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F2992053-DE17-4D1D-8515-70E67E54D12E}" xr6:coauthVersionLast="47" xr6:coauthVersionMax="47" xr10:uidLastSave="{00000000-0000-0000-0000-000000000000}"/>
  <bookViews>
    <workbookView xWindow="-57720" yWindow="-120" windowWidth="29040" windowHeight="15840" firstSheet="1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Monthly Breakdown" sheetId="6" r:id="rId6"/>
    <sheet name="Budget Breakdown" sheetId="5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Log'!$A$1:$G$1445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G11" i="7" l="1"/>
  <c r="G10" i="7" s="1"/>
  <c r="G9" i="7" s="1"/>
  <c r="G8" i="7" s="1"/>
  <c r="G7" i="7" s="1"/>
  <c r="G6" i="7" s="1"/>
  <c r="G5" i="7" s="1"/>
  <c r="B7" i="8"/>
  <c r="B8" i="8"/>
  <c r="B9" i="8"/>
  <c r="B10" i="8"/>
  <c r="B11" i="8"/>
  <c r="B12" i="8"/>
  <c r="J34" i="5"/>
  <c r="E34" i="5"/>
  <c r="O16" i="5"/>
  <c r="J16" i="5"/>
  <c r="E16" i="5"/>
  <c r="B14" i="8"/>
  <c r="B15" i="8"/>
  <c r="B13" i="8"/>
  <c r="B17" i="8"/>
  <c r="B18" i="8"/>
  <c r="B22" i="8"/>
  <c r="B26" i="8"/>
  <c r="B16" i="8"/>
  <c r="B19" i="8"/>
  <c r="B40" i="2"/>
  <c r="Z82" i="11"/>
  <c r="Y82" i="11"/>
  <c r="V83" i="11" s="1"/>
  <c r="U82" i="11"/>
  <c r="T82" i="11"/>
  <c r="Q83" i="11" s="1"/>
  <c r="P82" i="11"/>
  <c r="O82" i="11"/>
  <c r="L83" i="11" s="1"/>
  <c r="K82" i="11"/>
  <c r="J82" i="11"/>
  <c r="H83" i="11" s="1"/>
  <c r="E82" i="11"/>
  <c r="D82" i="11"/>
  <c r="D2" i="11" s="1"/>
  <c r="B20" i="8"/>
  <c r="B25" i="8"/>
  <c r="B23" i="8"/>
  <c r="B27" i="8"/>
  <c r="B21" i="8"/>
  <c r="B24" i="8"/>
  <c r="B33" i="8"/>
  <c r="B29" i="8"/>
  <c r="B30" i="8"/>
  <c r="B28" i="8"/>
  <c r="B31" i="8"/>
  <c r="B32" i="8"/>
  <c r="B34" i="8"/>
  <c r="B35" i="8"/>
  <c r="B36" i="8"/>
  <c r="B37" i="8"/>
  <c r="B45" i="8"/>
  <c r="B44" i="8"/>
  <c r="B43" i="8"/>
  <c r="B42" i="8"/>
  <c r="B41" i="8"/>
  <c r="B40" i="8"/>
  <c r="B39" i="8"/>
  <c r="B38" i="8"/>
  <c r="G82" i="11" l="1"/>
  <c r="A18" i="11" s="1"/>
  <c r="A66" i="11"/>
  <c r="A74" i="11"/>
  <c r="A78" i="11"/>
  <c r="A15" i="11"/>
  <c r="A19" i="11"/>
  <c r="A27" i="11"/>
  <c r="A31" i="11"/>
  <c r="A35" i="11"/>
  <c r="A43" i="11"/>
  <c r="A47" i="11"/>
  <c r="A51" i="11"/>
  <c r="A59" i="11"/>
  <c r="A63" i="11"/>
  <c r="A67" i="11"/>
  <c r="A75" i="11"/>
  <c r="A79" i="11"/>
  <c r="A10" i="11"/>
  <c r="A34" i="11"/>
  <c r="A42" i="11"/>
  <c r="A50" i="11"/>
  <c r="A8" i="11"/>
  <c r="A16" i="11"/>
  <c r="A24" i="11"/>
  <c r="A44" i="11"/>
  <c r="A80" i="11"/>
  <c r="A14" i="11"/>
  <c r="A38" i="11"/>
  <c r="A54" i="11"/>
  <c r="A70" i="11"/>
  <c r="A20" i="11"/>
  <c r="A32" i="11"/>
  <c r="A36" i="11"/>
  <c r="A48" i="11"/>
  <c r="A52" i="11"/>
  <c r="A56" i="11"/>
  <c r="A64" i="11"/>
  <c r="A68" i="11"/>
  <c r="A72" i="11"/>
  <c r="A9" i="11"/>
  <c r="A13" i="11"/>
  <c r="A17" i="11"/>
  <c r="A25" i="11"/>
  <c r="A29" i="11"/>
  <c r="A33" i="11"/>
  <c r="A41" i="11"/>
  <c r="A45" i="11"/>
  <c r="A49" i="11"/>
  <c r="A57" i="11"/>
  <c r="A61" i="11"/>
  <c r="A65" i="11"/>
  <c r="A73" i="11"/>
  <c r="A77" i="11"/>
  <c r="A81" i="11"/>
  <c r="F82" i="11"/>
  <c r="D83" i="11" s="1"/>
  <c r="B48" i="8"/>
  <c r="B47" i="8"/>
  <c r="B49" i="8"/>
  <c r="B50" i="8"/>
  <c r="B51" i="8"/>
  <c r="B52" i="8"/>
  <c r="B53" i="8"/>
  <c r="B46" i="8"/>
  <c r="B54" i="8"/>
  <c r="B55" i="8"/>
  <c r="B56" i="8"/>
  <c r="B57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60" i="8"/>
  <c r="B59" i="8"/>
  <c r="B62" i="8"/>
  <c r="B61" i="8"/>
  <c r="B65" i="8"/>
  <c r="B64" i="8"/>
  <c r="B58" i="8"/>
  <c r="F14" i="2"/>
  <c r="F2" i="2" s="1"/>
  <c r="B63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3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444" i="7"/>
  <c r="G1443" i="7" s="1"/>
  <c r="G1442" i="7" s="1"/>
  <c r="G1441" i="7" s="1"/>
  <c r="G1440" i="7" s="1"/>
  <c r="G1439" i="7" s="1"/>
  <c r="G1438" i="7" s="1"/>
  <c r="G1437" i="7" s="1"/>
  <c r="G1436" i="7" s="1"/>
  <c r="G1435" i="7" s="1"/>
  <c r="G1434" i="7" s="1"/>
  <c r="G1433" i="7" s="1"/>
  <c r="G1432" i="7" s="1"/>
  <c r="G1431" i="7" s="1"/>
  <c r="G1430" i="7" s="1"/>
  <c r="G1429" i="7" s="1"/>
  <c r="G1428" i="7" s="1"/>
  <c r="G1427" i="7" s="1"/>
  <c r="G1426" i="7" s="1"/>
  <c r="G1425" i="7" s="1"/>
  <c r="G1424" i="7" s="1"/>
  <c r="G1423" i="7" s="1"/>
  <c r="G1422" i="7" s="1"/>
  <c r="G1421" i="7" s="1"/>
  <c r="G1420" i="7" s="1"/>
  <c r="G1419" i="7" s="1"/>
  <c r="G1418" i="7" s="1"/>
  <c r="G1417" i="7" s="1"/>
  <c r="G1416" i="7" s="1"/>
  <c r="G1415" i="7" s="1"/>
  <c r="G1414" i="7" s="1"/>
  <c r="G1413" i="7" s="1"/>
  <c r="G1412" i="7" s="1"/>
  <c r="G1411" i="7" s="1"/>
  <c r="G1410" i="7" s="1"/>
  <c r="G1409" i="7" s="1"/>
  <c r="G1408" i="7" s="1"/>
  <c r="G1407" i="7" s="1"/>
  <c r="G1406" i="7" s="1"/>
  <c r="G1405" i="7" s="1"/>
  <c r="G1404" i="7" s="1"/>
  <c r="G1403" i="7" s="1"/>
  <c r="G1402" i="7" s="1"/>
  <c r="G1401" i="7" s="1"/>
  <c r="G1400" i="7" s="1"/>
  <c r="G1399" i="7" s="1"/>
  <c r="G1398" i="7" s="1"/>
  <c r="G1397" i="7" s="1"/>
  <c r="G1396" i="7" s="1"/>
  <c r="G1395" i="7" s="1"/>
  <c r="G1394" i="7" s="1"/>
  <c r="G1393" i="7" s="1"/>
  <c r="G1392" i="7" s="1"/>
  <c r="G1391" i="7" s="1"/>
  <c r="G1390" i="7" s="1"/>
  <c r="G1389" i="7" s="1"/>
  <c r="G1388" i="7" s="1"/>
  <c r="G1387" i="7" s="1"/>
  <c r="G1386" i="7" s="1"/>
  <c r="G1385" i="7" s="1"/>
  <c r="G1384" i="7" s="1"/>
  <c r="G1383" i="7" s="1"/>
  <c r="G1382" i="7" s="1"/>
  <c r="G1381" i="7" s="1"/>
  <c r="G1380" i="7" s="1"/>
  <c r="G1379" i="7" s="1"/>
  <c r="G1378" i="7" s="1"/>
  <c r="G1377" i="7" s="1"/>
  <c r="G1376" i="7" s="1"/>
  <c r="G1375" i="7" s="1"/>
  <c r="G1374" i="7" s="1"/>
  <c r="G1373" i="7" s="1"/>
  <c r="G1372" i="7" s="1"/>
  <c r="G1371" i="7" s="1"/>
  <c r="G1370" i="7" s="1"/>
  <c r="G1369" i="7" s="1"/>
  <c r="G1368" i="7" s="1"/>
  <c r="G1367" i="7" s="1"/>
  <c r="G1366" i="7" s="1"/>
  <c r="G1365" i="7" s="1"/>
  <c r="G1364" i="7" s="1"/>
  <c r="G1363" i="7" s="1"/>
  <c r="G1362" i="7" s="1"/>
  <c r="G1361" i="7" s="1"/>
  <c r="G1360" i="7" s="1"/>
  <c r="G1359" i="7" s="1"/>
  <c r="G1358" i="7" s="1"/>
  <c r="G1357" i="7" s="1"/>
  <c r="G1356" i="7" s="1"/>
  <c r="G1355" i="7" s="1"/>
  <c r="G1354" i="7" s="1"/>
  <c r="G1353" i="7" s="1"/>
  <c r="G1352" i="7" s="1"/>
  <c r="G1351" i="7" s="1"/>
  <c r="G1350" i="7" s="1"/>
  <c r="G1349" i="7" s="1"/>
  <c r="G1348" i="7" s="1"/>
  <c r="G1347" i="7" s="1"/>
  <c r="G1346" i="7" s="1"/>
  <c r="G1345" i="7" s="1"/>
  <c r="G1344" i="7" s="1"/>
  <c r="G1343" i="7" s="1"/>
  <c r="G1342" i="7" s="1"/>
  <c r="G1341" i="7" s="1"/>
  <c r="G1340" i="7" s="1"/>
  <c r="G1339" i="7" s="1"/>
  <c r="G1338" i="7" s="1"/>
  <c r="G1337" i="7" s="1"/>
  <c r="G1336" i="7" s="1"/>
  <c r="G1335" i="7" s="1"/>
  <c r="G1334" i="7" s="1"/>
  <c r="G1333" i="7" s="1"/>
  <c r="G1332" i="7" s="1"/>
  <c r="G1331" i="7" s="1"/>
  <c r="G1330" i="7" s="1"/>
  <c r="G1329" i="7" s="1"/>
  <c r="G1328" i="7" s="1"/>
  <c r="G1327" i="7" s="1"/>
  <c r="G1326" i="7" s="1"/>
  <c r="G1325" i="7" s="1"/>
  <c r="G1324" i="7" s="1"/>
  <c r="G1323" i="7" s="1"/>
  <c r="G1322" i="7" s="1"/>
  <c r="G1321" i="7" s="1"/>
  <c r="G1320" i="7" s="1"/>
  <c r="G1319" i="7" s="1"/>
  <c r="G1318" i="7" s="1"/>
  <c r="G1317" i="7" s="1"/>
  <c r="G1316" i="7" s="1"/>
  <c r="G1315" i="7" s="1"/>
  <c r="G1314" i="7" s="1"/>
  <c r="G1313" i="7" s="1"/>
  <c r="G1312" i="7" s="1"/>
  <c r="G1311" i="7" s="1"/>
  <c r="G1310" i="7" s="1"/>
  <c r="G1309" i="7" s="1"/>
  <c r="G1308" i="7" s="1"/>
  <c r="G1307" i="7" s="1"/>
  <c r="G1306" i="7" s="1"/>
  <c r="G1305" i="7" s="1"/>
  <c r="G1304" i="7" s="1"/>
  <c r="G1303" i="7" s="1"/>
  <c r="G1302" i="7" s="1"/>
  <c r="G1301" i="7" s="1"/>
  <c r="G1300" i="7" s="1"/>
  <c r="G1299" i="7" s="1"/>
  <c r="G1298" i="7" s="1"/>
  <c r="G1297" i="7" s="1"/>
  <c r="G1296" i="7" s="1"/>
  <c r="G1295" i="7" s="1"/>
  <c r="G1294" i="7" s="1"/>
  <c r="G1293" i="7" s="1"/>
  <c r="G1292" i="7" s="1"/>
  <c r="G1291" i="7" s="1"/>
  <c r="G1290" i="7" s="1"/>
  <c r="G1289" i="7" s="1"/>
  <c r="G1288" i="7" s="1"/>
  <c r="G1287" i="7" s="1"/>
  <c r="G1286" i="7" s="1"/>
  <c r="G1285" i="7" s="1"/>
  <c r="G1284" i="7" s="1"/>
  <c r="G1283" i="7" s="1"/>
  <c r="G1282" i="7" s="1"/>
  <c r="G1281" i="7" s="1"/>
  <c r="G1280" i="7" s="1"/>
  <c r="G1279" i="7" s="1"/>
  <c r="G1278" i="7" s="1"/>
  <c r="G1277" i="7" s="1"/>
  <c r="G1276" i="7" s="1"/>
  <c r="G1275" i="7" s="1"/>
  <c r="G1274" i="7" s="1"/>
  <c r="G1273" i="7" s="1"/>
  <c r="G1272" i="7" s="1"/>
  <c r="G1271" i="7" s="1"/>
  <c r="G1270" i="7" s="1"/>
  <c r="G1269" i="7" s="1"/>
  <c r="G1268" i="7" s="1"/>
  <c r="G1267" i="7" s="1"/>
  <c r="G1266" i="7" s="1"/>
  <c r="G1265" i="7" s="1"/>
  <c r="G1264" i="7" s="1"/>
  <c r="G1263" i="7" s="1"/>
  <c r="G1262" i="7" s="1"/>
  <c r="G1261" i="7" s="1"/>
  <c r="G1260" i="7" s="1"/>
  <c r="G1259" i="7" s="1"/>
  <c r="G1258" i="7" s="1"/>
  <c r="G1257" i="7" s="1"/>
  <c r="G1256" i="7" s="1"/>
  <c r="G1255" i="7" s="1"/>
  <c r="G1254" i="7" s="1"/>
  <c r="G1253" i="7" s="1"/>
  <c r="G1252" i="7" s="1"/>
  <c r="G1251" i="7" s="1"/>
  <c r="G1250" i="7" s="1"/>
  <c r="G1249" i="7" s="1"/>
  <c r="G1248" i="7" s="1"/>
  <c r="G1247" i="7" s="1"/>
  <c r="G1246" i="7" s="1"/>
  <c r="G1245" i="7" s="1"/>
  <c r="G1244" i="7" s="1"/>
  <c r="G1243" i="7" s="1"/>
  <c r="G1242" i="7" s="1"/>
  <c r="G1241" i="7" s="1"/>
  <c r="G1240" i="7" s="1"/>
  <c r="G1239" i="7" s="1"/>
  <c r="G1238" i="7" s="1"/>
  <c r="G1237" i="7" s="1"/>
  <c r="G1236" i="7" s="1"/>
  <c r="G1235" i="7" s="1"/>
  <c r="G1234" i="7" s="1"/>
  <c r="G1233" i="7" s="1"/>
  <c r="G1232" i="7" s="1"/>
  <c r="G1231" i="7" s="1"/>
  <c r="G1230" i="7" s="1"/>
  <c r="G1229" i="7" s="1"/>
  <c r="G1228" i="7" s="1"/>
  <c r="G1227" i="7" s="1"/>
  <c r="G1226" i="7" s="1"/>
  <c r="G1225" i="7" s="1"/>
  <c r="G1224" i="7" s="1"/>
  <c r="G1223" i="7" s="1"/>
  <c r="G1222" i="7" s="1"/>
  <c r="G1221" i="7" s="1"/>
  <c r="G1220" i="7" s="1"/>
  <c r="G1219" i="7" s="1"/>
  <c r="G1218" i="7" s="1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A11" i="11" l="1"/>
  <c r="A30" i="11"/>
  <c r="A82" i="11"/>
  <c r="A101" i="11"/>
  <c r="L3" i="2"/>
  <c r="O8" i="2"/>
  <c r="A69" i="11"/>
  <c r="A53" i="11"/>
  <c r="A37" i="11"/>
  <c r="A21" i="11"/>
  <c r="A76" i="11"/>
  <c r="A60" i="11"/>
  <c r="A40" i="11"/>
  <c r="A12" i="11"/>
  <c r="A26" i="11"/>
  <c r="A28" i="11"/>
  <c r="A62" i="11"/>
  <c r="A22" i="11"/>
  <c r="A71" i="11"/>
  <c r="A55" i="11"/>
  <c r="A39" i="11"/>
  <c r="A23" i="11"/>
  <c r="A7" i="11"/>
  <c r="A58" i="11"/>
  <c r="A46" i="11"/>
  <c r="O9" i="11"/>
  <c r="Y17" i="11"/>
  <c r="Y18" i="11" s="1"/>
  <c r="G8" i="11"/>
  <c r="F8" i="11"/>
  <c r="G9" i="11" s="1"/>
  <c r="K10" i="11"/>
  <c r="T19" i="11"/>
  <c r="T20" i="11" s="1"/>
  <c r="A87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689" i="7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P10" i="11"/>
  <c r="Z18" i="11"/>
  <c r="U20" i="11"/>
  <c r="A91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K34" i="5" l="1"/>
  <c r="M34" i="5" s="1"/>
  <c r="F16" i="5"/>
  <c r="P16" i="5"/>
  <c r="G27" i="5"/>
  <c r="F34" i="5"/>
  <c r="H34" i="5" s="1"/>
  <c r="O10" i="11"/>
  <c r="F9" i="11"/>
  <c r="G10" i="11" s="1"/>
  <c r="F43" i="6"/>
  <c r="F39" i="6"/>
  <c r="F35" i="6"/>
  <c r="F30" i="6"/>
  <c r="F26" i="6"/>
  <c r="F22" i="6"/>
  <c r="F18" i="6"/>
  <c r="F14" i="6"/>
  <c r="F9" i="6"/>
  <c r="F5" i="6"/>
  <c r="F42" i="6"/>
  <c r="F34" i="6"/>
  <c r="F25" i="6"/>
  <c r="F21" i="6"/>
  <c r="F17" i="6"/>
  <c r="F12" i="6"/>
  <c r="F8" i="6"/>
  <c r="F41" i="6"/>
  <c r="F37" i="6"/>
  <c r="F33" i="6"/>
  <c r="F28" i="6"/>
  <c r="F24" i="6"/>
  <c r="F20" i="6"/>
  <c r="F16" i="6"/>
  <c r="F11" i="6"/>
  <c r="F7" i="6"/>
  <c r="F38" i="6"/>
  <c r="F29" i="6"/>
  <c r="F40" i="6"/>
  <c r="F31" i="6"/>
  <c r="F27" i="6"/>
  <c r="F23" i="6"/>
  <c r="F19" i="6"/>
  <c r="F15" i="6"/>
  <c r="F10" i="6"/>
  <c r="F6" i="6"/>
  <c r="F45" i="6"/>
  <c r="F36" i="6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661" i="7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K16" i="5" l="1"/>
  <c r="M16" i="5" s="1"/>
  <c r="G34" i="5"/>
  <c r="L34" i="5"/>
  <c r="O11" i="11"/>
  <c r="F10" i="11"/>
  <c r="G11" i="11" s="1"/>
  <c r="P11" i="11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649" i="7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L16" i="5" l="1"/>
  <c r="F11" i="11"/>
  <c r="G12" i="11" s="1"/>
  <c r="P12" i="11"/>
  <c r="O12" i="11"/>
  <c r="K2" i="3"/>
  <c r="G615" i="7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2" i="11"/>
  <c r="Z22" i="11"/>
  <c r="P13" i="11" l="1"/>
  <c r="F12" i="11"/>
  <c r="G13" i="11" s="1"/>
  <c r="O13" i="11"/>
  <c r="G458" i="7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O14" i="11" l="1"/>
  <c r="F13" i="11"/>
  <c r="G14" i="11" s="1"/>
  <c r="P14" i="11"/>
  <c r="G408" i="7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Z24" i="11"/>
  <c r="Y24" i="11"/>
  <c r="P15" i="11" l="1"/>
  <c r="F14" i="11"/>
  <c r="G15" i="11" s="1"/>
  <c r="O15" i="11"/>
  <c r="G337" i="7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U27" i="11"/>
  <c r="T27" i="11"/>
  <c r="K17" i="11"/>
  <c r="J17" i="11"/>
  <c r="N14" i="13"/>
  <c r="J13" i="13" a="1"/>
  <c r="J13" i="13" s="1"/>
  <c r="J24" i="4"/>
  <c r="K19" i="4"/>
  <c r="P16" i="11" l="1"/>
  <c r="O16" i="11"/>
  <c r="F15" i="11"/>
  <c r="G16" i="11" s="1"/>
  <c r="G278" i="7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7" i="11" l="1"/>
  <c r="P17" i="11"/>
  <c r="F16" i="11"/>
  <c r="G17" i="11" s="1"/>
  <c r="G242" i="7"/>
  <c r="G241" i="7" s="1"/>
  <c r="G240" i="7" s="1"/>
  <c r="G239" i="7" s="1"/>
  <c r="G238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R16" i="5"/>
  <c r="O18" i="11"/>
  <c r="P18" i="11"/>
  <c r="F17" i="11"/>
  <c r="G18" i="11" s="1"/>
  <c r="G237" i="7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M19" i="13"/>
  <c r="M20" i="14"/>
  <c r="J20" i="11"/>
  <c r="K20" i="1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D3" i="4"/>
  <c r="H46" i="6"/>
  <c r="E46" i="4"/>
  <c r="E3" i="4" s="1"/>
  <c r="Q2" i="5"/>
  <c r="Q16" i="5" s="1"/>
  <c r="G161" i="7" l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F18" i="11"/>
  <c r="G19" i="11" s="1"/>
  <c r="O19" i="11"/>
  <c r="P19" i="11"/>
  <c r="Z29" i="11"/>
  <c r="Y2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G98" i="7" l="1"/>
  <c r="O20" i="11"/>
  <c r="F19" i="11"/>
  <c r="G20" i="11" s="1"/>
  <c r="P20" i="11"/>
  <c r="F46" i="6"/>
  <c r="T32" i="11"/>
  <c r="U32" i="11"/>
  <c r="J18" i="13" a="1"/>
  <c r="J18" i="13" s="1"/>
  <c r="N19" i="13"/>
  <c r="M22" i="14"/>
  <c r="M21" i="13"/>
  <c r="Y30" i="11"/>
  <c r="Z30" i="11"/>
  <c r="N18" i="14"/>
  <c r="J17" i="14" a="1"/>
  <c r="J17" i="14" s="1"/>
  <c r="K22" i="11"/>
  <c r="J22" i="11"/>
  <c r="G97" i="7" l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P21" i="1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U33" i="11"/>
  <c r="T33" i="11"/>
  <c r="Z31" i="11"/>
  <c r="Y31" i="11"/>
  <c r="J19" i="13" a="1"/>
  <c r="J19" i="13" s="1"/>
  <c r="N20" i="13"/>
  <c r="G56" i="7" l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P22" i="11"/>
  <c r="O22" i="11"/>
  <c r="F21" i="11"/>
  <c r="G22" i="11" s="1"/>
  <c r="M23" i="13"/>
  <c r="Z32" i="11"/>
  <c r="Y32" i="11"/>
  <c r="N20" i="14"/>
  <c r="J19" i="14" a="1"/>
  <c r="J19" i="14" s="1"/>
  <c r="U34" i="11"/>
  <c r="T34" i="11"/>
  <c r="J24" i="11"/>
  <c r="K24" i="11"/>
  <c r="M24" i="14"/>
  <c r="J20" i="13" a="1"/>
  <c r="J20" i="13" s="1"/>
  <c r="N21" i="13"/>
  <c r="F22" i="11" l="1"/>
  <c r="G23" i="11" s="1"/>
  <c r="O23" i="11"/>
  <c r="P23" i="11"/>
  <c r="M25" i="14"/>
  <c r="K25" i="1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P24" i="11" l="1"/>
  <c r="F23" i="11"/>
  <c r="G24" i="11" s="1"/>
  <c r="O24" i="11"/>
  <c r="K26" i="11"/>
  <c r="J26" i="11"/>
  <c r="M26" i="14"/>
  <c r="J22" i="13" a="1"/>
  <c r="J22" i="13" s="1"/>
  <c r="N23" i="13"/>
  <c r="M25" i="13"/>
  <c r="Y34" i="11"/>
  <c r="Z34" i="11"/>
  <c r="T36" i="11"/>
  <c r="U36" i="11"/>
  <c r="N22" i="14"/>
  <c r="J21" i="14" a="1"/>
  <c r="J21" i="14" s="1"/>
  <c r="G1" i="7"/>
  <c r="B5" i="2" l="1"/>
  <c r="B7" i="2" s="1"/>
  <c r="F25" i="2" s="1"/>
  <c r="O25" i="11"/>
  <c r="P25" i="11"/>
  <c r="F24" i="11"/>
  <c r="G25" i="11" s="1"/>
  <c r="J22" i="14" a="1"/>
  <c r="J22" i="14" s="1"/>
  <c r="N23" i="14"/>
  <c r="J23" i="13" a="1"/>
  <c r="J23" i="13" s="1"/>
  <c r="N24" i="13"/>
  <c r="U37" i="11"/>
  <c r="T37" i="11"/>
  <c r="M26" i="13"/>
  <c r="M27" i="14"/>
  <c r="Z35" i="11"/>
  <c r="Y35" i="11"/>
  <c r="K27" i="11"/>
  <c r="J27" i="11"/>
  <c r="F16" i="2" l="1"/>
  <c r="F25" i="11"/>
  <c r="G26" i="11" s="1"/>
  <c r="O26" i="11"/>
  <c r="P26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O27" i="11" l="1"/>
  <c r="F26" i="11"/>
  <c r="G27" i="11" s="1"/>
  <c r="P27" i="11"/>
  <c r="U39" i="11"/>
  <c r="T39" i="11"/>
  <c r="M29" i="14"/>
  <c r="N26" i="13"/>
  <c r="J25" i="13" a="1"/>
  <c r="J25" i="13" s="1"/>
  <c r="M28" i="13"/>
  <c r="K29" i="11"/>
  <c r="J29" i="11"/>
  <c r="J24" i="14" a="1"/>
  <c r="J24" i="14" s="1"/>
  <c r="N25" i="14"/>
  <c r="Z37" i="11"/>
  <c r="Y37" i="11"/>
  <c r="O28" i="11" l="1"/>
  <c r="F27" i="11"/>
  <c r="G28" i="11" s="1"/>
  <c r="P28" i="11"/>
  <c r="M29" i="13"/>
  <c r="J26" i="13" a="1"/>
  <c r="J26" i="13" s="1"/>
  <c r="N27" i="13"/>
  <c r="T40" i="11"/>
  <c r="U40" i="11"/>
  <c r="N26" i="14"/>
  <c r="J25" i="14" a="1"/>
  <c r="J25" i="14" s="1"/>
  <c r="K30" i="11"/>
  <c r="J30" i="11"/>
  <c r="Y38" i="11"/>
  <c r="Z38" i="11"/>
  <c r="M30" i="14"/>
  <c r="F28" i="11" l="1"/>
  <c r="G29" i="11" s="1"/>
  <c r="P29" i="11"/>
  <c r="O29" i="11"/>
  <c r="K31" i="1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P30" i="11" l="1"/>
  <c r="F29" i="11"/>
  <c r="G30" i="11" s="1"/>
  <c r="O30" i="11"/>
  <c r="N28" i="14"/>
  <c r="J27" i="14" a="1"/>
  <c r="J27" i="14" s="1"/>
  <c r="Z40" i="11"/>
  <c r="Y40" i="11"/>
  <c r="M32" i="14"/>
  <c r="J28" i="13" a="1"/>
  <c r="J28" i="13" s="1"/>
  <c r="N29" i="13"/>
  <c r="U42" i="11"/>
  <c r="T42" i="11"/>
  <c r="M31" i="13"/>
  <c r="J32" i="11"/>
  <c r="K32" i="11"/>
  <c r="O31" i="11" l="1"/>
  <c r="P31" i="11"/>
  <c r="F30" i="11"/>
  <c r="G31" i="11" s="1"/>
  <c r="M32" i="13"/>
  <c r="U43" i="11"/>
  <c r="T43" i="11"/>
  <c r="J28" i="14" a="1"/>
  <c r="J28" i="14" s="1"/>
  <c r="N29" i="14"/>
  <c r="Z41" i="11"/>
  <c r="Y41" i="11"/>
  <c r="K33" i="11"/>
  <c r="J33" i="11"/>
  <c r="N30" i="13"/>
  <c r="J29" i="13" a="1"/>
  <c r="J29" i="13" s="1"/>
  <c r="M33" i="14"/>
  <c r="P32" i="11" l="1"/>
  <c r="O32" i="11"/>
  <c r="F31" i="11"/>
  <c r="G32" i="11" s="1"/>
  <c r="J30" i="13" a="1"/>
  <c r="J30" i="13" s="1"/>
  <c r="N31" i="13"/>
  <c r="Y42" i="11"/>
  <c r="Z42" i="11"/>
  <c r="K34" i="11"/>
  <c r="J34" i="11"/>
  <c r="M33" i="13"/>
  <c r="M34" i="14"/>
  <c r="N30" i="14"/>
  <c r="J29" i="14" a="1"/>
  <c r="J29" i="14" s="1"/>
  <c r="T44" i="11"/>
  <c r="U44" i="11"/>
  <c r="F32" i="11" l="1"/>
  <c r="G33" i="11" s="1"/>
  <c r="P33" i="11"/>
  <c r="O33" i="11"/>
  <c r="U45" i="11"/>
  <c r="T45" i="11"/>
  <c r="M35" i="14"/>
  <c r="J30" i="14" a="1"/>
  <c r="J30" i="14" s="1"/>
  <c r="N31" i="14"/>
  <c r="K35" i="11"/>
  <c r="J35" i="11"/>
  <c r="Z43" i="11"/>
  <c r="Y43" i="11"/>
  <c r="M34" i="13"/>
  <c r="J31" i="13" a="1"/>
  <c r="J31" i="13" s="1"/>
  <c r="N32" i="13"/>
  <c r="F33" i="11" l="1"/>
  <c r="G34" i="11" s="1"/>
  <c r="O34" i="11"/>
  <c r="P34" i="11"/>
  <c r="J36" i="11"/>
  <c r="K36" i="11"/>
  <c r="M36" i="14"/>
  <c r="J32" i="13" a="1"/>
  <c r="J32" i="13" s="1"/>
  <c r="N33" i="13"/>
  <c r="M35" i="13"/>
  <c r="U46" i="11"/>
  <c r="T46" i="11"/>
  <c r="Z44" i="11"/>
  <c r="Y44" i="11"/>
  <c r="J31" i="14" a="1"/>
  <c r="J31" i="14" s="1"/>
  <c r="N32" i="14"/>
  <c r="O35" i="11" l="1"/>
  <c r="F34" i="11"/>
  <c r="G35" i="11" s="1"/>
  <c r="P35" i="11"/>
  <c r="Z45" i="11"/>
  <c r="Y45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J37" i="11"/>
  <c r="O36" i="11" l="1"/>
  <c r="F35" i="11"/>
  <c r="G36" i="11" s="1"/>
  <c r="P36" i="11"/>
  <c r="T48" i="11"/>
  <c r="U48" i="11"/>
  <c r="J34" i="13" a="1"/>
  <c r="J34" i="13" s="1"/>
  <c r="N35" i="13"/>
  <c r="Y46" i="11"/>
  <c r="Z46" i="11"/>
  <c r="K38" i="11"/>
  <c r="J38" i="11"/>
  <c r="M38" i="14"/>
  <c r="M37" i="13"/>
  <c r="N34" i="14"/>
  <c r="J33" i="14" a="1"/>
  <c r="J33" i="14" s="1"/>
  <c r="F36" i="11" l="1"/>
  <c r="G37" i="11" s="1"/>
  <c r="P37" i="11"/>
  <c r="O37" i="11"/>
  <c r="M39" i="14"/>
  <c r="J34" i="14" a="1"/>
  <c r="J34" i="14" s="1"/>
  <c r="N35" i="14"/>
  <c r="M38" i="13"/>
  <c r="K39" i="11"/>
  <c r="J39" i="11"/>
  <c r="Z47" i="11"/>
  <c r="Y47" i="11"/>
  <c r="U49" i="11"/>
  <c r="T49" i="11"/>
  <c r="J35" i="13" a="1"/>
  <c r="J35" i="13" s="1"/>
  <c r="N36" i="13"/>
  <c r="O38" i="11" l="1"/>
  <c r="F37" i="11"/>
  <c r="G38" i="11" s="1"/>
  <c r="P38" i="11"/>
  <c r="J36" i="13" a="1"/>
  <c r="J36" i="13" s="1"/>
  <c r="N37" i="13"/>
  <c r="Z48" i="11"/>
  <c r="Y48" i="11"/>
  <c r="U50" i="11"/>
  <c r="T50" i="11"/>
  <c r="J40" i="11"/>
  <c r="K40" i="11"/>
  <c r="M39" i="13"/>
  <c r="M40" i="14"/>
  <c r="J35" i="14" a="1"/>
  <c r="J35" i="14" s="1"/>
  <c r="N36" i="14"/>
  <c r="O39" i="11" l="1"/>
  <c r="F38" i="11"/>
  <c r="G39" i="11" s="1"/>
  <c r="P39" i="11"/>
  <c r="J36" i="14" a="1"/>
  <c r="J36" i="14" s="1"/>
  <c r="N37" i="14"/>
  <c r="Z49" i="11"/>
  <c r="Y49" i="11"/>
  <c r="K41" i="11"/>
  <c r="J41" i="11"/>
  <c r="N38" i="13"/>
  <c r="J37" i="13" a="1"/>
  <c r="J37" i="13" s="1"/>
  <c r="M40" i="13"/>
  <c r="U51" i="11"/>
  <c r="T51" i="11"/>
  <c r="M41" i="14"/>
  <c r="F39" i="11" l="1"/>
  <c r="G40" i="11" s="1"/>
  <c r="O40" i="11"/>
  <c r="P40" i="11"/>
  <c r="M42" i="14"/>
  <c r="J38" i="13" a="1"/>
  <c r="J38" i="13" s="1"/>
  <c r="N39" i="13"/>
  <c r="Y50" i="11"/>
  <c r="Z50" i="11"/>
  <c r="M41" i="13"/>
  <c r="K42" i="11"/>
  <c r="J42" i="11"/>
  <c r="N38" i="14"/>
  <c r="J37" i="14" a="1"/>
  <c r="J37" i="14" s="1"/>
  <c r="T52" i="11"/>
  <c r="U52" i="11"/>
  <c r="F40" i="11" l="1"/>
  <c r="G41" i="11" s="1"/>
  <c r="O41" i="11"/>
  <c r="P41" i="11"/>
  <c r="J38" i="14" a="1"/>
  <c r="J38" i="14" s="1"/>
  <c r="N39" i="14"/>
  <c r="K43" i="11"/>
  <c r="J43" i="11"/>
  <c r="M42" i="13"/>
  <c r="Z51" i="11"/>
  <c r="Y51" i="11"/>
  <c r="M43" i="14"/>
  <c r="U53" i="11"/>
  <c r="T53" i="11"/>
  <c r="J39" i="13" a="1"/>
  <c r="J39" i="13" s="1"/>
  <c r="N40" i="13"/>
  <c r="F41" i="11" l="1"/>
  <c r="G42" i="11" s="1"/>
  <c r="P42" i="11"/>
  <c r="O42" i="11"/>
  <c r="J39" i="14" a="1"/>
  <c r="J39" i="14" s="1"/>
  <c r="N40" i="14"/>
  <c r="J40" i="13" a="1"/>
  <c r="J40" i="13" s="1"/>
  <c r="N41" i="13"/>
  <c r="U54" i="11"/>
  <c r="T54" i="11"/>
  <c r="Z52" i="11"/>
  <c r="Y52" i="11"/>
  <c r="J44" i="11"/>
  <c r="K44" i="11"/>
  <c r="M44" i="14"/>
  <c r="M43" i="13"/>
  <c r="P43" i="11" l="1"/>
  <c r="O43" i="11"/>
  <c r="F42" i="11"/>
  <c r="G43" i="11" s="1"/>
  <c r="Z53" i="11"/>
  <c r="Y53" i="11"/>
  <c r="N42" i="13"/>
  <c r="J41" i="13" a="1"/>
  <c r="J41" i="13" s="1"/>
  <c r="M44" i="13"/>
  <c r="U55" i="11"/>
  <c r="T55" i="11"/>
  <c r="J40" i="14" a="1"/>
  <c r="J40" i="14" s="1"/>
  <c r="N41" i="14"/>
  <c r="M45" i="14"/>
  <c r="K45" i="11"/>
  <c r="J45" i="11"/>
  <c r="P44" i="11" l="1"/>
  <c r="F43" i="11"/>
  <c r="G44" i="11" s="1"/>
  <c r="O44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J46" i="11"/>
  <c r="M46" i="14"/>
  <c r="P45" i="11" l="1"/>
  <c r="F44" i="11"/>
  <c r="G45" i="11" s="1"/>
  <c r="O45" i="11"/>
  <c r="M47" i="14"/>
  <c r="M46" i="13"/>
  <c r="J43" i="13" a="1"/>
  <c r="J43" i="13" s="1"/>
  <c r="N44" i="13"/>
  <c r="U57" i="11"/>
  <c r="T57" i="11"/>
  <c r="K47" i="11"/>
  <c r="J47" i="11"/>
  <c r="Z55" i="11"/>
  <c r="Y55" i="11"/>
  <c r="J42" i="14" a="1"/>
  <c r="J42" i="14" s="1"/>
  <c r="N43" i="14"/>
  <c r="P46" i="11" l="1"/>
  <c r="O46" i="11"/>
  <c r="F45" i="11"/>
  <c r="G46" i="11" s="1"/>
  <c r="J43" i="14" a="1"/>
  <c r="J43" i="14" s="1"/>
  <c r="N44" i="14"/>
  <c r="J44" i="13" a="1"/>
  <c r="J44" i="13" s="1"/>
  <c r="N45" i="13"/>
  <c r="M48" i="14"/>
  <c r="Z56" i="11"/>
  <c r="Y56" i="11"/>
  <c r="U58" i="11"/>
  <c r="T58" i="11"/>
  <c r="J48" i="11"/>
  <c r="K48" i="11"/>
  <c r="M47" i="13"/>
  <c r="P47" i="11" l="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U59" i="11"/>
  <c r="T59" i="11"/>
  <c r="Z57" i="11"/>
  <c r="Y57" i="11"/>
  <c r="F47" i="11" l="1"/>
  <c r="G48" i="11" s="1"/>
  <c r="O48" i="11"/>
  <c r="P48" i="11"/>
  <c r="Y58" i="11"/>
  <c r="Z58" i="11"/>
  <c r="M49" i="13"/>
  <c r="J46" i="13" a="1"/>
  <c r="J46" i="13" s="1"/>
  <c r="N47" i="13"/>
  <c r="N46" i="14"/>
  <c r="J45" i="14" a="1"/>
  <c r="J45" i="14" s="1"/>
  <c r="K50" i="11"/>
  <c r="J50" i="11"/>
  <c r="T60" i="11"/>
  <c r="U60" i="11"/>
  <c r="M50" i="14"/>
  <c r="P49" i="11" l="1"/>
  <c r="O49" i="11"/>
  <c r="F48" i="11"/>
  <c r="G49" i="11" s="1"/>
  <c r="J47" i="13" a="1"/>
  <c r="J47" i="13" s="1"/>
  <c r="N48" i="13"/>
  <c r="M51" i="14"/>
  <c r="U61" i="11"/>
  <c r="T61" i="11"/>
  <c r="Z59" i="11"/>
  <c r="Y59" i="11"/>
  <c r="K51" i="11"/>
  <c r="J51" i="11"/>
  <c r="J46" i="14" a="1"/>
  <c r="J46" i="14" s="1"/>
  <c r="N47" i="14"/>
  <c r="M50" i="13"/>
  <c r="P50" i="11" l="1"/>
  <c r="O50" i="11"/>
  <c r="F49" i="11"/>
  <c r="G50" i="11" s="1"/>
  <c r="Z60" i="11"/>
  <c r="Y60" i="11"/>
  <c r="J52" i="11"/>
  <c r="K52" i="11"/>
  <c r="M51" i="13"/>
  <c r="U62" i="11"/>
  <c r="T62" i="11"/>
  <c r="M52" i="14"/>
  <c r="J47" i="14" a="1"/>
  <c r="J47" i="14" s="1"/>
  <c r="N48" i="14"/>
  <c r="J48" i="13" a="1"/>
  <c r="J48" i="13" s="1"/>
  <c r="N49" i="13"/>
  <c r="P51" i="11" l="1"/>
  <c r="O51" i="11"/>
  <c r="F50" i="11"/>
  <c r="G51" i="11" s="1"/>
  <c r="M52" i="13"/>
  <c r="N50" i="13"/>
  <c r="J49" i="13" a="1"/>
  <c r="J49" i="13" s="1"/>
  <c r="Z61" i="11"/>
  <c r="Y61" i="11"/>
  <c r="M53" i="14"/>
  <c r="K53" i="11"/>
  <c r="J53" i="11"/>
  <c r="J48" i="14" a="1"/>
  <c r="J48" i="14" s="1"/>
  <c r="N49" i="14"/>
  <c r="U63" i="11"/>
  <c r="T63" i="11"/>
  <c r="P52" i="11" l="1"/>
  <c r="F51" i="11"/>
  <c r="G52" i="11" s="1"/>
  <c r="O52" i="11"/>
  <c r="T64" i="11"/>
  <c r="U64" i="11"/>
  <c r="K54" i="11"/>
  <c r="J54" i="11"/>
  <c r="M54" i="14"/>
  <c r="M53" i="13"/>
  <c r="Y62" i="11"/>
  <c r="Z62" i="11"/>
  <c r="J50" i="13" a="1"/>
  <c r="J50" i="13" s="1"/>
  <c r="N51" i="13"/>
  <c r="N50" i="14"/>
  <c r="J49" i="14" a="1"/>
  <c r="J49" i="14" s="1"/>
  <c r="P53" i="11" l="1"/>
  <c r="F52" i="11"/>
  <c r="G53" i="11" s="1"/>
  <c r="O53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J55" i="11"/>
  <c r="U65" i="11"/>
  <c r="T65" i="11"/>
  <c r="O54" i="11" l="1"/>
  <c r="P54" i="11"/>
  <c r="F53" i="11"/>
  <c r="G54" i="11" s="1"/>
  <c r="M56" i="14"/>
  <c r="Z64" i="11"/>
  <c r="Y64" i="11"/>
  <c r="J52" i="13" a="1"/>
  <c r="J52" i="13" s="1"/>
  <c r="N53" i="13"/>
  <c r="M55" i="13"/>
  <c r="J56" i="11"/>
  <c r="K56" i="11"/>
  <c r="U66" i="11"/>
  <c r="T66" i="11"/>
  <c r="J51" i="14" a="1"/>
  <c r="J51" i="14" s="1"/>
  <c r="N52" i="14"/>
  <c r="P55" i="11" l="1"/>
  <c r="O55" i="11"/>
  <c r="F54" i="11"/>
  <c r="G55" i="11" s="1"/>
  <c r="J52" i="14" a="1"/>
  <c r="J52" i="14" s="1"/>
  <c r="N53" i="14"/>
  <c r="U67" i="11"/>
  <c r="T67" i="11"/>
  <c r="N54" i="13"/>
  <c r="J53" i="13" a="1"/>
  <c r="J53" i="13" s="1"/>
  <c r="M57" i="14"/>
  <c r="K57" i="11"/>
  <c r="J57" i="11"/>
  <c r="Z65" i="11"/>
  <c r="Y65" i="11"/>
  <c r="M56" i="13"/>
  <c r="F55" i="11" l="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Y66" i="11"/>
  <c r="Z66" i="11"/>
  <c r="M58" i="14"/>
  <c r="T68" i="11"/>
  <c r="U68" i="11"/>
  <c r="P57" i="11" l="1"/>
  <c r="O57" i="11"/>
  <c r="F56" i="11"/>
  <c r="G57" i="11" s="1"/>
  <c r="K59" i="11"/>
  <c r="J59" i="11"/>
  <c r="N56" i="13"/>
  <c r="J55" i="13" a="1"/>
  <c r="J55" i="13" s="1"/>
  <c r="U69" i="11"/>
  <c r="T69" i="11"/>
  <c r="Z67" i="11"/>
  <c r="Y67" i="11"/>
  <c r="M59" i="14"/>
  <c r="M58" i="13"/>
  <c r="J54" i="14" a="1"/>
  <c r="J54" i="14" s="1"/>
  <c r="N55" i="14"/>
  <c r="F57" i="11" l="1"/>
  <c r="G58" i="11" s="1"/>
  <c r="P58" i="11"/>
  <c r="O58" i="11"/>
  <c r="U70" i="11"/>
  <c r="T70" i="11"/>
  <c r="J60" i="11"/>
  <c r="K60" i="11"/>
  <c r="N56" i="14"/>
  <c r="J55" i="14" a="1"/>
  <c r="J55" i="14" s="1"/>
  <c r="M60" i="14"/>
  <c r="Z68" i="11"/>
  <c r="Y68" i="11"/>
  <c r="N57" i="13"/>
  <c r="J56" i="13" a="1"/>
  <c r="J56" i="13" s="1"/>
  <c r="M59" i="13"/>
  <c r="F58" i="11" l="1"/>
  <c r="G59" i="11" s="1"/>
  <c r="P59" i="11"/>
  <c r="O59" i="11"/>
  <c r="N58" i="13"/>
  <c r="J57" i="13" a="1"/>
  <c r="J57" i="13" s="1"/>
  <c r="M60" i="13"/>
  <c r="Z69" i="11"/>
  <c r="Y69" i="11"/>
  <c r="K61" i="11"/>
  <c r="J61" i="11"/>
  <c r="N57" i="14"/>
  <c r="J56" i="14" a="1"/>
  <c r="J56" i="14" s="1"/>
  <c r="U71" i="11"/>
  <c r="T71" i="11"/>
  <c r="M61" i="14"/>
  <c r="P60" i="11" l="1"/>
  <c r="O60" i="11"/>
  <c r="F59" i="11"/>
  <c r="G60" i="11" s="1"/>
  <c r="N58" i="14"/>
  <c r="J57" i="14" a="1"/>
  <c r="J57" i="14" s="1"/>
  <c r="Y70" i="11"/>
  <c r="Z70" i="11"/>
  <c r="T72" i="11"/>
  <c r="U72" i="11"/>
  <c r="K62" i="11"/>
  <c r="J62" i="11"/>
  <c r="N59" i="13"/>
  <c r="J58" i="13" a="1"/>
  <c r="J58" i="13" s="1"/>
  <c r="M62" i="14"/>
  <c r="M61" i="13"/>
  <c r="O61" i="11" l="1"/>
  <c r="F60" i="11"/>
  <c r="G61" i="11" s="1"/>
  <c r="P61" i="11"/>
  <c r="M62" i="13"/>
  <c r="Z71" i="11"/>
  <c r="Y71" i="11"/>
  <c r="N60" i="13"/>
  <c r="J59" i="13" a="1"/>
  <c r="J59" i="13" s="1"/>
  <c r="M63" i="14"/>
  <c r="K63" i="11"/>
  <c r="J63" i="11"/>
  <c r="U73" i="11"/>
  <c r="T73" i="11"/>
  <c r="N59" i="14"/>
  <c r="J58" i="14" a="1"/>
  <c r="J58" i="14" s="1"/>
  <c r="O62" i="11" l="1"/>
  <c r="P62" i="11"/>
  <c r="F61" i="11"/>
  <c r="G62" i="11" s="1"/>
  <c r="Z72" i="11"/>
  <c r="Y72" i="11"/>
  <c r="M63" i="13"/>
  <c r="J64" i="11"/>
  <c r="K64" i="11"/>
  <c r="M64" i="14"/>
  <c r="N60" i="14"/>
  <c r="J59" i="14" a="1"/>
  <c r="J59" i="14" s="1"/>
  <c r="U74" i="11"/>
  <c r="T74" i="11"/>
  <c r="N61" i="13"/>
  <c r="J60" i="13" a="1"/>
  <c r="J60" i="13" s="1"/>
  <c r="P63" i="11" l="1"/>
  <c r="O63" i="11"/>
  <c r="F62" i="11"/>
  <c r="G63" i="11" s="1"/>
  <c r="M64" i="13"/>
  <c r="Z73" i="11"/>
  <c r="Y73" i="11"/>
  <c r="N61" i="14"/>
  <c r="J60" i="14" a="1"/>
  <c r="J60" i="14" s="1"/>
  <c r="N62" i="13"/>
  <c r="J61" i="13" a="1"/>
  <c r="J61" i="13" s="1"/>
  <c r="U75" i="11"/>
  <c r="T75" i="11"/>
  <c r="M65" i="14"/>
  <c r="K65" i="11"/>
  <c r="J65" i="11"/>
  <c r="F63" i="11" l="1"/>
  <c r="G64" i="11" s="1"/>
  <c r="P64" i="11"/>
  <c r="O64" i="11"/>
  <c r="K66" i="11"/>
  <c r="J66" i="11"/>
  <c r="N62" i="14"/>
  <c r="J61" i="14" a="1"/>
  <c r="J61" i="14" s="1"/>
  <c r="Y74" i="11"/>
  <c r="Z74" i="11"/>
  <c r="M66" i="14"/>
  <c r="T76" i="11"/>
  <c r="U76" i="11"/>
  <c r="M65" i="13"/>
  <c r="N63" i="13"/>
  <c r="J62" i="13" a="1"/>
  <c r="J62" i="13" s="1"/>
  <c r="P65" i="11" l="1"/>
  <c r="F64" i="11"/>
  <c r="G65" i="11" s="1"/>
  <c r="O65" i="11"/>
  <c r="N64" i="13"/>
  <c r="J63" i="13" a="1"/>
  <c r="J63" i="13" s="1"/>
  <c r="U77" i="11"/>
  <c r="T77" i="11"/>
  <c r="Z75" i="11"/>
  <c r="Y75" i="11"/>
  <c r="M66" i="13"/>
  <c r="M67" i="14"/>
  <c r="K67" i="11"/>
  <c r="J67" i="11"/>
  <c r="N63" i="14"/>
  <c r="J62" i="14" a="1"/>
  <c r="J62" i="14" s="1"/>
  <c r="F65" i="11" l="1"/>
  <c r="G66" i="11" s="1"/>
  <c r="O66" i="11"/>
  <c r="P66" i="11"/>
  <c r="U78" i="11"/>
  <c r="T78" i="11"/>
  <c r="M67" i="13"/>
  <c r="N64" i="14"/>
  <c r="J63" i="14" a="1"/>
  <c r="J63" i="14" s="1"/>
  <c r="M68" i="14"/>
  <c r="Z76" i="11"/>
  <c r="Y76" i="11"/>
  <c r="J68" i="11"/>
  <c r="K68" i="11"/>
  <c r="N65" i="13"/>
  <c r="J64" i="13" a="1"/>
  <c r="J64" i="13" s="1"/>
  <c r="O67" i="11" l="1"/>
  <c r="P67" i="11"/>
  <c r="F66" i="11"/>
  <c r="G67" i="11" s="1"/>
  <c r="U79" i="11"/>
  <c r="T79" i="11"/>
  <c r="Z77" i="11"/>
  <c r="Y77" i="11"/>
  <c r="K69" i="11"/>
  <c r="J69" i="11"/>
  <c r="N65" i="14"/>
  <c r="J64" i="14" a="1"/>
  <c r="J64" i="14" s="1"/>
  <c r="N66" i="13"/>
  <c r="J65" i="13" a="1"/>
  <c r="J65" i="13" s="1"/>
  <c r="M69" i="14"/>
  <c r="M68" i="13"/>
  <c r="O68" i="11" l="1"/>
  <c r="F67" i="11"/>
  <c r="G68" i="11" s="1"/>
  <c r="P68" i="11"/>
  <c r="N66" i="14"/>
  <c r="J65" i="14" a="1"/>
  <c r="J65" i="14" s="1"/>
  <c r="Y78" i="11"/>
  <c r="Z78" i="11"/>
  <c r="T80" i="11"/>
  <c r="U80" i="11"/>
  <c r="M69" i="13"/>
  <c r="M70" i="14"/>
  <c r="N67" i="13"/>
  <c r="J66" i="13" a="1"/>
  <c r="J66" i="13" s="1"/>
  <c r="K70" i="11"/>
  <c r="J70" i="11"/>
  <c r="F68" i="11" l="1"/>
  <c r="G69" i="11" s="1"/>
  <c r="O69" i="11"/>
  <c r="P69" i="11"/>
  <c r="N68" i="13"/>
  <c r="J67" i="13" a="1"/>
  <c r="J67" i="13" s="1"/>
  <c r="U81" i="11"/>
  <c r="T81" i="11"/>
  <c r="N67" i="14"/>
  <c r="J66" i="14" a="1"/>
  <c r="J66" i="14" s="1"/>
  <c r="M70" i="13"/>
  <c r="K71" i="11"/>
  <c r="J71" i="11"/>
  <c r="M71" i="14"/>
  <c r="Z79" i="11"/>
  <c r="Y79" i="11"/>
  <c r="F69" i="11" l="1"/>
  <c r="G70" i="11" s="1"/>
  <c r="O70" i="11"/>
  <c r="P70" i="11"/>
  <c r="M71" i="13"/>
  <c r="T4" i="11"/>
  <c r="I3" i="12" s="1"/>
  <c r="I6" i="12"/>
  <c r="B24" i="2"/>
  <c r="M72" i="14"/>
  <c r="Z80" i="11"/>
  <c r="Y80" i="11"/>
  <c r="J72" i="11"/>
  <c r="K72" i="11"/>
  <c r="N69" i="13"/>
  <c r="J68" i="13" a="1"/>
  <c r="J68" i="13" s="1"/>
  <c r="N68" i="14"/>
  <c r="J67" i="14" a="1"/>
  <c r="J67" i="14" s="1"/>
  <c r="I8" i="12" l="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Z81" i="11"/>
  <c r="Y81" i="11"/>
  <c r="P72" i="11" l="1"/>
  <c r="O72" i="11"/>
  <c r="F71" i="11"/>
  <c r="G72" i="11" s="1"/>
  <c r="N70" i="14"/>
  <c r="J69" i="14" a="1"/>
  <c r="J69" i="14" s="1"/>
  <c r="K74" i="11"/>
  <c r="J74" i="11"/>
  <c r="M74" i="14"/>
  <c r="K6" i="12"/>
  <c r="B25" i="2"/>
  <c r="Y4" i="11"/>
  <c r="K3" i="12" s="1"/>
  <c r="M73" i="13"/>
  <c r="N71" i="13"/>
  <c r="J70" i="13" a="1"/>
  <c r="J70" i="13" s="1"/>
  <c r="K8" i="12" l="1"/>
  <c r="B1" i="14" s="1"/>
  <c r="B8" i="14" s="1"/>
  <c r="P73" i="11"/>
  <c r="F72" i="11"/>
  <c r="G73" i="11" s="1"/>
  <c r="O73" i="11"/>
  <c r="O20" i="2"/>
  <c r="O27" i="2"/>
  <c r="O23" i="2"/>
  <c r="K75" i="11"/>
  <c r="J75" i="11"/>
  <c r="N71" i="14"/>
  <c r="J70" i="14" a="1"/>
  <c r="J70" i="14" s="1"/>
  <c r="M74" i="13"/>
  <c r="N72" i="13"/>
  <c r="J71" i="13" a="1"/>
  <c r="J71" i="13" s="1"/>
  <c r="M75" i="14"/>
  <c r="I8" i="14" l="1"/>
  <c r="K8" i="14" s="1"/>
  <c r="L8" i="14" s="1"/>
  <c r="O74" i="1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P75" i="11" l="1"/>
  <c r="O75" i="11"/>
  <c r="F74" i="11"/>
  <c r="G75" i="11" s="1"/>
  <c r="I9" i="14"/>
  <c r="N74" i="13"/>
  <c r="J73" i="13" a="1"/>
  <c r="J73" i="13" s="1"/>
  <c r="M76" i="13"/>
  <c r="K77" i="11"/>
  <c r="J77" i="11"/>
  <c r="M77" i="14"/>
  <c r="N73" i="14"/>
  <c r="J72" i="14" a="1"/>
  <c r="J72" i="14" s="1"/>
  <c r="O76" i="11" l="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K9" i="14"/>
  <c r="L9" i="14" s="1"/>
  <c r="O77" i="11" l="1"/>
  <c r="P77" i="11"/>
  <c r="F76" i="11"/>
  <c r="G77" i="11" s="1"/>
  <c r="I10" i="14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A103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O80" i="11" l="1"/>
  <c r="F79" i="11"/>
  <c r="G80" i="11" s="1"/>
  <c r="A97" i="11" s="1"/>
  <c r="P80" i="11"/>
  <c r="N79" i="13"/>
  <c r="J78" i="13" a="1"/>
  <c r="J78" i="13" s="1"/>
  <c r="M81" i="13"/>
  <c r="I11" i="14"/>
  <c r="N78" i="14"/>
  <c r="J77" i="14" a="1"/>
  <c r="J77" i="14" s="1"/>
  <c r="A93" i="11"/>
  <c r="M82" i="14"/>
  <c r="F80" i="11" l="1"/>
  <c r="G81" i="11" s="1"/>
  <c r="P81" i="11"/>
  <c r="O81" i="11"/>
  <c r="M83" i="14"/>
  <c r="M82" i="13"/>
  <c r="N79" i="14"/>
  <c r="J78" i="14" a="1"/>
  <c r="J78" i="14" s="1"/>
  <c r="E6" i="12"/>
  <c r="J4" i="11"/>
  <c r="E3" i="12" s="1"/>
  <c r="B22" i="2"/>
  <c r="K11" i="14"/>
  <c r="L11" i="14" s="1"/>
  <c r="N80" i="13"/>
  <c r="J79" i="13" a="1"/>
  <c r="J79" i="13" s="1"/>
  <c r="A99" i="11" l="1"/>
  <c r="A89" i="11"/>
  <c r="F81" i="11"/>
  <c r="D4" i="11" s="1"/>
  <c r="F2" i="11" s="1"/>
  <c r="G2" i="11" s="1"/>
  <c r="E8" i="12"/>
  <c r="I12" i="14"/>
  <c r="M83" i="13"/>
  <c r="N81" i="13"/>
  <c r="J80" i="13" a="1"/>
  <c r="J80" i="13" s="1"/>
  <c r="N80" i="14"/>
  <c r="J79" i="14" a="1"/>
  <c r="J79" i="14" s="1"/>
  <c r="M84" i="14"/>
  <c r="B6" i="11" l="1"/>
  <c r="O4" i="11"/>
  <c r="G3" i="12" s="1"/>
  <c r="G6" i="12"/>
  <c r="C6" i="12" s="1"/>
  <c r="B23" i="2"/>
  <c r="E2" i="11"/>
  <c r="M84" i="13"/>
  <c r="M85" i="14"/>
  <c r="N82" i="13"/>
  <c r="J81" i="13" a="1"/>
  <c r="J81" i="13" s="1"/>
  <c r="N81" i="14"/>
  <c r="J80" i="14" a="1"/>
  <c r="J80" i="14" s="1"/>
  <c r="K12" i="14"/>
  <c r="L12" i="14" s="1"/>
  <c r="G8" i="12" l="1"/>
  <c r="C8" i="12" s="1"/>
  <c r="O26" i="2"/>
  <c r="O37" i="2" s="1"/>
  <c r="O19" i="2"/>
  <c r="O35" i="2" s="1"/>
  <c r="B26" i="2"/>
  <c r="O22" i="2"/>
  <c r="O36" i="2" s="1"/>
  <c r="M85" i="13"/>
  <c r="N83" i="13"/>
  <c r="J82" i="13" a="1"/>
  <c r="J82" i="13" s="1"/>
  <c r="M86" i="14"/>
  <c r="I13" i="14"/>
  <c r="N82" i="14"/>
  <c r="J81" i="14" a="1"/>
  <c r="J81" i="14" s="1"/>
  <c r="B1" i="13" l="1"/>
  <c r="I8" i="13" s="1"/>
  <c r="K8" i="13" s="1"/>
  <c r="L8" i="13" s="1"/>
  <c r="O40" i="2"/>
  <c r="F1" i="2"/>
  <c r="F3" i="2" s="1"/>
  <c r="F29" i="2"/>
  <c r="O18" i="2"/>
  <c r="N83" i="14"/>
  <c r="J82" i="14" a="1"/>
  <c r="J82" i="14" s="1"/>
  <c r="M86" i="13"/>
  <c r="K13" i="14"/>
  <c r="L13" i="14" s="1"/>
  <c r="M87" i="14"/>
  <c r="N84" i="13"/>
  <c r="J83" i="13" a="1"/>
  <c r="J83" i="13" s="1"/>
  <c r="B8" i="13" l="1"/>
  <c r="P26" i="2"/>
  <c r="P36" i="2"/>
  <c r="P31" i="2"/>
  <c r="P30" i="2"/>
  <c r="P20" i="2"/>
  <c r="P22" i="2"/>
  <c r="P25" i="2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I9" i="13"/>
  <c r="M88" i="14"/>
  <c r="I14" i="14"/>
  <c r="M87" i="13"/>
  <c r="N85" i="13"/>
  <c r="J84" i="13" a="1"/>
  <c r="J84" i="13" s="1"/>
  <c r="N84" i="14"/>
  <c r="J83" i="14" a="1"/>
  <c r="J83" i="14" s="1"/>
  <c r="P40" i="2" l="1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R11" i="10" l="1" a="1"/>
  <c r="R11" i="10" s="1"/>
  <c r="S11" i="10" s="1"/>
  <c r="R12" i="10" a="1"/>
  <c r="R12" i="10" s="1"/>
  <c r="S12" i="10" s="1"/>
  <c r="R13" i="10" a="1"/>
  <c r="R13" i="10" s="1"/>
  <c r="S13" i="10" s="1"/>
  <c r="R14" i="10" a="1"/>
  <c r="R14" i="10" s="1"/>
  <c r="S14" i="10" s="1"/>
  <c r="R15" i="10" a="1"/>
  <c r="R15" i="10" s="1"/>
  <c r="S15" i="10" s="1"/>
  <c r="R16" i="10" a="1"/>
  <c r="R16" i="10" s="1"/>
  <c r="K6065" i="13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<sst xmlns="http://schemas.openxmlformats.org/spreadsheetml/2006/main" count="4158" uniqueCount="1023">
  <si>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</si>
  <si>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</si>
  <si>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</si>
  <si>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</si>
  <si>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</si>
  <si>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</si>
  <si>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</si>
  <si>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</si>
  <si>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</si>
  <si>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</si>
  <si>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</si>
  <si>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</si>
  <si>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</si>
  <si>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</si>
  <si>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</si>
  <si>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</si>
  <si>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</si>
  <si>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</si>
  <si>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</si>
  <si>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</si>
  <si>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</si>
  <si>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</si>
  <si>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</si>
  <si>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</si>
  <si>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</si>
  <si>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</si>
  <si>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</si>
  <si>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</si>
  <si>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</si>
  <si>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</si>
  <si>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</si>
  <si>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</si>
  <si>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</si>
  <si>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</si>
  <si>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</si>
  <si>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</si>
  <si>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</si>
  <si>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</si>
  <si>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</si>
  <si>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</si>
  <si>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</si>
  <si>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</si>
  <si>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</si>
  <si>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</si>
  <si>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</si>
  <si>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</si>
  <si>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</si>
  <si>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</si>
  <si>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</si>
  <si>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</si>
  <si>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</si>
  <si>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</si>
  <si>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</si>
  <si>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</si>
  <si>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</si>
  <si>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</si>
  <si>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</si>
  <si>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</si>
  <si>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</si>
  <si>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</si>
  <si>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</si>
  <si>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</si>
  <si>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</si>
  <si>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</si>
  <si>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</si>
  <si>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</si>
  <si>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</si>
  <si>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</si>
  <si>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</si>
  <si>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</si>
  <si>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</si>
  <si>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</si>
  <si>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</si>
  <si>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</si>
  <si>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</si>
  <si>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</si>
  <si>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</si>
  <si>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</si>
  <si>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</si>
  <si>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</si>
  <si>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</si>
  <si>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</si>
  <si>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</si>
  <si>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</si>
  <si>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</si>
  <si>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</si>
  <si>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</si>
  <si>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</si>
  <si>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</si>
  <si>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</si>
  <si>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</si>
  <si>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</si>
  <si>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</si>
  <si>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</si>
  <si>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</si>
  <si>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</si>
  <si>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</si>
  <si>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</si>
  <si>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</si>
  <si>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</si>
  <si>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</si>
  <si>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</si>
  <si>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</si>
  <si>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</si>
  <si>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</si>
  <si>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</si>
  <si>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</si>
  <si>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</si>
  <si>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</si>
  <si>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</si>
  <si>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</si>
  <si>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</si>
  <si>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</si>
  <si>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</si>
  <si>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</si>
  <si>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</si>
  <si>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</si>
  <si>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</si>
  <si>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</si>
  <si>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</si>
  <si>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</si>
  <si>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</si>
  <si>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</si>
  <si>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</si>
  <si>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</si>
  <si>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</si>
  <si>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</si>
  <si>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</si>
  <si>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</si>
  <si>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</si>
  <si>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</si>
  <si>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</si>
  <si>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</si>
  <si>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</si>
  <si>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</si>
  <si>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</si>
  <si>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</si>
  <si>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</si>
  <si>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</si>
  <si>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</si>
  <si>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</si>
  <si>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</si>
  <si>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</si>
  <si>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</si>
  <si>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</si>
  <si>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</si>
  <si>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</si>
  <si>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</si>
  <si>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</si>
  <si>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</si>
  <si>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</si>
  <si>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</si>
  <si>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</si>
  <si>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</si>
  <si>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</si>
  <si>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</si>
  <si>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</si>
  <si>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</si>
  <si>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</si>
  <si>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</si>
  <si>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</si>
  <si>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</si>
  <si>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</si>
  <si>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</si>
  <si>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</si>
  <si>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</si>
  <si>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</si>
  <si>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</si>
  <si>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</si>
  <si>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</si>
  <si>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</si>
  <si>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</si>
  <si>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</si>
  <si>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</si>
  <si>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</si>
  <si>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</si>
  <si>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</si>
  <si>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</si>
  <si>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</si>
  <si>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</si>
  <si>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</si>
  <si>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</si>
  <si>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</si>
  <si>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</si>
  <si>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</si>
  <si>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</si>
  <si>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</si>
  <si>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</si>
  <si>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</si>
  <si>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</si>
  <si>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</si>
  <si>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</si>
  <si>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</si>
  <si>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</si>
  <si>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</si>
  <si>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</si>
  <si>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</si>
  <si>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</si>
  <si>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</si>
  <si>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</si>
  <si>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</si>
  <si>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</si>
  <si>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</si>
  <si>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</si>
  <si>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</si>
  <si>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</si>
  <si>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</si>
  <si>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</si>
  <si>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</si>
  <si>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</si>
  <si>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</si>
  <si>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</si>
  <si>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</si>
  <si>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</si>
  <si>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</si>
  <si>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</si>
  <si>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</si>
  <si>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</si>
  <si>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</si>
  <si>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</si>
  <si>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</si>
  <si>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</si>
  <si>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</si>
  <si>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</si>
  <si>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</si>
  <si>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</si>
  <si>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</si>
  <si>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</si>
  <si>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</si>
  <si>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</si>
  <si>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</si>
  <si>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</si>
  <si>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</si>
  <si>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</si>
  <si>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</si>
  <si>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</si>
  <si>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</si>
  <si>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</si>
  <si>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</si>
  <si>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</si>
  <si>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</si>
  <si>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</si>
  <si>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</si>
  <si>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</si>
  <si>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</si>
  <si>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</si>
  <si>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</si>
  <si>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</si>
  <si>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</si>
  <si>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</si>
  <si>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</si>
  <si>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</si>
  <si>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</si>
  <si>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</si>
  <si>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</si>
  <si>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</si>
  <si>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</si>
  <si>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</si>
  <si>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</si>
  <si>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</si>
  <si>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</si>
  <si>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</si>
  <si>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</si>
  <si>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</si>
  <si>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</si>
  <si>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</si>
  <si>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</si>
  <si>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</si>
  <si>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</si>
  <si>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</si>
  <si>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</si>
  <si>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</si>
  <si>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</si>
  <si>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</si>
  <si>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</si>
  <si>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</si>
  <si>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</si>
  <si>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</si>
  <si>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</si>
  <si>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</si>
  <si>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</si>
  <si>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</si>
  <si>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</si>
  <si>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</si>
  <si>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</si>
  <si>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</si>
  <si>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</si>
  <si>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</si>
  <si>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</si>
  <si>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</si>
  <si>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</si>
  <si>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</si>
  <si>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</si>
  <si>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</si>
  <si>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</si>
  <si>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</si>
  <si>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</si>
  <si>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</si>
  <si>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</si>
  <si>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</si>
  <si>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</si>
  <si>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</si>
  <si>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</si>
  <si>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</si>
  <si>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</si>
  <si>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</si>
  <si>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</si>
  <si>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</si>
  <si>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</si>
  <si>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</si>
  <si>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</si>
  <si>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</si>
  <si>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</si>
  <si>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</si>
  <si>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</si>
  <si>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</si>
  <si>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</si>
  <si>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</si>
  <si>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</si>
  <si>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</si>
  <si>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</si>
  <si>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</si>
  <si>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</si>
  <si>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</si>
  <si>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</si>
  <si>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</si>
  <si>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</si>
  <si>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</si>
  <si>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</si>
  <si>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</si>
  <si>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</si>
  <si>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</si>
  <si>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</si>
  <si>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</si>
  <si>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</si>
  <si>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</si>
  <si>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</si>
  <si>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</si>
  <si>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</si>
  <si>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</si>
  <si>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</si>
  <si>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</si>
  <si>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</si>
  <si>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</si>
  <si>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</si>
  <si>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</si>
  <si>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</si>
  <si>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</si>
  <si>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</si>
  <si>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</si>
  <si>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</si>
  <si>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</si>
  <si>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</si>
  <si>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</si>
  <si>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</si>
  <si>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</si>
  <si>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</si>
  <si>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</si>
  <si>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</si>
  <si>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</si>
  <si>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</si>
  <si>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</si>
  <si>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</si>
  <si>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</si>
  <si>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</si>
  <si>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</si>
  <si>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</si>
  <si>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</si>
  <si>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</si>
  <si>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</si>
  <si>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</si>
  <si>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</si>
  <si>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</si>
  <si>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</si>
  <si>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</si>
  <si>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</si>
  <si>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</si>
  <si>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</si>
  <si>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</si>
  <si>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</si>
  <si>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</si>
  <si>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</si>
  <si>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</si>
  <si>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</si>
  <si>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</si>
  <si>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</si>
  <si>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</si>
  <si>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</si>
  <si>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</si>
  <si>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</si>
  <si>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</si>
  <si>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</si>
  <si>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</si>
  <si>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</si>
  <si>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</si>
  <si>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</si>
  <si>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</si>
  <si>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</si>
  <si>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</si>
  <si>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</si>
  <si>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</si>
  <si>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</si>
  <si>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</si>
  <si>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</si>
  <si>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</si>
  <si>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</si>
  <si>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</si>
  <si>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</si>
  <si>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</si>
  <si>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</si>
  <si>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</si>
  <si>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</si>
  <si>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</si>
  <si>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</si>
  <si>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</si>
  <si>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</si>
  <si>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</si>
  <si>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</si>
  <si>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</si>
  <si>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</si>
  <si>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</si>
  <si>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</si>
  <si>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</si>
  <si>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</si>
  <si>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</si>
  <si>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</si>
  <si>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</si>
  <si>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</si>
  <si>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</si>
  <si>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</si>
  <si>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</si>
  <si>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</si>
  <si>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</si>
  <si>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</si>
  <si>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</si>
  <si>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</si>
  <si>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</si>
  <si>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</si>
  <si>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</si>
  <si>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</si>
  <si>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</si>
  <si>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</si>
  <si>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</si>
  <si>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</si>
  <si>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</si>
  <si>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</si>
  <si>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</si>
  <si>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</si>
  <si>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</si>
  <si>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</si>
  <si>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</si>
  <si>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</si>
  <si>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</si>
  <si>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</si>
  <si>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</si>
  <si>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</si>
  <si>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</si>
  <si>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</si>
  <si>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</si>
  <si>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</si>
  <si>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</si>
  <si>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</si>
  <si>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</si>
  <si>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</si>
  <si>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</si>
  <si>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</si>
  <si>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</si>
  <si>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</si>
  <si>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</si>
  <si>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</si>
  <si>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</si>
  <si>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</si>
  <si>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</si>
  <si>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</si>
  <si>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</si>
  <si>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</si>
  <si>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</si>
  <si>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</si>
  <si>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</si>
  <si>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</si>
  <si>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</si>
  <si>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</si>
  <si>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</si>
  <si>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</si>
  <si>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</si>
  <si>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</si>
  <si>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</si>
  <si>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</si>
  <si>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</si>
  <si>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</si>
  <si>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</si>
  <si>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</si>
  <si>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</si>
  <si>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</si>
  <si>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</si>
  <si>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</si>
  <si>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</si>
  <si>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</si>
  <si>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</si>
  <si>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</si>
  <si>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</si>
  <si>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</si>
  <si>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</si>
  <si>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</si>
  <si>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</si>
  <si>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</si>
  <si>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</si>
  <si>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</si>
  <si>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</si>
  <si>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</si>
  <si>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</si>
  <si>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</si>
  <si>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</si>
  <si>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</si>
  <si>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</si>
  <si>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</si>
  <si>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</si>
  <si>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</si>
  <si>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</si>
  <si>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</si>
  <si>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</si>
  <si>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</si>
  <si>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</si>
  <si>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</si>
  <si>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</si>
  <si>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</si>
  <si>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</si>
  <si>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</si>
  <si>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</si>
  <si>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</si>
  <si>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</si>
  <si>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</si>
  <si>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</si>
  <si>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</si>
  <si>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</si>
  <si>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</si>
  <si>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</si>
  <si>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</si>
  <si>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</si>
  <si>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</si>
  <si>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</si>
  <si>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</si>
  <si>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</si>
  <si>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</si>
  <si>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</si>
  <si>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</si>
  <si>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</si>
  <si>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</si>
  <si>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</si>
  <si>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</si>
  <si>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</si>
  <si>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</si>
  <si>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</si>
  <si>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</si>
  <si>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</si>
  <si>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</si>
  <si>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</si>
  <si>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</si>
  <si>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</si>
  <si>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</si>
  <si>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</si>
  <si>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</si>
  <si>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</si>
  <si>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</si>
  <si>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</si>
  <si>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</si>
  <si>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</si>
  <si>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</si>
  <si>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</si>
  <si>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</si>
  <si>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</si>
  <si>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</si>
  <si>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</si>
  <si>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</si>
  <si>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</si>
  <si>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</si>
  <si>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</si>
  <si>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</si>
  <si>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</si>
  <si>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</si>
  <si>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</si>
  <si>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</si>
  <si>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</si>
  <si>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</si>
  <si>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</si>
  <si>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</si>
  <si>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</si>
  <si>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</si>
  <si>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</si>
  <si>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</si>
  <si>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</si>
  <si>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</si>
  <si>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</si>
  <si>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</si>
  <si>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</si>
  <si>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</si>
  <si>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</si>
  <si>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</si>
  <si>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</si>
  <si>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</si>
  <si>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</si>
  <si>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</si>
  <si>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</si>
  <si>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</si>
  <si>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</si>
  <si>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</si>
  <si>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</si>
  <si>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</si>
  <si>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</si>
  <si>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</si>
  <si>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</si>
  <si>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</si>
  <si>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</si>
  <si>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</si>
  <si>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</si>
  <si>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</si>
  <si>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</si>
  <si>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</si>
  <si>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</si>
  <si>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</si>
  <si>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</si>
  <si>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</si>
  <si>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</si>
  <si>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</si>
  <si>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</si>
  <si>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</si>
  <si>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</si>
  <si>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</si>
  <si>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</si>
  <si>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</si>
  <si>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</si>
  <si>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</si>
  <si>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</si>
  <si>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</si>
  <si>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</si>
  <si>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</si>
  <si>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</si>
  <si>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</si>
  <si>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</si>
  <si>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</si>
  <si>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</si>
  <si>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</si>
  <si>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</si>
  <si>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</si>
  <si>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</si>
  <si>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</si>
  <si>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</si>
  <si>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</si>
  <si>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</si>
  <si>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</si>
  <si>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</si>
  <si>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</si>
  <si>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</si>
  <si>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</si>
  <si>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</si>
  <si>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</si>
  <si>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</si>
  <si>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</si>
  <si>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</si>
  <si>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</si>
  <si>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</si>
  <si>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</si>
  <si>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</si>
  <si>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</si>
  <si>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</si>
  <si>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</si>
  <si>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</si>
  <si>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</si>
  <si>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</si>
  <si>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</si>
  <si>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</si>
  <si>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</si>
  <si>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</si>
  <si>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</si>
  <si>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</si>
  <si>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</si>
  <si>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</si>
  <si>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</si>
  <si>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</si>
  <si>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</si>
  <si>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</si>
  <si>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</si>
  <si>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</si>
  <si>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</si>
  <si>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</si>
  <si>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</si>
  <si>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</si>
  <si>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</si>
  <si>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</si>
  <si>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</si>
  <si>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</si>
  <si>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</si>
  <si>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</si>
  <si>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</si>
  <si>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</si>
  <si>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</si>
  <si>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</si>
  <si>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</si>
  <si>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</si>
  <si>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</si>
  <si>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</si>
  <si>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</si>
  <si>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</si>
  <si>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</si>
  <si>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</si>
  <si>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</si>
  <si>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</si>
  <si>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</si>
  <si>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</si>
  <si>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</si>
  <si>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</si>
  <si>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</si>
  <si>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</si>
  <si>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</si>
  <si>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</si>
  <si>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</si>
  <si>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</si>
  <si>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</si>
  <si>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</si>
  <si>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</si>
  <si>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</si>
  <si>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</si>
  <si>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</si>
  <si>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</si>
  <si>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</si>
  <si>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</si>
  <si>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</si>
  <si>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</si>
  <si>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</si>
  <si>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</si>
  <si>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</si>
  <si>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</si>
  <si>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</si>
  <si>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</si>
  <si>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</si>
  <si>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</si>
  <si>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</si>
  <si>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</si>
  <si>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</si>
  <si>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</si>
  <si>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</si>
  <si>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</si>
  <si>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</si>
  <si>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</si>
  <si>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</si>
  <si>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</si>
  <si>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</si>
  <si>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</si>
  <si>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</si>
  <si>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</si>
  <si>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</si>
  <si>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</si>
  <si>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</si>
  <si>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</si>
  <si>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</si>
  <si>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</si>
  <si>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</si>
  <si>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</si>
  <si>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</si>
  <si>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</si>
  <si>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</si>
  <si>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</si>
  <si>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</si>
  <si>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</si>
  <si>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</si>
  <si>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</si>
  <si>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</si>
  <si>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</si>
  <si>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</si>
  <si>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</si>
  <si>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</si>
  <si>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</si>
  <si>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</si>
  <si>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</si>
  <si>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</si>
  <si>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</si>
  <si>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</si>
  <si>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</si>
  <si>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</si>
  <si>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</si>
  <si>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</si>
  <si>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</si>
  <si>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</si>
  <si>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</si>
  <si>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</si>
  <si>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</si>
  <si>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</si>
  <si>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</si>
  <si>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</si>
  <si>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</si>
  <si>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</si>
  <si>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</si>
  <si>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</si>
  <si>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</si>
  <si>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</si>
  <si>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</si>
  <si>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</si>
  <si>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</si>
  <si>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</si>
  <si>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</si>
  <si>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</si>
  <si>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</si>
  <si>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</si>
  <si>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</si>
  <si>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</si>
  <si>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</si>
  <si>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</si>
  <si>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</si>
  <si>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</si>
  <si>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</si>
  <si>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</si>
  <si>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</si>
  <si>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</si>
  <si>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</si>
  <si>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</si>
  <si>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</si>
  <si>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</si>
  <si>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</si>
  <si>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</si>
  <si>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</si>
  <si>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</si>
  <si>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</si>
  <si>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</si>
  <si>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</si>
  <si>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</si>
  <si>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</si>
  <si>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</si>
  <si>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</si>
  <si>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</si>
  <si>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</si>
  <si>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</si>
  <si>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</si>
  <si>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</si>
  <si>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</si>
  <si>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</si>
  <si>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</si>
  <si>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</si>
  <si>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</si>
  <si>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</si>
  <si>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</si>
  <si>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</si>
  <si>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</si>
  <si>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</si>
  <si>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</si>
  <si>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</si>
  <si>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</si>
  <si>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</si>
  <si>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</si>
  <si>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</si>
  <si>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</si>
  <si>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</si>
  <si>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</si>
  <si>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</si>
  <si>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</si>
  <si>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</si>
  <si>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</si>
  <si>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</si>
  <si>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</si>
  <si>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</si>
  <si>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</si>
  <si>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</si>
  <si>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</si>
  <si>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</si>
  <si>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</si>
  <si>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</si>
  <si>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</si>
  <si>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</si>
  <si>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</si>
  <si>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</si>
  <si>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</si>
  <si>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</si>
  <si>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</si>
  <si>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</si>
  <si>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</si>
  <si>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</si>
  <si>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</si>
  <si>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</si>
  <si>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</si>
  <si>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</si>
  <si>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</si>
  <si>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</si>
  <si>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</si>
  <si>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</si>
  <si>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</si>
  <si>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</si>
  <si>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</si>
  <si>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</si>
  <si>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</si>
  <si>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</si>
  <si>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</si>
  <si>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</si>
  <si>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</si>
  <si>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</si>
  <si>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</si>
  <si>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</si>
  <si>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</si>
  <si>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</si>
  <si>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</si>
  <si>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</si>
  <si>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</si>
  <si>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</si>
  <si>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</si>
  <si>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</si>
  <si>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</si>
  <si>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</si>
  <si>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</si>
  <si>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</si>
  <si>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</si>
  <si>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</si>
  <si>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</si>
  <si>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</si>
  <si>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</si>
  <si>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</si>
  <si>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</si>
  <si>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</si>
  <si>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</si>
  <si>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</si>
  <si>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</si>
  <si>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</si>
  <si>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</si>
  <si>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</si>
  <si>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</si>
  <si>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</si>
  <si>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</si>
  <si>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</si>
  <si>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</si>
  <si>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</si>
  <si>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</si>
  <si>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</si>
  <si>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</si>
  <si>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</si>
  <si>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</si>
  <si>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</si>
  <si>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</si>
  <si>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</si>
  <si>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</si>
  <si>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</si>
  <si>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</si>
  <si>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</si>
  <si>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</si>
  <si>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</si>
  <si>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</si>
  <si>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</si>
  <si>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</si>
  <si>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</si>
  <si>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</si>
  <si>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</si>
  <si>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</si>
  <si>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</si>
  <si>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</si>
  <si>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</si>
  <si>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</si>
  <si>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</si>
  <si>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</si>
  <si>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</si>
  <si>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</si>
  <si>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</si>
  <si>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</si>
  <si>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</si>
  <si>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</si>
  <si>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</si>
  <si>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</si>
  <si>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</si>
  <si>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</si>
  <si>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</si>
  <si>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</si>
  <si>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</si>
  <si>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</si>
  <si>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</si>
  <si>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</si>
  <si>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</si>
  <si>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</si>
  <si>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</si>
  <si>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</si>
  <si>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</si>
  <si>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</si>
  <si>
    <t>Family Fare Supermarkets</t>
  </si>
  <si>
    <t>Gallaghers Sports Grille</t>
  </si>
  <si>
    <t>Grayling Retail</t>
  </si>
  <si>
    <t>Amazon Prime Video Ultra</t>
  </si>
  <si>
    <t>ATM Withdrawal - Misc/Entertainment</t>
  </si>
  <si>
    <t>Spikes Keg O Nails</t>
  </si>
  <si>
    <t>Coppertop Golf Valley</t>
  </si>
  <si>
    <t>Dunkin</t>
  </si>
  <si>
    <t>Smittys</t>
  </si>
  <si>
    <t>LEGO Store</t>
  </si>
  <si>
    <t>Amazon Marketplace - Tom</t>
  </si>
  <si>
    <t>ATM Withdrawal - Regan Band Camp</t>
  </si>
  <si>
    <t>Golf Outing - Repayment</t>
  </si>
  <si>
    <t>Bunkerhill Golf Course</t>
  </si>
  <si>
    <t>Normans Tavern</t>
  </si>
  <si>
    <t>Dough Mamas</t>
  </si>
  <si>
    <t>Masthead Brewing</t>
  </si>
  <si>
    <t>Huntington Garage</t>
  </si>
  <si>
    <t>Pizza Hut</t>
  </si>
  <si>
    <t>Trents Joint</t>
  </si>
  <si>
    <t>Pancake House</t>
  </si>
  <si>
    <t>Dog House Bar</t>
  </si>
  <si>
    <t>Amazon Digital Services</t>
  </si>
  <si>
    <t>Golf Cart - Battery 12v Reducer</t>
  </si>
  <si>
    <t>Community West Foundation - Refund</t>
  </si>
  <si>
    <t>Camping - Mohican 2027 (Mandy/Steve half)</t>
  </si>
  <si>
    <t>Olivia Rodrigo Concert Tix</t>
  </si>
  <si>
    <t>Misc Cash</t>
  </si>
  <si>
    <t>July Savings</t>
  </si>
  <si>
    <t>July Transfer</t>
  </si>
  <si>
    <t>Aramark Café</t>
  </si>
  <si>
    <t>Quick Change - Rav4</t>
  </si>
  <si>
    <t>Regal Crocker Park</t>
  </si>
  <si>
    <t>Community West Foundation - Raffle Tix</t>
  </si>
  <si>
    <t>Transfer to Venmo - Matt Frye; Velasano Basket</t>
  </si>
  <si>
    <t>July Rent</t>
  </si>
  <si>
    <t>Top Golf</t>
  </si>
  <si>
    <t>Black River Beverage</t>
  </si>
  <si>
    <t>Fishing License</t>
  </si>
  <si>
    <t>Dairy Mart</t>
  </si>
  <si>
    <t>The Nest - Grey Hawk</t>
  </si>
  <si>
    <t>The Grille and Terra</t>
  </si>
  <si>
    <t>Tom - Cash</t>
  </si>
  <si>
    <t>Golf Outing Raffle</t>
  </si>
  <si>
    <t>Dovin &amp; Reber Jones</t>
  </si>
  <si>
    <t>Amazon</t>
  </si>
  <si>
    <t>Marshalls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</si>
</sst>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6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6" fillId="0" borderId="33" xfId="0" applyFont="1" applyBorder="1"/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H13" sqref="H12:H13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1987.8791180000001</v>
      </c>
    </row>
    <row r="3" spans="1:3" x14ac:dyDescent="0.3">
      <c r="A3" t="s">
        <v>106</v>
      </c>
      <c r="B3" t="s">
        <v>808</v>
      </c>
      <c r="C3" s="524">
        <v>957.46404700000005</v>
      </c>
    </row>
    <row r="4" spans="1:3" x14ac:dyDescent="0.3">
      <c r="A4" t="s">
        <v>106</v>
      </c>
      <c r="B4" t="s">
        <v>809</v>
      </c>
      <c r="C4" s="524">
        <v>1361.842453</v>
      </c>
    </row>
    <row r="5" spans="1:3" x14ac:dyDescent="0.3">
      <c r="A5" t="s">
        <v>810</v>
      </c>
      <c r="B5" t="s">
        <v>807</v>
      </c>
      <c r="C5" s="524">
        <v>464.19108999999997</v>
      </c>
    </row>
    <row r="6" spans="1:3" x14ac:dyDescent="0.3">
      <c r="A6" t="s">
        <v>810</v>
      </c>
      <c r="B6" t="s">
        <v>808</v>
      </c>
      <c r="C6" s="524">
        <v>737.79427099999998</v>
      </c>
    </row>
    <row r="7" spans="1:3" x14ac:dyDescent="0.3">
      <c r="A7" t="s">
        <v>812</v>
      </c>
      <c r="B7" t="s">
        <v>811</v>
      </c>
      <c r="C7" s="524">
        <v>206.31100000000001</v>
      </c>
    </row>
    <row r="8" spans="1:3" x14ac:dyDescent="0.3">
      <c r="A8" t="s">
        <v>812</v>
      </c>
      <c r="B8" t="s">
        <v>813</v>
      </c>
      <c r="C8" s="524">
        <v>1235.6199999999999</v>
      </c>
    </row>
    <row r="9" spans="1:3" x14ac:dyDescent="0.3">
      <c r="A9" t="s">
        <v>812</v>
      </c>
      <c r="B9" t="s">
        <v>814</v>
      </c>
      <c r="C9" s="524">
        <v>140.41</v>
      </c>
    </row>
    <row r="10" spans="1:3" x14ac:dyDescent="0.3">
      <c r="A10" t="s">
        <v>815</v>
      </c>
      <c r="B10" t="s">
        <v>813</v>
      </c>
      <c r="C10" s="524">
        <v>692.67499999999995</v>
      </c>
    </row>
    <row r="11" spans="1:3" x14ac:dyDescent="0.3">
      <c r="A11" t="s">
        <v>54</v>
      </c>
      <c r="B11" t="s">
        <v>816</v>
      </c>
      <c r="C11" s="524">
        <v>51.368160000000003</v>
      </c>
    </row>
    <row r="12" spans="1:3" x14ac:dyDescent="0.3">
      <c r="A12" t="s">
        <v>54</v>
      </c>
      <c r="B12" t="s">
        <v>817</v>
      </c>
      <c r="C12" s="524">
        <v>32.34825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219.84978000000001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1.7352300000000001</v>
      </c>
    </row>
    <row r="18" spans="1:3" x14ac:dyDescent="0.3">
      <c r="A18" t="s">
        <v>59</v>
      </c>
      <c r="B18" t="s">
        <v>823</v>
      </c>
      <c r="C18" s="524">
        <v>24.633579999999998</v>
      </c>
    </row>
    <row r="19" spans="1:3" x14ac:dyDescent="0.3">
      <c r="A19" t="s">
        <v>59</v>
      </c>
      <c r="B19" t="s">
        <v>824</v>
      </c>
      <c r="C19" s="524">
        <v>6.1479819999999998</v>
      </c>
    </row>
    <row r="20" spans="1:3" x14ac:dyDescent="0.3">
      <c r="A20" t="s">
        <v>59</v>
      </c>
      <c r="B20" t="s">
        <v>825</v>
      </c>
      <c r="C20" s="524">
        <v>19.964200000000002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410.49151000000001</v>
      </c>
    </row>
    <row r="23" spans="1:3" x14ac:dyDescent="0.3">
      <c r="A23" s="521" t="s">
        <v>828</v>
      </c>
      <c r="B23" s="521" t="s">
        <v>816</v>
      </c>
      <c r="C23" s="524">
        <v>8.7277799999999992</v>
      </c>
    </row>
    <row r="24" spans="1:3" x14ac:dyDescent="0.3">
      <c r="A24" s="521" t="s">
        <v>828</v>
      </c>
      <c r="B24" s="521" t="s">
        <v>818</v>
      </c>
      <c r="C24" s="524">
        <v>26.340599999999998</v>
      </c>
    </row>
    <row r="25" spans="1:3" x14ac:dyDescent="0.3">
      <c r="A25" s="521" t="s">
        <v>828</v>
      </c>
      <c r="B25" s="521" t="s">
        <v>829</v>
      </c>
      <c r="C25" s="524">
        <v>30.53912</v>
      </c>
    </row>
    <row r="26" spans="1:3" x14ac:dyDescent="0.3">
      <c r="A26" s="521" t="s">
        <v>828</v>
      </c>
      <c r="B26" s="521" t="s">
        <v>819</v>
      </c>
      <c r="C26" s="524">
        <v>24.81541</v>
      </c>
    </row>
    <row r="27" spans="1:3" x14ac:dyDescent="0.3">
      <c r="A27" s="521" t="s">
        <v>828</v>
      </c>
      <c r="B27" s="521" t="s">
        <v>820</v>
      </c>
      <c r="C27" s="524">
        <v>20.67801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L35" sqref="L35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1" t="s">
        <v>34</v>
      </c>
      <c r="B1" s="552"/>
      <c r="C1" s="553"/>
      <c r="E1" s="5" t="s">
        <v>35</v>
      </c>
      <c r="F1" s="6">
        <f ca="1">SUM($B$7,$B$19,$B$26,$B$31,$B$40)</f>
        <v>1813654.72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270</v>
      </c>
      <c r="C2" s="15">
        <f t="shared" ref="C2:C6" ca="1" si="0">TODAY()</f>
        <v>46256</v>
      </c>
      <c r="E2" s="13" t="s">
        <v>40</v>
      </c>
      <c r="F2" s="16">
        <f>F14</f>
        <v>175213.06</v>
      </c>
      <c r="H2" s="17"/>
      <c r="J2" s="18" t="s">
        <v>41</v>
      </c>
      <c r="K2" s="19">
        <v>0.75</v>
      </c>
      <c r="L2" s="20">
        <f>K5/(K5+K6)</f>
        <v>0.81532522287690479</v>
      </c>
      <c r="N2" s="21" t="s">
        <v>42</v>
      </c>
      <c r="O2" s="22">
        <f>B12-O1</f>
        <v>-6275</v>
      </c>
      <c r="P2" s="11"/>
      <c r="Q2" s="23" t="s">
        <v>43</v>
      </c>
      <c r="R2" s="23">
        <f ca="1">E20*(1+$Q$1)</f>
        <v>1884207.9089999998</v>
      </c>
    </row>
    <row r="3" spans="1:18" ht="14.4" x14ac:dyDescent="0.3">
      <c r="A3" s="13" t="s">
        <v>44</v>
      </c>
      <c r="B3" s="14">
        <v>0</v>
      </c>
      <c r="C3" s="15">
        <f t="shared" ca="1" si="0"/>
        <v>46256</v>
      </c>
      <c r="E3" s="21" t="s">
        <v>45</v>
      </c>
      <c r="F3" s="22">
        <f ca="1">F1-F2</f>
        <v>1638441.66</v>
      </c>
      <c r="H3" s="17"/>
      <c r="J3" s="18" t="s">
        <v>46</v>
      </c>
      <c r="K3" s="19">
        <v>0.25</v>
      </c>
      <c r="L3" s="20">
        <f>K6/(K5+K6)</f>
        <v>0.18467477712309519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2166839.0953499996</v>
      </c>
    </row>
    <row r="4" spans="1:18" ht="14.4" x14ac:dyDescent="0.3">
      <c r="A4" s="13" t="s">
        <v>49</v>
      </c>
      <c r="B4" s="14">
        <v>0</v>
      </c>
      <c r="C4" s="15">
        <f t="shared" ca="1" si="0"/>
        <v>46256</v>
      </c>
      <c r="F4" s="7"/>
      <c r="H4" s="17"/>
      <c r="J4" s="24"/>
      <c r="K4" s="25"/>
      <c r="L4" s="26"/>
      <c r="N4" s="27" t="s">
        <v>50</v>
      </c>
      <c r="O4" s="28">
        <f>B10-O3</f>
        <v>30251.619999999995</v>
      </c>
      <c r="P4" s="11"/>
      <c r="Q4" s="23" t="s">
        <v>51</v>
      </c>
      <c r="R4" s="23">
        <f t="shared" ca="1" si="1"/>
        <v>2491864.9596524993</v>
      </c>
    </row>
    <row r="5" spans="1:18" ht="14.4" x14ac:dyDescent="0.3">
      <c r="A5" s="13" t="s">
        <v>52</v>
      </c>
      <c r="B5" s="14">
        <f ca="1">'Checking Transaction Log'!G1</f>
        <v>9488.2899999999918</v>
      </c>
      <c r="C5" s="15">
        <f t="shared" ca="1" si="0"/>
        <v>46256</v>
      </c>
      <c r="E5" s="554" t="s">
        <v>53</v>
      </c>
      <c r="F5" s="552"/>
      <c r="G5" s="553"/>
      <c r="H5" s="17"/>
      <c r="J5" s="29" t="s">
        <v>54</v>
      </c>
      <c r="K5" s="30">
        <f>B10</f>
        <v>98121.7</v>
      </c>
      <c r="L5" s="20">
        <f ca="1">K5/F3</f>
        <v>5.988721014332607E-2</v>
      </c>
      <c r="N5" s="5" t="s">
        <v>55</v>
      </c>
      <c r="O5" s="6"/>
      <c r="P5" s="11"/>
      <c r="Q5" s="23" t="s">
        <v>56</v>
      </c>
      <c r="R5" s="23">
        <f t="shared" ca="1" si="1"/>
        <v>2865644.7036003741</v>
      </c>
    </row>
    <row r="6" spans="1:18" ht="14.4" x14ac:dyDescent="0.3">
      <c r="A6" s="13" t="s">
        <v>57</v>
      </c>
      <c r="B6" s="14">
        <f>'Savings Transaction Log'!A3</f>
        <v>11968.400000000003</v>
      </c>
      <c r="C6" s="15">
        <f t="shared" ca="1" si="0"/>
        <v>46256</v>
      </c>
      <c r="E6" s="31" t="s">
        <v>58</v>
      </c>
      <c r="F6" s="14">
        <v>135251.93</v>
      </c>
      <c r="G6" s="32">
        <v>46246</v>
      </c>
      <c r="H6" s="17"/>
      <c r="J6" s="18" t="s">
        <v>59</v>
      </c>
      <c r="K6" s="30">
        <f>B12</f>
        <v>22225</v>
      </c>
      <c r="L6" s="20">
        <f ca="1">K6/F3</f>
        <v>1.3564718563125404E-2</v>
      </c>
      <c r="N6" s="21" t="s">
        <v>60</v>
      </c>
      <c r="O6" s="22"/>
      <c r="P6" s="11"/>
      <c r="Q6" s="23" t="s">
        <v>61</v>
      </c>
      <c r="R6" s="23">
        <f t="shared" ca="1" si="1"/>
        <v>3295491.4091404299</v>
      </c>
    </row>
    <row r="7" spans="1:18" ht="14.4" x14ac:dyDescent="0.3">
      <c r="A7" s="21" t="s">
        <v>62</v>
      </c>
      <c r="B7" s="33">
        <f ca="1">SUM(B2:B6)</f>
        <v>21726.689999999995</v>
      </c>
      <c r="C7" s="34">
        <f ca="1">B7/F3</f>
        <v>1.3260582009371025E-2</v>
      </c>
      <c r="E7" s="529" t="s">
        <v>836</v>
      </c>
      <c r="F7" s="14">
        <v>17676</v>
      </c>
      <c r="G7" s="32">
        <v>46234</v>
      </c>
      <c r="H7" s="7"/>
      <c r="J7" s="18" t="s">
        <v>64</v>
      </c>
      <c r="K7" s="30">
        <f>IF((B3+B4+B6)&gt;10000,(B3+B4+B6-10000),0)</f>
        <v>1968.4000000000033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3789815.1205114941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46246</v>
      </c>
      <c r="H8" s="7"/>
      <c r="I8" s="7"/>
      <c r="J8" s="18" t="s">
        <v>68</v>
      </c>
      <c r="K8" s="30">
        <f>SUM(K5:K7)</f>
        <v>122315.1</v>
      </c>
      <c r="L8" s="20">
        <f ca="1">K8/F3</f>
        <v>7.4653314174152538E-2</v>
      </c>
      <c r="N8" s="21" t="s">
        <v>69</v>
      </c>
      <c r="O8" s="22">
        <f t="shared" si="2"/>
        <v>23976.619999999995</v>
      </c>
      <c r="P8" s="11"/>
      <c r="Q8" s="23" t="s">
        <v>70</v>
      </c>
      <c r="R8" s="23">
        <f t="shared" ca="1" si="1"/>
        <v>4358287.388588218</v>
      </c>
    </row>
    <row r="9" spans="1:18" ht="14.4" x14ac:dyDescent="0.3">
      <c r="A9" s="551" t="s">
        <v>71</v>
      </c>
      <c r="B9" s="552"/>
      <c r="C9" s="553"/>
      <c r="E9" s="528" t="s">
        <v>841</v>
      </c>
      <c r="F9" s="526">
        <v>9240</v>
      </c>
      <c r="G9" s="527">
        <v>46246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5012030.4968764503</v>
      </c>
    </row>
    <row r="10" spans="1:18" ht="14.4" x14ac:dyDescent="0.3">
      <c r="A10" s="31" t="s">
        <v>74</v>
      </c>
      <c r="B10" s="14">
        <v>98121.7</v>
      </c>
      <c r="C10" s="15">
        <v>46256</v>
      </c>
      <c r="D10" s="17"/>
      <c r="E10" s="528" t="s">
        <v>837</v>
      </c>
      <c r="F10" s="526">
        <v>10165.33</v>
      </c>
      <c r="G10" s="527">
        <v>46246</v>
      </c>
      <c r="H10" s="17"/>
      <c r="I10" s="7"/>
      <c r="J10" s="18" t="s">
        <v>54</v>
      </c>
      <c r="K10" s="30">
        <f>(K8*K2)-K5</f>
        <v>-6385.3749999999854</v>
      </c>
      <c r="L10" s="40">
        <f t="shared" ref="L10:L11" si="3">K10+K5</f>
        <v>91736.325000000012</v>
      </c>
      <c r="P10" s="11"/>
      <c r="Q10" s="23" t="s">
        <v>75</v>
      </c>
      <c r="R10" s="23">
        <f t="shared" ca="1" si="1"/>
        <v>5763835.071407917</v>
      </c>
    </row>
    <row r="11" spans="1:18" ht="14.4" x14ac:dyDescent="0.3">
      <c r="A11" s="31" t="s">
        <v>76</v>
      </c>
      <c r="B11" s="14">
        <v>13436.06</v>
      </c>
      <c r="C11" s="15">
        <v>46256</v>
      </c>
      <c r="D11" s="17"/>
      <c r="E11" s="528" t="s">
        <v>838</v>
      </c>
      <c r="F11" s="526">
        <v>0</v>
      </c>
      <c r="G11" s="527">
        <v>46246</v>
      </c>
      <c r="H11" s="17"/>
      <c r="I11" s="7"/>
      <c r="J11" s="43" t="s">
        <v>78</v>
      </c>
      <c r="K11" s="44">
        <f>(K8*K3)-K6</f>
        <v>8353.7750000000015</v>
      </c>
      <c r="L11" s="45">
        <f t="shared" si="3"/>
        <v>30578.775000000001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6628410.3321191045</v>
      </c>
    </row>
    <row r="12" spans="1:18" ht="14.4" x14ac:dyDescent="0.3">
      <c r="A12" s="47" t="s">
        <v>81</v>
      </c>
      <c r="B12" s="48">
        <v>22225</v>
      </c>
      <c r="C12" s="15">
        <v>46256</v>
      </c>
      <c r="D12" s="17"/>
      <c r="E12" s="525" t="s">
        <v>839</v>
      </c>
      <c r="F12" s="526">
        <v>2064.7600000000002</v>
      </c>
      <c r="G12" s="527">
        <v>46246</v>
      </c>
      <c r="I12" s="7"/>
      <c r="J12" s="49"/>
      <c r="K12" s="25"/>
      <c r="L12" s="50">
        <f ca="1">L11/F3</f>
        <v>1.8663328543538135E-2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46246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175213.06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111557.75999999999</v>
      </c>
      <c r="L15" s="59">
        <f ca="1">K15/F3</f>
        <v>6.8087721841740764E-2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142073.38999999998</v>
      </c>
      <c r="I16" s="7"/>
      <c r="J16" s="18" t="s">
        <v>46</v>
      </c>
      <c r="K16" s="63">
        <f>B12</f>
        <v>22225</v>
      </c>
      <c r="L16" s="20">
        <f ca="1">K16/F3</f>
        <v>1.3564718563125404E-2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1570176.1</v>
      </c>
      <c r="P18" s="11"/>
    </row>
    <row r="19" spans="1:17" ht="14.4" x14ac:dyDescent="0.3">
      <c r="A19" s="68" t="s">
        <v>92</v>
      </c>
      <c r="B19" s="33">
        <f>SUM(B10:B18)</f>
        <v>133782.76</v>
      </c>
      <c r="C19" s="34">
        <f ca="1">B19/F3</f>
        <v>8.1652440404866175E-2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301510.11499999999</v>
      </c>
      <c r="P19" s="73">
        <f t="shared" ref="P19:P32" si="4">O19/$O$18</f>
        <v>0.19202312084612674</v>
      </c>
      <c r="Q19" s="74" t="s">
        <v>97</v>
      </c>
    </row>
    <row r="20" spans="1:17" ht="14.4" x14ac:dyDescent="0.3">
      <c r="B20" s="7"/>
      <c r="C20" s="37"/>
      <c r="E20" s="56">
        <f ca="1">F3</f>
        <v>1638441.66</v>
      </c>
      <c r="F20" s="44">
        <f ca="1">E20-E22</f>
        <v>223439.22999999998</v>
      </c>
      <c r="G20" s="34">
        <f ca="1">(E20-E22)/E22</f>
        <v>0.15790731186235488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278812.51999999996</v>
      </c>
      <c r="P20" s="78">
        <f t="shared" si="4"/>
        <v>0.17756767537093449</v>
      </c>
      <c r="Q20" s="79" t="s">
        <v>101</v>
      </c>
    </row>
    <row r="21" spans="1:17" ht="15.75" customHeight="1" x14ac:dyDescent="0.3">
      <c r="A21" s="551" t="s">
        <v>102</v>
      </c>
      <c r="B21" s="552"/>
      <c r="C21" s="553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0.18077916999999999</v>
      </c>
      <c r="L21" s="11"/>
      <c r="N21" s="27" t="s">
        <v>104</v>
      </c>
      <c r="O21" s="51">
        <f>($B$10+$B$11)*0.25</f>
        <v>27889.439999999999</v>
      </c>
      <c r="P21" s="82">
        <f t="shared" si="4"/>
        <v>1.776198223880748E-2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-'TSP-401K'!H83</f>
        <v>455542.58999999997</v>
      </c>
      <c r="C22" s="15">
        <v>46249</v>
      </c>
      <c r="E22" s="56">
        <v>1415002.43</v>
      </c>
      <c r="F22" s="45">
        <f ca="1">((F20/(C2-E21))*365)+E22</f>
        <v>1765025.258111588</v>
      </c>
      <c r="G22" s="34">
        <f ca="1">(F22-E22)/E22</f>
        <v>0.24736553145819548</v>
      </c>
      <c r="I22" s="7"/>
      <c r="J22" s="81">
        <v>3000000</v>
      </c>
      <c r="K22" s="50">
        <f ca="1">1-($E$20/J22)</f>
        <v>0.45385278000000007</v>
      </c>
      <c r="L22" s="11"/>
      <c r="N22" s="5" t="s">
        <v>108</v>
      </c>
      <c r="O22" s="72">
        <f>($B$22+$B$23)*0.3</f>
        <v>180906.06899999999</v>
      </c>
      <c r="P22" s="73">
        <f t="shared" si="4"/>
        <v>0.11521387250767604</v>
      </c>
      <c r="Q22" s="74" t="s">
        <v>97</v>
      </c>
    </row>
    <row r="23" spans="1:17" ht="15.75" customHeight="1" x14ac:dyDescent="0.3">
      <c r="A23" s="31" t="s">
        <v>109</v>
      </c>
      <c r="B23" s="14">
        <f>-'TSP-401K'!L83</f>
        <v>147477.63999999996</v>
      </c>
      <c r="C23" s="15">
        <f>C22</f>
        <v>46249</v>
      </c>
      <c r="E23" s="7"/>
      <c r="G23" s="65"/>
      <c r="I23" s="7"/>
      <c r="J23" s="81">
        <v>4000000</v>
      </c>
      <c r="K23" s="50">
        <f ca="1">1-($E$20/J23)</f>
        <v>0.59038958500000005</v>
      </c>
      <c r="L23" s="11"/>
      <c r="N23" s="13" t="s">
        <v>111</v>
      </c>
      <c r="O23" s="14">
        <f>($B$24+$B$25)*0.3</f>
        <v>167287.51199999996</v>
      </c>
      <c r="P23" s="78">
        <f t="shared" si="4"/>
        <v>0.10654060522256067</v>
      </c>
      <c r="Q23" s="79" t="s">
        <v>101</v>
      </c>
    </row>
    <row r="24" spans="1:17" ht="15.75" customHeight="1" x14ac:dyDescent="0.3">
      <c r="A24" s="31" t="s">
        <v>112</v>
      </c>
      <c r="B24" s="14">
        <f>-'TSP-401K'!Q83</f>
        <v>427201.25999999989</v>
      </c>
      <c r="C24" s="15">
        <f>C22</f>
        <v>46249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0.67231166800000008</v>
      </c>
      <c r="L24" s="11"/>
      <c r="N24" s="13" t="s">
        <v>113</v>
      </c>
      <c r="O24" s="14">
        <f t="shared" ref="O24:O25" si="5">($B$10+$B$11)*0.25</f>
        <v>27889.439999999999</v>
      </c>
      <c r="P24" s="78">
        <f t="shared" si="4"/>
        <v>1.776198223880748E-2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-'TSP-401K'!V83</f>
        <v>130423.78000000006</v>
      </c>
      <c r="C25" s="15">
        <f>C22</f>
        <v>46249</v>
      </c>
      <c r="E25" s="75" t="s">
        <v>34</v>
      </c>
      <c r="F25" s="76">
        <f ca="1">B7</f>
        <v>21726.689999999995</v>
      </c>
      <c r="G25" s="77">
        <f t="shared" ref="G25:G31" ca="1" si="6">F25/SUM($F$25:$F$31)</f>
        <v>1.3082639559273922E-2</v>
      </c>
      <c r="I25" s="7"/>
      <c r="J25" s="84"/>
      <c r="K25" s="25"/>
      <c r="L25" s="11"/>
      <c r="N25" s="27" t="s">
        <v>116</v>
      </c>
      <c r="O25" s="51">
        <f t="shared" si="5"/>
        <v>27889.439999999999</v>
      </c>
      <c r="P25" s="82">
        <f t="shared" si="4"/>
        <v>1.776198223880748E-2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1160645.27</v>
      </c>
      <c r="C26" s="34">
        <f ca="1">B26/F3</f>
        <v>0.70838364180754543</v>
      </c>
      <c r="E26" s="80" t="s">
        <v>103</v>
      </c>
      <c r="F26" s="30">
        <f>(B11)</f>
        <v>13436.06</v>
      </c>
      <c r="G26" s="20">
        <f t="shared" ca="1" si="6"/>
        <v>8.0904698358000224E-3</v>
      </c>
      <c r="I26" s="7"/>
      <c r="J26" s="49"/>
      <c r="K26" s="25"/>
      <c r="L26" s="11"/>
      <c r="N26" s="5" t="s">
        <v>119</v>
      </c>
      <c r="O26" s="72">
        <f>($B$22+$B$23)*0.2</f>
        <v>120604.046</v>
      </c>
      <c r="P26" s="73">
        <f t="shared" si="4"/>
        <v>7.6809248338450695E-2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98121.7</v>
      </c>
      <c r="G27" s="20">
        <f t="shared" ca="1" si="6"/>
        <v>5.9083589540938272E-2</v>
      </c>
      <c r="I27" s="7"/>
      <c r="J27" s="49"/>
      <c r="K27" s="25"/>
      <c r="L27" s="11"/>
      <c r="N27" s="13" t="s">
        <v>120</v>
      </c>
      <c r="O27" s="14">
        <f>($B$24+$B$25)*0.2</f>
        <v>111525.00799999999</v>
      </c>
      <c r="P27" s="78">
        <f t="shared" si="4"/>
        <v>7.1027070148373797E-2</v>
      </c>
      <c r="Q27" s="79" t="s">
        <v>101</v>
      </c>
    </row>
    <row r="28" spans="1:17" ht="15.75" customHeight="1" x14ac:dyDescent="0.3">
      <c r="A28" s="551" t="s">
        <v>115</v>
      </c>
      <c r="B28" s="552"/>
      <c r="C28" s="553"/>
      <c r="E28" s="80" t="s">
        <v>110</v>
      </c>
      <c r="F28" s="30">
        <f>B12</f>
        <v>22225</v>
      </c>
      <c r="G28" s="20">
        <f t="shared" ca="1" si="6"/>
        <v>1.3382694934426871E-2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11155.776</v>
      </c>
      <c r="P28" s="78">
        <f t="shared" si="4"/>
        <v>7.1047928955229921E-3</v>
      </c>
      <c r="Q28" s="79" t="s">
        <v>105</v>
      </c>
    </row>
    <row r="29" spans="1:17" ht="15.75" customHeight="1" x14ac:dyDescent="0.3">
      <c r="A29" s="31" t="s">
        <v>122</v>
      </c>
      <c r="B29" s="14">
        <v>317000</v>
      </c>
      <c r="C29" s="15">
        <v>46213</v>
      </c>
      <c r="E29" s="80" t="s">
        <v>102</v>
      </c>
      <c r="F29" s="30">
        <f>B26</f>
        <v>1160645.27</v>
      </c>
      <c r="G29" s="20">
        <f t="shared" ca="1" si="6"/>
        <v>0.69887791115840314</v>
      </c>
      <c r="H29" s="86"/>
      <c r="I29" s="7"/>
      <c r="J29" s="49"/>
      <c r="K29" s="25"/>
      <c r="L29" s="11"/>
      <c r="N29" s="27" t="s">
        <v>123</v>
      </c>
      <c r="O29" s="51">
        <f t="shared" si="7"/>
        <v>11155.776</v>
      </c>
      <c r="P29" s="82">
        <f t="shared" si="4"/>
        <v>7.1047928955229921E-3</v>
      </c>
      <c r="Q29" s="83" t="s">
        <v>105</v>
      </c>
    </row>
    <row r="30" spans="1:17" ht="15.75" customHeight="1" x14ac:dyDescent="0.3">
      <c r="A30" s="31" t="s">
        <v>124</v>
      </c>
      <c r="B30" s="14">
        <v>94000</v>
      </c>
      <c r="C30" s="15">
        <v>46213</v>
      </c>
      <c r="E30" s="80" t="s">
        <v>115</v>
      </c>
      <c r="F30" s="30">
        <f>B31-F6</f>
        <v>275748.07</v>
      </c>
      <c r="G30" s="20">
        <f t="shared" ca="1" si="6"/>
        <v>0.16604059840571367</v>
      </c>
      <c r="H30" s="86"/>
      <c r="I30" s="7"/>
      <c r="J30" s="49"/>
      <c r="K30" s="25"/>
      <c r="L30" s="11"/>
      <c r="N30" s="5" t="s">
        <v>115</v>
      </c>
      <c r="O30" s="72">
        <f>B31-F6</f>
        <v>275748.07</v>
      </c>
      <c r="P30" s="73">
        <f t="shared" si="4"/>
        <v>0.17561601529917567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411000</v>
      </c>
      <c r="C31" s="34">
        <f ca="1">(B31-F6)/F3</f>
        <v>0.168298986001125</v>
      </c>
      <c r="E31" s="85" t="s">
        <v>118</v>
      </c>
      <c r="F31" s="44">
        <f>B40-F8-F7</f>
        <v>68824</v>
      </c>
      <c r="G31" s="34">
        <f t="shared" ca="1" si="6"/>
        <v>4.1442096565444099E-2</v>
      </c>
      <c r="I31" s="7"/>
      <c r="J31" s="49"/>
      <c r="K31" s="25"/>
      <c r="L31" s="11"/>
      <c r="N31" s="27" t="s">
        <v>127</v>
      </c>
      <c r="O31" s="51">
        <f>($B$10+$B$11)*0.05</f>
        <v>5577.8879999999999</v>
      </c>
      <c r="P31" s="82">
        <f t="shared" si="4"/>
        <v>3.552396447761496E-3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22225</v>
      </c>
      <c r="P32" s="88">
        <f t="shared" si="4"/>
        <v>1.4154463311471879E-2</v>
      </c>
      <c r="Q32" s="89" t="s">
        <v>59</v>
      </c>
    </row>
    <row r="33" spans="1:16" ht="15.75" customHeight="1" x14ac:dyDescent="0.3">
      <c r="A33" s="551" t="s">
        <v>118</v>
      </c>
      <c r="B33" s="552"/>
      <c r="C33" s="553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20500</v>
      </c>
      <c r="C34" s="15">
        <v>46213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19500</v>
      </c>
      <c r="C35" s="15">
        <v>46213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608212.07499999995</v>
      </c>
      <c r="P35" s="59">
        <f t="shared" ref="P35:P39" si="8">O35/$O$18</f>
        <v>0.38735277845586868</v>
      </c>
    </row>
    <row r="36" spans="1:16" ht="15.75" customHeight="1" x14ac:dyDescent="0.3">
      <c r="A36" s="13" t="s">
        <v>131</v>
      </c>
      <c r="B36" s="14">
        <v>7200</v>
      </c>
      <c r="C36" s="15">
        <v>46213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403972.46099999995</v>
      </c>
      <c r="P36" s="20">
        <f t="shared" si="8"/>
        <v>0.25727844220785168</v>
      </c>
    </row>
    <row r="37" spans="1:16" ht="15.75" customHeight="1" x14ac:dyDescent="0.3">
      <c r="A37" s="13" t="s">
        <v>893</v>
      </c>
      <c r="B37" s="14">
        <v>2300</v>
      </c>
      <c r="C37" s="15">
        <v>46213</v>
      </c>
      <c r="D37" s="86"/>
      <c r="I37" s="7"/>
      <c r="N37" s="13" t="s">
        <v>134</v>
      </c>
      <c r="O37" s="14">
        <f>SUM(O26:O29)</f>
        <v>254440.60600000003</v>
      </c>
      <c r="P37" s="20">
        <f t="shared" si="8"/>
        <v>0.1620459042778705</v>
      </c>
    </row>
    <row r="38" spans="1:16" ht="15.75" customHeight="1" x14ac:dyDescent="0.3">
      <c r="A38" s="13" t="s">
        <v>133</v>
      </c>
      <c r="B38" s="14">
        <v>27000</v>
      </c>
      <c r="C38" s="15">
        <v>46213</v>
      </c>
      <c r="D38" s="86"/>
      <c r="E38" s="39"/>
      <c r="F38" s="11"/>
      <c r="G38" s="39"/>
      <c r="I38" s="7"/>
      <c r="N38" s="13" t="s">
        <v>115</v>
      </c>
      <c r="O38" s="14">
        <f>O30+O31</f>
        <v>281325.95799999998</v>
      </c>
      <c r="P38" s="20">
        <f t="shared" si="8"/>
        <v>0.17916841174693715</v>
      </c>
    </row>
    <row r="39" spans="1:16" ht="15" customHeight="1" x14ac:dyDescent="0.3">
      <c r="A39" s="546" t="s">
        <v>975</v>
      </c>
      <c r="B39" s="526">
        <v>10000</v>
      </c>
      <c r="C39" s="15">
        <v>46213</v>
      </c>
      <c r="E39" s="25"/>
      <c r="F39" s="25"/>
      <c r="G39" s="25"/>
      <c r="N39" s="27" t="s">
        <v>46</v>
      </c>
      <c r="O39" s="51">
        <f>O32</f>
        <v>22225</v>
      </c>
      <c r="P39" s="91">
        <f t="shared" si="8"/>
        <v>1.4154463311471879E-2</v>
      </c>
    </row>
    <row r="40" spans="1:16" ht="15" customHeight="1" x14ac:dyDescent="0.3">
      <c r="A40" s="21" t="s">
        <v>135</v>
      </c>
      <c r="B40" s="33">
        <f>SUM(B34:B39)</f>
        <v>86500</v>
      </c>
      <c r="C40" s="34">
        <f ca="1">(B40-F8-F7)/F3</f>
        <v>4.200576784650361E-2</v>
      </c>
      <c r="E40" s="25"/>
      <c r="F40" s="25"/>
      <c r="G40" s="25"/>
      <c r="N40" s="93" t="s">
        <v>137</v>
      </c>
      <c r="O40" s="94">
        <f t="shared" ref="O40:P40" si="9">SUM(O35:O39)</f>
        <v>1570176.1</v>
      </c>
      <c r="P40" s="95">
        <f t="shared" si="9"/>
        <v>0.99999999999999978</v>
      </c>
    </row>
    <row r="41" spans="1:16" ht="15" customHeight="1" x14ac:dyDescent="0.3">
      <c r="E41" s="25"/>
      <c r="F41" s="25"/>
      <c r="G41" s="25"/>
      <c r="P41" s="11"/>
    </row>
    <row r="42" spans="1:16" ht="15" customHeight="1" x14ac:dyDescent="0.3">
      <c r="A42" s="92" t="s">
        <v>136</v>
      </c>
      <c r="E42" s="7"/>
      <c r="G42" s="7"/>
      <c r="P42" s="11"/>
    </row>
    <row r="43" spans="1:16" ht="15.75" customHeight="1" x14ac:dyDescent="0.3">
      <c r="A43" s="92" t="s">
        <v>138</v>
      </c>
      <c r="E43" s="7"/>
      <c r="G43" s="7"/>
      <c r="P43" s="11"/>
    </row>
    <row r="44" spans="1:16" ht="15.75" customHeight="1" x14ac:dyDescent="0.3">
      <c r="A44" s="92" t="s">
        <v>139</v>
      </c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80" zoomScaleNormal="80" workbookViewId="0">
      <selection activeCell="M24" sqref="M24"/>
    </sheetView>
  </sheetViews>
  <sheetFormatPr defaultColWidth="14.44140625" defaultRowHeight="15" customHeight="1" x14ac:dyDescent="0.3"/>
  <cols>
    <col min="1" max="1" width="12.44140625" bestFit="1" customWidth="1"/>
    <col min="2" max="2" width="13" bestFit="1" customWidth="1"/>
    <col min="3" max="3" width="7.44140625" bestFit="1" customWidth="1"/>
    <col min="4" max="4" width="13" bestFit="1" customWidth="1"/>
    <col min="5" max="5" width="7.44140625" customWidth="1"/>
    <col min="6" max="6" width="7.33203125" customWidth="1"/>
    <col min="7" max="7" width="21.77734375" bestFit="1" customWidth="1"/>
    <col min="8" max="8" width="11.88671875" bestFit="1" customWidth="1"/>
    <col min="9" max="9" width="7.44140625" bestFit="1" customWidth="1"/>
    <col min="10" max="10" width="11.88671875" bestFit="1" customWidth="1"/>
    <col min="11" max="11" width="7.44140625" bestFit="1" customWidth="1"/>
    <col min="12" max="12" width="8.6640625" customWidth="1"/>
    <col min="13" max="13" width="27.6640625" bestFit="1" customWidth="1"/>
    <col min="14" max="14" width="11.88671875" bestFit="1" customWidth="1"/>
    <col min="15" max="15" width="7.44140625" bestFit="1" customWidth="1"/>
    <col min="16" max="16" width="11.88671875" bestFit="1" customWidth="1"/>
    <col min="17" max="17" width="7.44140625" bestFit="1" customWidth="1"/>
    <col min="18" max="18" width="8.6640625" customWidth="1"/>
    <col min="19" max="19" width="19.5546875" bestFit="1" customWidth="1"/>
    <col min="20" max="20" width="11.88671875" bestFit="1" customWidth="1"/>
    <col min="21" max="21" width="7.44140625" bestFit="1" customWidth="1"/>
    <col min="22" max="22" width="12.6640625" bestFit="1" customWidth="1"/>
    <col min="23" max="23" width="8.21875" bestFit="1" customWidth="1"/>
  </cols>
  <sheetData>
    <row r="1" spans="1:23" ht="14.4" x14ac:dyDescent="0.3">
      <c r="A1" s="5"/>
      <c r="B1" s="558" t="s">
        <v>36</v>
      </c>
      <c r="C1" s="557"/>
      <c r="D1" s="559" t="s">
        <v>140</v>
      </c>
      <c r="E1" s="553"/>
      <c r="G1" s="96"/>
      <c r="H1" s="556" t="s">
        <v>36</v>
      </c>
      <c r="I1" s="557"/>
      <c r="J1" s="555" t="s">
        <v>140</v>
      </c>
      <c r="K1" s="553"/>
      <c r="M1" s="96"/>
      <c r="N1" s="556" t="s">
        <v>36</v>
      </c>
      <c r="O1" s="557"/>
      <c r="P1" s="555" t="s">
        <v>140</v>
      </c>
      <c r="Q1" s="553"/>
      <c r="S1" s="96"/>
      <c r="T1" s="556" t="s">
        <v>36</v>
      </c>
      <c r="U1" s="557"/>
      <c r="V1" s="555" t="s">
        <v>140</v>
      </c>
      <c r="W1" s="553"/>
    </row>
    <row r="2" spans="1:23" ht="14.4" x14ac:dyDescent="0.3">
      <c r="A2" s="13" t="s">
        <v>141</v>
      </c>
      <c r="B2" s="14">
        <f>SUM(B4:B7)</f>
        <v>206163.20206191996</v>
      </c>
      <c r="C2" s="97"/>
      <c r="D2" s="30">
        <f>SUM(D4:D7)</f>
        <v>132781.93</v>
      </c>
      <c r="E2" s="20"/>
      <c r="G2" s="98" t="s">
        <v>142</v>
      </c>
      <c r="H2" s="99">
        <f>SUM(H4:H30)</f>
        <v>88260</v>
      </c>
      <c r="I2" s="100">
        <f>H2/B2</f>
        <v>0.42810743681353769</v>
      </c>
      <c r="J2" s="101">
        <f>SUM(J4:J30)</f>
        <v>60694.799999999996</v>
      </c>
      <c r="K2" s="102">
        <f>J2/D2</f>
        <v>0.45710135407732061</v>
      </c>
      <c r="M2" s="98" t="s">
        <v>143</v>
      </c>
      <c r="N2" s="99">
        <f>SUM(N4:N19)</f>
        <v>67740</v>
      </c>
      <c r="O2" s="100">
        <f>N2/B2</f>
        <v>0.32857464049115165</v>
      </c>
      <c r="P2" s="101">
        <f>SUM(P4:P19)</f>
        <v>51038.369999999995</v>
      </c>
      <c r="Q2" s="102">
        <f>P2/D2</f>
        <v>0.38437737725306448</v>
      </c>
      <c r="S2" s="98" t="s">
        <v>144</v>
      </c>
      <c r="T2" s="103">
        <f>SUM(T4:T7)</f>
        <v>50163.202061919961</v>
      </c>
      <c r="U2" s="100">
        <f>T2/B2</f>
        <v>0.24331792269531069</v>
      </c>
      <c r="V2" s="104">
        <f>SUM(V4:V7)</f>
        <v>21048.76</v>
      </c>
      <c r="W2" s="102">
        <f>V2/D2</f>
        <v>0.15852126866961491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0.53524503804892221</v>
      </c>
      <c r="D4" s="30">
        <f>'Monthly Breakdown'!E49</f>
        <v>68173.67</v>
      </c>
      <c r="E4" s="20">
        <f t="shared" ref="E4:E7" si="1">D4/$D$2</f>
        <v>0.51342581027403356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6.98475763665867E-2</v>
      </c>
      <c r="J4" s="544">
        <f>'Monthly Breakdown'!E5</f>
        <v>9094.59</v>
      </c>
      <c r="K4" s="545">
        <f>J4/$D$2</f>
        <v>6.8492678182942524E-2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6.98475763665867E-2</v>
      </c>
      <c r="P4" s="544">
        <f>'Monthly Breakdown'!E6</f>
        <v>8296.85</v>
      </c>
      <c r="Q4" s="545">
        <f t="shared" ref="Q4:Q12" si="3">P4/$D$2</f>
        <v>6.2484782379650612E-2</v>
      </c>
      <c r="S4" s="98" t="str">
        <f>'Proposed Budget'!C46</f>
        <v>Our Savings</v>
      </c>
      <c r="T4" s="103">
        <f>'Proposed Budget'!F46</f>
        <v>49563.202061919961</v>
      </c>
      <c r="U4" s="100">
        <f t="shared" ref="U4:U5" si="4">T4/$B$2</f>
        <v>0.24040760701336958</v>
      </c>
      <c r="V4" s="104">
        <f>'Monthly Breakdown'!E46</f>
        <v>33329.74</v>
      </c>
      <c r="W4" s="102">
        <f t="shared" ref="W4:W7" si="5">V4/$D$2</f>
        <v>0.2510111127319809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0.34855090729730576</v>
      </c>
      <c r="D5" s="30">
        <f>'Monthly Breakdown'!E50</f>
        <v>47564.740000000005</v>
      </c>
      <c r="E5" s="20">
        <f t="shared" si="1"/>
        <v>0.35821696521507113</v>
      </c>
      <c r="G5" s="541" t="str">
        <f>'Proposed Budget'!C7</f>
        <v>Misc Food</v>
      </c>
      <c r="H5" s="542">
        <f>'Proposed Budget'!F7*0.5</f>
        <v>900</v>
      </c>
      <c r="I5" s="543">
        <f>H5/$B$2</f>
        <v>4.3654735229116687E-3</v>
      </c>
      <c r="J5" s="544">
        <f>'Monthly Breakdown'!E7*0.5</f>
        <v>463.96</v>
      </c>
      <c r="K5" s="545">
        <f t="shared" ref="K5:K30" si="6">J5/$D$2</f>
        <v>3.4941501452795572E-3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4.3654735229116687E-3</v>
      </c>
      <c r="P5" s="544">
        <f>'Monthly Breakdown'!E7*0.5</f>
        <v>463.96</v>
      </c>
      <c r="Q5" s="545">
        <f>P5/$D$2</f>
        <v>3.4941501452795572E-3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2.9103156819411126E-3</v>
      </c>
      <c r="V5" s="104">
        <f>'Monthly Breakdown'!E45</f>
        <v>350</v>
      </c>
      <c r="W5" s="102">
        <f t="shared" si="5"/>
        <v>2.6359008337956832E-3</v>
      </c>
    </row>
    <row r="6" spans="1:23" ht="14.4" x14ac:dyDescent="0.3">
      <c r="A6" s="13" t="s">
        <v>147</v>
      </c>
      <c r="B6" s="14">
        <f>'Proposed Budget'!J21</f>
        <v>14357</v>
      </c>
      <c r="C6" s="97">
        <f t="shared" si="0"/>
        <v>6.9639003742714256E-2</v>
      </c>
      <c r="D6" s="30">
        <f>'Monthly Breakdown'!E51</f>
        <v>11443.52</v>
      </c>
      <c r="E6" s="20">
        <f t="shared" si="1"/>
        <v>8.6182811170164506E-2</v>
      </c>
      <c r="G6" s="541" t="str">
        <f>'Proposed Budget'!C8</f>
        <v>Gasoline</v>
      </c>
      <c r="H6" s="542">
        <f>'Proposed Budget'!F8</f>
        <v>7200</v>
      </c>
      <c r="I6" s="543">
        <f>H6/$B$2</f>
        <v>3.492378818329335E-2</v>
      </c>
      <c r="J6" s="544">
        <f>'Monthly Breakdown'!E8</f>
        <v>4766.1399999999994</v>
      </c>
      <c r="K6" s="545">
        <f>J6/$D$2</f>
        <v>3.5894492571391302E-2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4.074441954717558E-2</v>
      </c>
      <c r="P6" s="544">
        <f>'Monthly Breakdown'!E9</f>
        <v>5178.58</v>
      </c>
      <c r="Q6" s="545">
        <f t="shared" si="3"/>
        <v>3.9000638113936135E-2</v>
      </c>
      <c r="S6" s="98" t="s">
        <v>148</v>
      </c>
      <c r="T6" s="103"/>
      <c r="U6" s="100"/>
      <c r="V6" s="104">
        <f>'Budget Breakdown'!T16</f>
        <v>5776.6899999999951</v>
      </c>
      <c r="W6" s="102">
        <f t="shared" si="5"/>
        <v>4.3505091393083346E-2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4.6565050911057802E-2</v>
      </c>
      <c r="D7" s="44">
        <f>'Monthly Breakdown'!E52</f>
        <v>5600</v>
      </c>
      <c r="E7" s="34">
        <f t="shared" si="1"/>
        <v>4.217441334073093E-2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7.4795113025886595E-2</v>
      </c>
      <c r="J7" s="544">
        <f>'Monthly Breakdown'!E14</f>
        <v>10052.84</v>
      </c>
      <c r="K7" s="545">
        <f t="shared" si="6"/>
        <v>7.570939810861313E-2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5.2385682274940025E-2</v>
      </c>
      <c r="P7" s="544">
        <f>'Monthly Breakdown'!E10</f>
        <v>5800.94</v>
      </c>
      <c r="Q7" s="545">
        <f>P7/$D$2</f>
        <v>4.3687721665139227E-2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-18407.669999999995</v>
      </c>
      <c r="W7" s="116">
        <f t="shared" si="5"/>
        <v>-0.13863083628924505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1.164126272776445E-3</v>
      </c>
      <c r="J8" s="544">
        <f>'Monthly Breakdown'!E15</f>
        <v>125.30000000000001</v>
      </c>
      <c r="K8" s="545">
        <f t="shared" ref="K8:K16" si="9">J8/$D$2</f>
        <v>9.4365249849885462E-4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2.037220977358779E-2</v>
      </c>
      <c r="P8" s="544">
        <f>'Monthly Breakdown'!E11</f>
        <v>2438.5100000000002</v>
      </c>
      <c r="Q8" s="545">
        <f>P8/$D$2</f>
        <v>1.8364772977768892E-2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1.5715704682482009E-2</v>
      </c>
      <c r="J9" s="544">
        <f>'Monthly Breakdown'!E16</f>
        <v>2333.6</v>
      </c>
      <c r="K9" s="545">
        <f t="shared" si="9"/>
        <v>1.7574680530701731E-2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4.074441954717558E-2</v>
      </c>
      <c r="P9" s="544">
        <f>'Monthly Breakdown'!E12</f>
        <v>6114.71</v>
      </c>
      <c r="Q9" s="545">
        <f t="shared" si="3"/>
        <v>4.605076910691086E-2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5.9661471479792814E-3</v>
      </c>
      <c r="J10" s="544">
        <f>'Monthly Breakdown'!E17*0.5</f>
        <v>820.97500000000002</v>
      </c>
      <c r="K10" s="545">
        <f t="shared" si="9"/>
        <v>6.1828819629297458E-3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5.9661471479792814E-3</v>
      </c>
      <c r="P10" s="544">
        <f>'Monthly Breakdown'!E17*0.5</f>
        <v>820.97500000000002</v>
      </c>
      <c r="Q10" s="545">
        <f>P10/$D$2</f>
        <v>6.1828819629297458E-3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1.0477136454988005E-2</v>
      </c>
      <c r="J11" s="544">
        <f>'Monthly Breakdown'!E18</f>
        <v>1361.46</v>
      </c>
      <c r="K11" s="545">
        <f t="shared" si="9"/>
        <v>1.025335299765563E-2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8.4399154776292271E-3</v>
      </c>
      <c r="P11" s="544">
        <f>'Monthly Breakdown'!E22</f>
        <v>1355.78</v>
      </c>
      <c r="Q11" s="545">
        <f>P11/$D$2</f>
        <v>1.0210576092695746E-2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8.1488839094351149E-3</v>
      </c>
      <c r="J12" s="544">
        <f>'Monthly Breakdown'!E19</f>
        <v>1090.83</v>
      </c>
      <c r="K12" s="545">
        <f t="shared" si="9"/>
        <v>8.215199161512414E-3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1.1641262727764451E-2</v>
      </c>
      <c r="P12" s="544">
        <f>'Monthly Breakdown'!E23*0.5</f>
        <v>1000</v>
      </c>
      <c r="Q12" s="545">
        <f t="shared" si="3"/>
        <v>7.5311452394162372E-3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5.8206313638822253E-3</v>
      </c>
      <c r="J13" s="544">
        <f>'Monthly Breakdown'!E20</f>
        <v>943.99</v>
      </c>
      <c r="K13" s="545">
        <f t="shared" si="9"/>
        <v>7.109325794556534E-3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1.1641262727764451E-2</v>
      </c>
      <c r="P13" s="544">
        <f>'Monthly Breakdown'!E24</f>
        <v>1400</v>
      </c>
      <c r="Q13" s="545">
        <f t="shared" ref="Q13:Q18" si="11">P13/$D$2</f>
        <v>1.0543603335182733E-2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6.7582238034949484E-3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1.7461894091646675E-2</v>
      </c>
      <c r="P14" s="544">
        <f>'Monthly Breakdown'!E25*0.5</f>
        <v>900</v>
      </c>
      <c r="Q14" s="545">
        <f t="shared" si="11"/>
        <v>6.7780307154746136E-3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1.1641262727764451E-2</v>
      </c>
      <c r="J15" s="544">
        <f>'Monthly Breakdown'!E23*0.5</f>
        <v>1000</v>
      </c>
      <c r="K15" s="545">
        <f t="shared" si="9"/>
        <v>7.5311452394162372E-3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4.9475366592998914E-3</v>
      </c>
      <c r="P15" s="544">
        <f>'Monthly Breakdown'!E26</f>
        <v>772.73000000000013</v>
      </c>
      <c r="Q15" s="545">
        <f t="shared" si="11"/>
        <v>5.8195418608541103E-3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1.7461894091646675E-2</v>
      </c>
      <c r="J16" s="544">
        <f>'Monthly Breakdown'!E25*0.5</f>
        <v>900</v>
      </c>
      <c r="K16" s="545">
        <f t="shared" si="9"/>
        <v>6.7780307154746136E-3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5.8206313638822253E-3</v>
      </c>
      <c r="P16" s="544">
        <f>'Monthly Breakdown'!E27</f>
        <v>861.02999999999986</v>
      </c>
      <c r="Q16" s="545">
        <f t="shared" si="11"/>
        <v>6.4845419854945617E-3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6.98475763665867E-2</v>
      </c>
      <c r="J17" s="544">
        <f>'Monthly Breakdown'!E28</f>
        <v>8089.9400000000005</v>
      </c>
      <c r="K17" s="545">
        <f t="shared" si="6"/>
        <v>6.0926513118162995E-2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2.3282525455528901E-2</v>
      </c>
      <c r="P17" s="544">
        <f>'Savings Transaction Log'!R5</f>
        <v>6528.84</v>
      </c>
      <c r="Q17" s="545">
        <f t="shared" si="11"/>
        <v>4.916964228491031E-2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6.9847576366586705E-3</v>
      </c>
      <c r="J18" s="544">
        <f>'Monthly Breakdown'!E29</f>
        <v>755.41000000000008</v>
      </c>
      <c r="K18" s="545">
        <f t="shared" ref="K18:K25" si="13">J18/$D$2</f>
        <v>5.6891024253074201E-3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1.0913683807279173E-2</v>
      </c>
      <c r="P18" s="544">
        <f>'Savings Transaction Log'!T5*0.5</f>
        <v>9105.4649999999983</v>
      </c>
      <c r="Q18" s="545">
        <f t="shared" si="11"/>
        <v>6.8574579387421161E-2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4.3654735229116687E-3</v>
      </c>
      <c r="J19" s="544">
        <f>'Monthly Breakdown'!E30</f>
        <v>719.62</v>
      </c>
      <c r="K19" s="545">
        <f t="shared" si="13"/>
        <v>5.419562737188713E-3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4.3654735229116687E-3</v>
      </c>
      <c r="J20" s="544">
        <f>'Monthly Breakdown'!E31</f>
        <v>505.41000000000008</v>
      </c>
      <c r="K20" s="545">
        <f t="shared" si="13"/>
        <v>3.806316115453361E-3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2.037220977358779E-2</v>
      </c>
      <c r="J21" s="544">
        <f>'Savings Transaction Log'!H5</f>
        <v>1616.6400000000003</v>
      </c>
      <c r="K21" s="545">
        <f t="shared" si="13"/>
        <v>1.2175150639849868E-2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1.862602036442312E-2</v>
      </c>
      <c r="J22" s="544">
        <f>'Savings Transaction Log'!J5</f>
        <v>2159</v>
      </c>
      <c r="K22" s="545">
        <f t="shared" si="13"/>
        <v>1.6259742571899657E-2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1.4551578409705563E-3</v>
      </c>
      <c r="J23" s="544">
        <f>'Savings Transaction Log'!L5</f>
        <v>193.53</v>
      </c>
      <c r="K23" s="545">
        <f t="shared" si="13"/>
        <v>1.4575025381842245E-3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1.4551578409705563E-3</v>
      </c>
      <c r="J24" s="544">
        <f>'Savings Transaction Log'!N5</f>
        <v>193.53</v>
      </c>
      <c r="K24" s="545">
        <f t="shared" si="13"/>
        <v>1.4575025381842245E-3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2.6192841137470013E-3</v>
      </c>
      <c r="J25" s="544">
        <f>'Savings Transaction Log'!P5</f>
        <v>278.45999999999998</v>
      </c>
      <c r="K25" s="545">
        <f t="shared" si="13"/>
        <v>2.0971227033678452E-3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1.0913683807279173E-2</v>
      </c>
      <c r="J26" s="544">
        <f>'Savings Transaction Log'!T5*0.5</f>
        <v>9105.4649999999983</v>
      </c>
      <c r="K26" s="545">
        <f t="shared" si="6"/>
        <v>6.8574579387421161E-2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5.8206313638822253E-3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4.9475366592998914E-3</v>
      </c>
      <c r="J28" s="544">
        <f>'Savings Transaction Log'!X5</f>
        <v>500.5</v>
      </c>
      <c r="K28" s="545">
        <f>J28/$D$2</f>
        <v>3.7693381923278265E-3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1.3387452136929118E-2</v>
      </c>
      <c r="J29" s="544">
        <f>'Savings Transaction Log'!Z5</f>
        <v>2447.7800000000002</v>
      </c>
      <c r="K29" s="545">
        <f t="shared" si="6"/>
        <v>1.8434586694138277E-2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2.6192841137470013E-3</v>
      </c>
      <c r="J30" s="544">
        <f>'Savings Transaction Log'!AB5</f>
        <v>278.45999999999998</v>
      </c>
      <c r="K30" s="545">
        <f t="shared" si="6"/>
        <v>2.0971227033678452E-3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N10" sqref="N10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60" t="s">
        <v>151</v>
      </c>
      <c r="B1" s="561"/>
      <c r="C1" s="561"/>
      <c r="D1" s="561"/>
      <c r="E1" s="561"/>
      <c r="F1" s="561"/>
      <c r="G1" s="561"/>
      <c r="H1" s="561"/>
      <c r="I1" s="561"/>
      <c r="J1" s="561"/>
      <c r="K1" s="561"/>
      <c r="L1" s="561"/>
      <c r="M1" s="561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17180.266838493331</v>
      </c>
      <c r="E3" s="130">
        <f t="shared" si="0"/>
        <v>1</v>
      </c>
      <c r="F3" s="131">
        <f t="shared" si="0"/>
        <v>206163.20206191996</v>
      </c>
      <c r="G3" s="132">
        <f>F3/52</f>
        <v>3964.6769627292301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6.98475763665867E-2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6.98475763665867E-2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8.7309470458233375E-3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3.492378818329335E-2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4.0744419547175573E-2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5.2385682274940025E-2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2.0372209773587786E-2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4.0744419547175573E-2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7.4795113025886595E-2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1.164126272776445E-3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1.5715704682482009E-2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1.1932294295958561E-2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1.0477136454988005E-2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8.1488839094351149E-3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5.8206313638822253E-3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14357</v>
      </c>
      <c r="K21" s="148"/>
      <c r="L21" s="142">
        <f t="shared" ref="L21:L22" si="10">J21/12</f>
        <v>1196.4166666666667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8.4399154776292253E-3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2.3282525455528901E-2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1.1641262727764451E-2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206163.20206191996</v>
      </c>
      <c r="K24" s="172">
        <f>(J24+J6)/J3</f>
        <v>0.8080778602619374</v>
      </c>
      <c r="L24" s="173">
        <f>J24/12</f>
        <v>17180.266838493331</v>
      </c>
      <c r="M24" s="122"/>
      <c r="N24" s="174">
        <f>J21+J22+N44+N68</f>
        <v>206163.20206191996</v>
      </c>
      <c r="O24" s="120">
        <f>N24/12</f>
        <v>17180.266838493331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3.492378818329335E-2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4.9475366592998914E-3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5.8206313638822253E-3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6.98475763665867E-2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6.9847576366586697E-3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4.3654735229116687E-3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4.3654735229116687E-3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2.0372209773587786E-2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1.862602036442312E-2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1.4551578409705563E-3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1.4551578409705563E-3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2.6192841137470013E-3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2.3282525455528901E-2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2.1827367614558342E-2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5.8206313638822253E-3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4.9475366592998914E-3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1.3387452136929117E-2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2.6192841137470013E-3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2.9103156819411126E-3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4130.2668384933304</v>
      </c>
      <c r="E46" s="130">
        <f t="shared" si="19"/>
        <v>0.24040760701336958</v>
      </c>
      <c r="F46" s="183">
        <f>(N24-SUM(F5:F45))</f>
        <v>49563.202061919961</v>
      </c>
      <c r="G46" s="132">
        <f t="shared" si="20"/>
        <v>953.13850119076847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U1" activePane="topRight" state="frozen"/>
      <selection pane="topRight" activeCell="H19" sqref="H19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46235</v>
      </c>
      <c r="X1" s="250">
        <v>46265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2" t="s">
        <v>261</v>
      </c>
      <c r="B3" s="548"/>
      <c r="C3" s="266" t="s">
        <v>156</v>
      </c>
      <c r="D3" s="267"/>
      <c r="E3" s="268">
        <f t="shared" ref="E3:F3" si="0">SUM(E5:E46)</f>
        <v>127005.23999999999</v>
      </c>
      <c r="F3" s="268">
        <f t="shared" si="0"/>
        <v>2255.6810309599823</v>
      </c>
      <c r="G3" s="269">
        <f>1-((E3/SUM(E3:F3)))</f>
        <v>1.7450603113215557E-2</v>
      </c>
      <c r="H3" s="268">
        <f>SUM(H5:H67)</f>
        <v>17180.266838493331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20061.939999999999</v>
      </c>
      <c r="V3" s="274"/>
      <c r="W3" s="236">
        <f>SUM(W5:W46)</f>
        <v>6117.380000000001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2" t="s">
        <v>262</v>
      </c>
      <c r="B4" s="563"/>
      <c r="C4" s="548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1187.3709347639485</v>
      </c>
      <c r="E5" s="289">
        <f>I5+K5+M5+O5+Q5+S5+U5+W5+Y5+AA5+AC5+AE5</f>
        <v>9094.59</v>
      </c>
      <c r="F5" s="289">
        <f t="shared" ref="F5:F12" si="2">J5+L5+N5+P5+R5+T5</f>
        <v>-101.26000000000067</v>
      </c>
      <c r="G5" s="269">
        <f t="shared" ref="G5:G12" si="3">1-((E5/SUM(E5:F5)))</f>
        <v>-1.1259455618775283E-2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1111.57</v>
      </c>
      <c r="V5" s="273">
        <f t="shared" ref="V5:V12" si="10">H5-U5</f>
        <v>88.430000000000064</v>
      </c>
      <c r="W5" s="236">
        <f>SUMIFS('Checking Transaction Log'!$E:$E,'Checking Transaction Log'!$C:$C,"&gt;="&amp;W1,'Checking Transaction Log'!$C:$C,"&lt;="&amp;X1,'Checking Transaction Log'!$A:$A,"D",'Checking Transaction Log'!$B:$B,1)</f>
        <v>681.76</v>
      </c>
      <c r="X5" s="236">
        <f t="shared" ref="X5:X12" si="11">H5-W5</f>
        <v>518.24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2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1083.2196437768241</v>
      </c>
      <c r="E6" s="289">
        <f t="shared" ref="E6:E12" si="16">Q6+S6+U6+W6+Y6+AA6+AC6+AE6+I6+K6+M6+O6</f>
        <v>8296.85</v>
      </c>
      <c r="F6" s="289">
        <f t="shared" si="2"/>
        <v>420.15000000000077</v>
      </c>
      <c r="G6" s="269">
        <f t="shared" si="3"/>
        <v>4.8198921647355952E-2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1129.5999999999999</v>
      </c>
      <c r="V6" s="273">
        <f t="shared" si="10"/>
        <v>70.400000000000091</v>
      </c>
      <c r="W6" s="236">
        <f>SUMIFS('Checking Transaction Log'!$E:$E,'Checking Transaction Log'!$C:$C,"&gt;="&amp;W1,'Checking Transaction Log'!$C:$C,"&lt;="&amp;X1,'Checking Transaction Log'!$A:$A,"D",'Checking Transaction Log'!$B:$B,2)</f>
        <v>387.40000000000003</v>
      </c>
      <c r="X6" s="236">
        <f t="shared" si="11"/>
        <v>812.59999999999991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2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121.14732360515022</v>
      </c>
      <c r="E7" s="289">
        <f t="shared" si="16"/>
        <v>927.92</v>
      </c>
      <c r="F7" s="289">
        <f t="shared" si="2"/>
        <v>145.85000000000002</v>
      </c>
      <c r="G7" s="269">
        <f t="shared" si="3"/>
        <v>0.13582983320450381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167.91</v>
      </c>
      <c r="V7" s="273">
        <f t="shared" si="10"/>
        <v>-17.909999999999997</v>
      </c>
      <c r="W7" s="236">
        <f>SUMIFS('Checking Transaction Log'!$E:$E,'Checking Transaction Log'!$C:$C,"&gt;="&amp;W1,'Checking Transaction Log'!$C:$C,"&lt;="&amp;X1,'Checking Transaction Log'!$A:$A,"D",'Checking Transaction Log'!$B:$B,3)</f>
        <v>5.86</v>
      </c>
      <c r="X7" s="236">
        <f t="shared" si="11"/>
        <v>144.13999999999999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2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622.25741974248922</v>
      </c>
      <c r="E8" s="289">
        <f t="shared" si="16"/>
        <v>4766.1399999999994</v>
      </c>
      <c r="F8" s="289">
        <f t="shared" si="2"/>
        <v>-293.23000000000013</v>
      </c>
      <c r="G8" s="269">
        <f t="shared" si="3"/>
        <v>-6.5556874607358706E-2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604.87</v>
      </c>
      <c r="V8" s="273">
        <f t="shared" si="10"/>
        <v>-4.8700000000000045</v>
      </c>
      <c r="W8" s="236">
        <f>SUMIFS('Checking Transaction Log'!$E:$E,'Checking Transaction Log'!$C:$C,"&gt;="&amp;W1,'Checking Transaction Log'!$C:$C,"&lt;="&amp;X1,'Checking Transaction Log'!$A:$A,"D",'Checking Transaction Log'!$B:$B,4)</f>
        <v>268.03999999999996</v>
      </c>
      <c r="X8" s="236">
        <f t="shared" si="11"/>
        <v>331.96000000000004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2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676.10473648068671</v>
      </c>
      <c r="E9" s="289">
        <f t="shared" si="16"/>
        <v>5178.58</v>
      </c>
      <c r="F9" s="289">
        <f t="shared" si="2"/>
        <v>-34.81</v>
      </c>
      <c r="G9" s="269">
        <f t="shared" si="3"/>
        <v>-6.7674098958547813E-3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530.84</v>
      </c>
      <c r="V9" s="273">
        <f t="shared" si="10"/>
        <v>169.15999999999997</v>
      </c>
      <c r="W9" s="236">
        <f>SUMIFS('Checking Transaction Log'!$E:$E,'Checking Transaction Log'!$C:$C,"&gt;="&amp;W1,'Checking Transaction Log'!$C:$C,"&lt;="&amp;X1,'Checking Transaction Log'!$A:$A,"D",'Checking Transaction Log'!$B:$B,5)</f>
        <v>412.93</v>
      </c>
      <c r="X9" s="236">
        <f t="shared" si="11"/>
        <v>287.07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2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757.35877596566525</v>
      </c>
      <c r="E10" s="289">
        <f t="shared" si="16"/>
        <v>5800.94</v>
      </c>
      <c r="F10" s="289">
        <f t="shared" si="2"/>
        <v>593.5699999999996</v>
      </c>
      <c r="G10" s="269">
        <f t="shared" si="3"/>
        <v>9.2824938892894004E-2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707.57999999999993</v>
      </c>
      <c r="V10" s="273">
        <f t="shared" si="10"/>
        <v>192.42000000000007</v>
      </c>
      <c r="W10" s="236">
        <f>SUMIFS('Checking Transaction Log'!$E:$E,'Checking Transaction Log'!$C:$C,"&gt;="&amp;W1,'Checking Transaction Log'!$C:$C,"&lt;="&amp;X1,'Checking Transaction Log'!$A:$A,"D",'Checking Transaction Log'!$B:$B,6)</f>
        <v>286.93</v>
      </c>
      <c r="X10" s="236">
        <f t="shared" si="11"/>
        <v>613.06999999999994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2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318.3668420600859</v>
      </c>
      <c r="E11" s="289">
        <f t="shared" si="16"/>
        <v>2438.5100000000002</v>
      </c>
      <c r="F11" s="289">
        <f t="shared" si="2"/>
        <v>-64.159999999999854</v>
      </c>
      <c r="G11" s="269">
        <f t="shared" si="3"/>
        <v>-2.7022132373070384E-2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274.35000000000002</v>
      </c>
      <c r="X11" s="236">
        <f t="shared" si="11"/>
        <v>75.649999999999977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2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798.3239407725323</v>
      </c>
      <c r="E12" s="289">
        <f t="shared" si="16"/>
        <v>6114.71</v>
      </c>
      <c r="F12" s="289">
        <f t="shared" si="2"/>
        <v>-347.42000000000007</v>
      </c>
      <c r="G12" s="269">
        <f t="shared" si="3"/>
        <v>-6.023973131228022E-2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925.9799999999999</v>
      </c>
      <c r="V12" s="273">
        <f t="shared" si="10"/>
        <v>-225.9799999999999</v>
      </c>
      <c r="W12" s="236">
        <f>SUMIFS('Checking Transaction Log'!$E:$E,'Checking Transaction Log'!$C:$C,"&gt;="&amp;W1,'Checking Transaction Log'!$C:$C,"&lt;="&amp;X1,'Checking Transaction Log'!$A:$A,"D",'Checking Transaction Log'!$B:$B,8)</f>
        <v>641.30999999999995</v>
      </c>
      <c r="X12" s="236">
        <f t="shared" si="11"/>
        <v>58.690000000000055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2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1312.4780806866954</v>
      </c>
      <c r="E14" s="289">
        <f t="shared" ref="E14:E31" si="18">Q14+S14+U14+W14+Y14+AA14+AC14+AE14+I14+K14+M14+O14</f>
        <v>10052.84</v>
      </c>
      <c r="F14" s="289">
        <f t="shared" ref="F14:F31" si="19">J14+L14+N14+P14+R14+T14</f>
        <v>120.51999999999998</v>
      </c>
      <c r="G14" s="269">
        <f t="shared" ref="G14:G31" si="20">1-((E14/SUM(E14:F14)))</f>
        <v>1.1846626876469535E-2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1231.68</v>
      </c>
      <c r="X14" s="236">
        <f t="shared" ref="X14:X31" si="28">H14-W14</f>
        <v>53.319999999999936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9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16.358909871244638</v>
      </c>
      <c r="E15" s="289">
        <f t="shared" si="18"/>
        <v>125.30000000000001</v>
      </c>
      <c r="F15" s="289">
        <f t="shared" si="19"/>
        <v>12.600000000000009</v>
      </c>
      <c r="G15" s="269">
        <f t="shared" si="20"/>
        <v>9.1370558375634681E-2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17.899999999999999</v>
      </c>
      <c r="V15" s="273">
        <f t="shared" si="27"/>
        <v>2.1000000000000014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8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304.67000858369096</v>
      </c>
      <c r="E16" s="289">
        <f t="shared" si="18"/>
        <v>2333.6</v>
      </c>
      <c r="F16" s="289">
        <f t="shared" si="19"/>
        <v>-200.12000000000006</v>
      </c>
      <c r="G16" s="269">
        <f t="shared" si="20"/>
        <v>-9.3799801263663163E-2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256.64</v>
      </c>
      <c r="V16" s="273">
        <f t="shared" si="27"/>
        <v>13.360000000000014</v>
      </c>
      <c r="W16" s="236">
        <f>SUMIFS('Checking Transaction Log'!$E:$E,'Checking Transaction Log'!$C:$C,"&gt;="&amp;W1,'Checking Transaction Log'!$C:$C,"&lt;="&amp;X1,'Checking Transaction Log'!$A:$A,"F",'Checking Transaction Log'!$B:$B,11)</f>
        <v>256.83999999999997</v>
      </c>
      <c r="X16" s="236">
        <f t="shared" si="28"/>
        <v>13.160000000000025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214.3696094420601</v>
      </c>
      <c r="E17" s="289">
        <f t="shared" si="18"/>
        <v>1641.95</v>
      </c>
      <c r="F17" s="289">
        <f t="shared" si="19"/>
        <v>-7.4699999999999989</v>
      </c>
      <c r="G17" s="269">
        <f t="shared" si="20"/>
        <v>-4.5702608780775478E-3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204.48</v>
      </c>
      <c r="V17" s="273">
        <f t="shared" si="27"/>
        <v>0.52000000000001023</v>
      </c>
      <c r="W17" s="236">
        <f>SUMIFS('Checking Transaction Log'!$E:$E,'Checking Transaction Log'!$C:$C,"&gt;="&amp;W1,'Checking Transaction Log'!$C:$C,"&lt;="&amp;X1,'Checking Transaction Log'!$A:$A,"F",'Checking Transaction Log'!$B:$B,12)</f>
        <v>200</v>
      </c>
      <c r="X17" s="236">
        <f t="shared" si="28"/>
        <v>5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177.74941287553651</v>
      </c>
      <c r="E18" s="289">
        <f t="shared" si="18"/>
        <v>1361.46</v>
      </c>
      <c r="F18" s="289">
        <f t="shared" si="19"/>
        <v>268.68</v>
      </c>
      <c r="G18" s="269">
        <f t="shared" si="20"/>
        <v>0.16482019949206816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331.81</v>
      </c>
      <c r="X18" s="236">
        <f t="shared" si="28"/>
        <v>-151.81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9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142.41651759656654</v>
      </c>
      <c r="E19" s="289">
        <f t="shared" si="18"/>
        <v>1090.83</v>
      </c>
      <c r="F19" s="289">
        <f t="shared" si="19"/>
        <v>23.009999999999962</v>
      </c>
      <c r="G19" s="269">
        <f t="shared" si="20"/>
        <v>2.0658263305322166E-2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136.92000000000002</v>
      </c>
      <c r="X19" s="236">
        <f t="shared" si="28"/>
        <v>3.0799999999999841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9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123.24538969957082</v>
      </c>
      <c r="E20" s="289">
        <f t="shared" si="18"/>
        <v>943.99</v>
      </c>
      <c r="F20" s="289">
        <f t="shared" si="19"/>
        <v>-215.66</v>
      </c>
      <c r="G20" s="269">
        <f t="shared" si="20"/>
        <v>-0.2961020416569411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64.05</v>
      </c>
      <c r="V20" s="273">
        <f t="shared" si="27"/>
        <v>35.950000000000003</v>
      </c>
      <c r="W20" s="236">
        <f>SUMIFS('Checking Transaction Log'!$E:$E,'Checking Transaction Log'!$C:$C,"&gt;="&amp;W1,'Checking Transaction Log'!$C:$C,"&lt;="&amp;X1,'Checking Transaction Log'!$A:$A,"F",'Checking Transaction Log'!$B:$B,15)</f>
        <v>64.28</v>
      </c>
      <c r="X20" s="236">
        <f t="shared" si="28"/>
        <v>35.72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9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117.15877854077253</v>
      </c>
      <c r="E21" s="289">
        <f t="shared" si="18"/>
        <v>897.36999999999989</v>
      </c>
      <c r="F21" s="289">
        <f t="shared" si="19"/>
        <v>-897.36999999999989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177.00784377682405</v>
      </c>
      <c r="E22" s="289">
        <f t="shared" si="18"/>
        <v>1355.78</v>
      </c>
      <c r="F22" s="289">
        <f t="shared" si="19"/>
        <v>-202.48000000000002</v>
      </c>
      <c r="G22" s="269">
        <f t="shared" si="20"/>
        <v>-0.17556576779675725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141.65</v>
      </c>
      <c r="V22" s="273">
        <f t="shared" si="27"/>
        <v>3.3499999999999943</v>
      </c>
      <c r="W22" s="236">
        <f>SUMIFS('Checking Transaction Log'!$E:$E,'Checking Transaction Log'!$C:$C,"&gt;="&amp;W1,'Checking Transaction Log'!$C:$C,"&lt;="&amp;X1,'Checking Transaction Log'!$A:$A,"F",'Checking Transaction Log'!$B:$B,17)</f>
        <v>141.65</v>
      </c>
      <c r="X22" s="236">
        <f t="shared" si="28"/>
        <v>3.3499999999999943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9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261.11587982832617</v>
      </c>
      <c r="E23" s="289">
        <f t="shared" si="18"/>
        <v>2000</v>
      </c>
      <c r="F23" s="289">
        <f t="shared" si="19"/>
        <v>400</v>
      </c>
      <c r="G23" s="269">
        <f t="shared" si="20"/>
        <v>0.16666666666666663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182.78111587982832</v>
      </c>
      <c r="E24" s="289">
        <f t="shared" si="18"/>
        <v>1400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200</v>
      </c>
      <c r="V24" s="273">
        <f t="shared" si="27"/>
        <v>0</v>
      </c>
      <c r="W24" s="236">
        <f>SUMIFS('Checking Transaction Log'!$E:$E,'Checking Transaction Log'!$C:$C,"&gt;="&amp;W1,'Checking Transaction Log'!$C:$C,"&lt;="&amp;X1,'Checking Transaction Log'!$A:$A,"F",'Checking Transaction Log'!$B:$B,19)</f>
        <v>0</v>
      </c>
      <c r="X24" s="236">
        <f t="shared" si="28"/>
        <v>200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9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235.00429184549355</v>
      </c>
      <c r="E25" s="289">
        <f t="shared" si="18"/>
        <v>1800</v>
      </c>
      <c r="F25" s="289">
        <f t="shared" si="19"/>
        <v>2400</v>
      </c>
      <c r="G25" s="269">
        <f t="shared" si="20"/>
        <v>0.5714285714285714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600</v>
      </c>
      <c r="V25" s="273">
        <f t="shared" si="27"/>
        <v>0</v>
      </c>
      <c r="W25" s="236">
        <f>SUMIFS('Checking Transaction Log'!$E:$E,'Checking Transaction Log'!$C:$C,"&gt;="&amp;W1,'Checking Transaction Log'!$C:$C,"&lt;="&amp;X1,'Checking Transaction Log'!$A:$A,"F",'Checking Transaction Log'!$B:$B,20)</f>
        <v>0</v>
      </c>
      <c r="X25" s="236">
        <f t="shared" si="28"/>
        <v>600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100.88603690987127</v>
      </c>
      <c r="E26" s="289">
        <f t="shared" si="18"/>
        <v>772.73000000000013</v>
      </c>
      <c r="F26" s="289">
        <f t="shared" si="19"/>
        <v>-53.059999999999988</v>
      </c>
      <c r="G26" s="269">
        <f t="shared" si="20"/>
        <v>-7.3728236552864423E-2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128.67000000000002</v>
      </c>
      <c r="V26" s="273">
        <f t="shared" si="27"/>
        <v>-43.670000000000016</v>
      </c>
      <c r="W26" s="236">
        <f>SUMIFS('Checking Transaction Log'!$E:$E,'Checking Transaction Log'!$C:$C,"&gt;="&amp;W1,'Checking Transaction Log'!$C:$C,"&lt;="&amp;X1,'Checking Transaction Log'!$A:$A,"F",'Checking Transaction Log'!$B:$B,21)</f>
        <v>81</v>
      </c>
      <c r="X26" s="236">
        <f t="shared" si="28"/>
        <v>4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112.41430300429184</v>
      </c>
      <c r="E27" s="289">
        <f t="shared" si="18"/>
        <v>861.02999999999986</v>
      </c>
      <c r="F27" s="289">
        <f t="shared" si="19"/>
        <v>-67.349999999999994</v>
      </c>
      <c r="G27" s="269">
        <f t="shared" si="20"/>
        <v>-8.4857877230118062E-2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103.22000000000001</v>
      </c>
      <c r="V27" s="273">
        <f t="shared" si="27"/>
        <v>-3.2200000000000131</v>
      </c>
      <c r="W27" s="236">
        <f>SUMIFS('Checking Transaction Log'!$E:$E,'Checking Transaction Log'!$C:$C,"&gt;="&amp;W1,'Checking Transaction Log'!$C:$C,"&lt;="&amp;X1,'Checking Transaction Log'!$A:$A,"F",'Checking Transaction Log'!$B:$B,22)</f>
        <v>90.46</v>
      </c>
      <c r="X27" s="236">
        <f t="shared" si="28"/>
        <v>9.5400000000000063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9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1056.2059004291848</v>
      </c>
      <c r="E28" s="289">
        <f t="shared" si="18"/>
        <v>8089.9400000000005</v>
      </c>
      <c r="F28" s="289">
        <f t="shared" si="19"/>
        <v>168.97999999999911</v>
      </c>
      <c r="G28" s="269">
        <f t="shared" si="20"/>
        <v>2.0460302315556955E-2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529.46</v>
      </c>
      <c r="V28" s="273">
        <f t="shared" si="27"/>
        <v>670.54</v>
      </c>
      <c r="W28" s="236">
        <f>SUMIFS('Checking Transaction Log'!$E:$E,'Checking Transaction Log'!$C:$C,"&gt;="&amp;W1,'Checking Transaction Log'!$C:$C,"&lt;="&amp;X1,'Checking Transaction Log'!$A:$A,"F",'Checking Transaction Log'!$B:$B,23)</f>
        <v>529.46</v>
      </c>
      <c r="X28" s="236">
        <f t="shared" si="28"/>
        <v>670.54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98.624773390557948</v>
      </c>
      <c r="E29" s="289">
        <f t="shared" si="18"/>
        <v>755.41000000000008</v>
      </c>
      <c r="F29" s="289">
        <f t="shared" si="19"/>
        <v>56.84</v>
      </c>
      <c r="G29" s="269">
        <f t="shared" si="20"/>
        <v>6.9978454909202847E-2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92.25</v>
      </c>
      <c r="V29" s="273">
        <f t="shared" si="27"/>
        <v>27.75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8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93.952104721030054</v>
      </c>
      <c r="E30" s="289">
        <f t="shared" si="18"/>
        <v>719.62</v>
      </c>
      <c r="F30" s="289">
        <f t="shared" si="19"/>
        <v>-158.47</v>
      </c>
      <c r="G30" s="269">
        <f t="shared" si="20"/>
        <v>-0.28240220974783936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88.8</v>
      </c>
      <c r="V30" s="273">
        <f t="shared" si="27"/>
        <v>-13.799999999999997</v>
      </c>
      <c r="W30" s="236">
        <f>SUMIFS('Checking Transaction Log'!$E:$E,'Checking Transaction Log'!$C:$C,"&gt;="&amp;W1,'Checking Transaction Log'!$C:$C,"&lt;="&amp;X1,'Checking Transaction Log'!$A:$A,"F",'Checking Transaction Log'!$B:$B,42)</f>
        <v>22.35</v>
      </c>
      <c r="X30" s="236">
        <f t="shared" si="28"/>
        <v>52.65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65.985288412017184</v>
      </c>
      <c r="E31" s="289">
        <f t="shared" si="18"/>
        <v>505.41000000000008</v>
      </c>
      <c r="F31" s="289">
        <f t="shared" si="19"/>
        <v>40.209999999999994</v>
      </c>
      <c r="G31" s="269">
        <f t="shared" si="20"/>
        <v>7.3695978886404556E-2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73.27000000000001</v>
      </c>
      <c r="V31" s="273">
        <f t="shared" si="27"/>
        <v>1.7299999999999898</v>
      </c>
      <c r="W31" s="236">
        <f>SUMIFS('Checking Transaction Log'!$E:$E,'Checking Transaction Log'!$C:$C,"&gt;="&amp;W1,'Checking Transaction Log'!$C:$C,"&lt;="&amp;X1,'Checking Transaction Log'!$A:$A,"F",'Checking Transaction Log'!$B:$B,43)</f>
        <v>22.35</v>
      </c>
      <c r="X31" s="236">
        <f t="shared" si="28"/>
        <v>52.65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319.86695278969955</v>
      </c>
      <c r="E33" s="289">
        <f t="shared" ref="E33:E43" si="34">Q33+S33+U33+W33+Y33+AA33+AC33+AE33+I33+K33+M33+O33</f>
        <v>2450</v>
      </c>
      <c r="F33" s="289">
        <f t="shared" ref="F33:F43" si="35">J33+L33+N33+P33+R33+T33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350</v>
      </c>
      <c r="V33" s="273">
        <f t="shared" ref="V33:V43" si="43">H33-U33</f>
        <v>0</v>
      </c>
      <c r="W33" s="236">
        <f>SUMIFS('Checking Transaction Log'!$E:$E,'Checking Transaction Log'!$C:$C,"&gt;="&amp;W1,'Checking Transaction Log'!$C:$C,"&lt;="&amp;X1,'Checking Transaction Log'!$A:$A,"R",'Checking Transaction Log'!$B:$B,25)</f>
        <v>0</v>
      </c>
      <c r="X33" s="236">
        <f t="shared" ref="X33:X43" si="44">H33-W33</f>
        <v>350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292.44978540772536</v>
      </c>
      <c r="E34" s="289">
        <f t="shared" si="34"/>
        <v>2240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320</v>
      </c>
      <c r="V34" s="273">
        <f t="shared" si="43"/>
        <v>0</v>
      </c>
      <c r="W34" s="236">
        <f>SUMIFS('Checking Transaction Log'!$E:$E,'Checking Transaction Log'!$C:$C,"&gt;="&amp;W1,'Checking Transaction Log'!$C:$C,"&lt;="&amp;X1,'Checking Transaction Log'!$A:$A,"R",'Checking Transaction Log'!$B:$B,26)</f>
        <v>0</v>
      </c>
      <c r="X34" s="236">
        <f t="shared" si="44"/>
        <v>320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22.84763948497854</v>
      </c>
      <c r="E35" s="289">
        <f t="shared" si="34"/>
        <v>175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25</v>
      </c>
      <c r="V35" s="273">
        <f t="shared" si="43"/>
        <v>0</v>
      </c>
      <c r="W35" s="236">
        <f>SUMIFS('Checking Transaction Log'!$E:$E,'Checking Transaction Log'!$C:$C,"&gt;="&amp;W1,'Checking Transaction Log'!$C:$C,"&lt;="&amp;X1,'Checking Transaction Log'!$A:$A,"R",'Checking Transaction Log'!$B:$B,27)</f>
        <v>0</v>
      </c>
      <c r="X35" s="236">
        <f t="shared" si="44"/>
        <v>25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22.84763948497854</v>
      </c>
      <c r="E36" s="289">
        <f t="shared" si="34"/>
        <v>175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25</v>
      </c>
      <c r="V36" s="273">
        <f t="shared" si="43"/>
        <v>0</v>
      </c>
      <c r="W36" s="236">
        <f>SUMIFS('Checking Transaction Log'!$E:$E,'Checking Transaction Log'!$C:$C,"&gt;="&amp;W1,'Checking Transaction Log'!$C:$C,"&lt;="&amp;X1,'Checking Transaction Log'!$A:$A,"R",'Checking Transaction Log'!$B:$B,28)</f>
        <v>0</v>
      </c>
      <c r="X36" s="236">
        <f t="shared" si="44"/>
        <v>25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41.125751072961378</v>
      </c>
      <c r="E37" s="289">
        <f t="shared" si="34"/>
        <v>315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45</v>
      </c>
      <c r="V37" s="273">
        <f t="shared" si="43"/>
        <v>0</v>
      </c>
      <c r="W37" s="236">
        <f>SUMIFS('Checking Transaction Log'!$E:$E,'Checking Transaction Log'!$C:$C,"&gt;="&amp;W1,'Checking Transaction Log'!$C:$C,"&lt;="&amp;X1,'Checking Transaction Log'!$A:$A,"R",'Checking Transaction Log'!$B:$B,29)</f>
        <v>0</v>
      </c>
      <c r="X37" s="236">
        <f t="shared" si="44"/>
        <v>45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365.56223175965664</v>
      </c>
      <c r="E38" s="289">
        <f t="shared" si="34"/>
        <v>2800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400</v>
      </c>
      <c r="V38" s="273">
        <f t="shared" si="43"/>
        <v>0</v>
      </c>
      <c r="W38" s="236">
        <f>SUMIFS('Checking Transaction Log'!$E:$E,'Checking Transaction Log'!$C:$C,"&gt;="&amp;W1,'Checking Transaction Log'!$C:$C,"&lt;="&amp;X1,'Checking Transaction Log'!$A:$A,"R",'Checking Transaction Log'!$B:$B,30)</f>
        <v>0</v>
      </c>
      <c r="X38" s="236">
        <f t="shared" si="44"/>
        <v>400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342.71459227467813</v>
      </c>
      <c r="E39" s="289">
        <f t="shared" si="34"/>
        <v>2625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375</v>
      </c>
      <c r="V39" s="273">
        <f t="shared" si="43"/>
        <v>0</v>
      </c>
      <c r="W39" s="236">
        <f>SUMIFS('Checking Transaction Log'!$E:$E,'Checking Transaction Log'!$C:$C,"&gt;="&amp;W1,'Checking Transaction Log'!$C:$C,"&lt;="&amp;X1,'Checking Transaction Log'!$A:$A,"R",'Checking Transaction Log'!$B:$B,31)</f>
        <v>0</v>
      </c>
      <c r="X39" s="236">
        <f t="shared" si="44"/>
        <v>375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91.39055793991416</v>
      </c>
      <c r="E40" s="289">
        <f t="shared" si="34"/>
        <v>700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100</v>
      </c>
      <c r="V40" s="273">
        <f t="shared" si="43"/>
        <v>0</v>
      </c>
      <c r="W40" s="236">
        <f>SUMIFS('Checking Transaction Log'!$E:$E,'Checking Transaction Log'!$C:$C,"&gt;="&amp;W1,'Checking Transaction Log'!$C:$C,"&lt;="&amp;X1,'Checking Transaction Log'!$A:$A,"R",'Checking Transaction Log'!$B:$B,32)</f>
        <v>0</v>
      </c>
      <c r="X40" s="236">
        <f t="shared" si="44"/>
        <v>100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77.681974248927034</v>
      </c>
      <c r="E41" s="289">
        <f t="shared" si="34"/>
        <v>595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85</v>
      </c>
      <c r="V41" s="273">
        <f t="shared" si="43"/>
        <v>0</v>
      </c>
      <c r="W41" s="236">
        <f>SUMIFS('Checking Transaction Log'!$E:$E,'Checking Transaction Log'!$C:$C,"&gt;="&amp;W1,'Checking Transaction Log'!$C:$C,"&lt;="&amp;X1,'Checking Transaction Log'!$A:$A,"R",'Checking Transaction Log'!$B:$B,33)</f>
        <v>0</v>
      </c>
      <c r="X41" s="236">
        <f t="shared" si="44"/>
        <v>85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210.19828326180257</v>
      </c>
      <c r="E42" s="289">
        <f t="shared" si="34"/>
        <v>1610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230</v>
      </c>
      <c r="V42" s="273">
        <f t="shared" si="43"/>
        <v>0</v>
      </c>
      <c r="W42" s="236">
        <f>SUMIFS('Checking Transaction Log'!$E:$E,'Checking Transaction Log'!$C:$C,"&gt;="&amp;W1,'Checking Transaction Log'!$C:$C,"&lt;="&amp;X1,'Checking Transaction Log'!$A:$A,"R",'Checking Transaction Log'!$B:$B,34)</f>
        <v>0</v>
      </c>
      <c r="X42" s="236">
        <f t="shared" si="44"/>
        <v>230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41.125751072961378</v>
      </c>
      <c r="E43" s="289">
        <f t="shared" si="34"/>
        <v>315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45</v>
      </c>
      <c r="V43" s="273">
        <f t="shared" si="43"/>
        <v>0</v>
      </c>
      <c r="W43" s="236">
        <f>SUMIFS('Checking Transaction Log'!$E:$E,'Checking Transaction Log'!$C:$C,"&gt;="&amp;W1,'Checking Transaction Log'!$C:$C,"&lt;="&amp;X1,'Checking Transaction Log'!$A:$A,"R",'Checking Transaction Log'!$B:$B,35)</f>
        <v>0</v>
      </c>
      <c r="X43" s="236">
        <f t="shared" si="44"/>
        <v>45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45.69527896995708</v>
      </c>
      <c r="E45" s="289">
        <f t="shared" ref="E45:E46" si="50">Q45+S45+U45+W45+Y45+AA45+AC45+AE45+I45+K45+M45+O45</f>
        <v>350</v>
      </c>
      <c r="F45" s="289">
        <f>J45+L45+N45+P45+R45+T45</f>
        <v>0</v>
      </c>
      <c r="G45" s="269">
        <f t="shared" ref="G45:G46" si="51">1-((E45/SUM(E45:F45)))</f>
        <v>0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60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4351.4621922746774</v>
      </c>
      <c r="E46" s="289">
        <f t="shared" si="50"/>
        <v>33329.74</v>
      </c>
      <c r="F46" s="289">
        <f>J46+L46+N46+P46+R46+T46</f>
        <v>248.13103095998349</v>
      </c>
      <c r="G46" s="269">
        <f t="shared" si="51"/>
        <v>7.389718982814597E-3</v>
      </c>
      <c r="H46" s="289">
        <f>'Proposed Budget'!D46</f>
        <v>4130.2668384933304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935.62683849333052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365.35683849333054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-179.31316150666953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-1486.5531615066693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2969.9068384933307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-2356.8931615066695</v>
      </c>
      <c r="U46" s="273">
        <f>SUMIFS('Checking Transaction Log'!$E:$E,'Checking Transaction Log'!$C:$C,"&gt;="&amp;U1,'Checking Transaction Log'!$C:$C,"&lt;="&amp;V1,'Checking Transaction Log'!$A:$A,"s",'Checking Transaction Log'!$B:$B,37)</f>
        <v>8746.27</v>
      </c>
      <c r="V46" s="273">
        <f t="shared" si="58"/>
        <v>-4616.00316150667</v>
      </c>
      <c r="W46" s="236">
        <f>SUMIFS('Checking Transaction Log'!$E:$E,'Checking Transaction Log'!$C:$C,"&gt;="&amp;W1,'Checking Transaction Log'!$C:$C,"&lt;="&amp;X1,'Checking Transaction Log'!$A:$A,"s",'Checking Transaction Log'!$B:$B,37)</f>
        <v>50</v>
      </c>
      <c r="X46" s="236">
        <f t="shared" si="59"/>
        <v>4080.2668384933304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4130.2668384933304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4130.2668384933304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4130.2668384933304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4130.2668384933304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8900.6139115879832</v>
      </c>
      <c r="E49" s="268">
        <f t="shared" ref="E49:E52" si="65">Q49+S49+U49+W49+Y49+AA49+AC49+AE49+I49+K49+M49+O49</f>
        <v>68173.67</v>
      </c>
      <c r="F49" s="268">
        <f>E49-('Proposed Budget'!J68*14)</f>
        <v>3804.1019563800073</v>
      </c>
      <c r="G49" s="246">
        <f t="shared" ref="G49:G50" si="66">(E49/(E49-F49))-1</f>
        <v>5.9097832593845601E-2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9441.7000000000007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4729.33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6209.9544669527904</v>
      </c>
      <c r="E50" s="268">
        <f t="shared" si="65"/>
        <v>47564.740000000005</v>
      </c>
      <c r="F50" s="268">
        <f>E50-('Proposed Budget'!J44*14)</f>
        <v>8871.7709300000133</v>
      </c>
      <c r="G50" s="246">
        <f t="shared" si="66"/>
        <v>0.22928638311394423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5527.56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5527.56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1494.0423965665236</v>
      </c>
      <c r="E51" s="268">
        <f t="shared" si="65"/>
        <v>11443.52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4292.68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837.18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731.12446351931328</v>
      </c>
      <c r="E52" s="268">
        <f t="shared" si="65"/>
        <v>5600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800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132781.93</v>
      </c>
      <c r="F54" s="297">
        <f>F49+F50+E52</f>
        <v>18275.872886380021</v>
      </c>
      <c r="G54" s="246">
        <f>(E54/(E54-F54))-1</f>
        <v>0.15960616710647524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20061.940000000002</v>
      </c>
      <c r="V54" s="295"/>
      <c r="W54" s="198">
        <f>SUM(W49:W52)</f>
        <v>11894.07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G28" sqref="G28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16719.636254326666</v>
      </c>
      <c r="F2" s="206">
        <f>SUM('Monthly Breakdown'!I49:I52)</f>
        <v>15639.36</v>
      </c>
      <c r="G2" s="207">
        <f t="shared" ref="G2:G13" si="0">F2-E2</f>
        <v>-1080.2762543266654</v>
      </c>
      <c r="H2" s="208">
        <f t="shared" ref="H2:H13" si="1">((F2-E2)/E2)</f>
        <v>-6.4611229448673813E-2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3719.6362543266659</v>
      </c>
      <c r="P2" s="214">
        <f>SUM('Monthly Breakdown'!I45:I46)</f>
        <v>3244.64</v>
      </c>
      <c r="Q2" s="215">
        <f t="shared" ref="Q2:Q13" si="6">P2-O2</f>
        <v>-474.99625432666608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16719.636254326666</v>
      </c>
      <c r="F3" s="206">
        <f>SUM('Monthly Breakdown'!K49:K52)</f>
        <v>16615.62</v>
      </c>
      <c r="G3" s="207">
        <f t="shared" si="0"/>
        <v>-104.01625432666697</v>
      </c>
      <c r="H3" s="208">
        <f t="shared" si="1"/>
        <v>-6.221203185550756E-3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3719.6362543266659</v>
      </c>
      <c r="P3" s="214">
        <f>SUM('Monthly Breakdown'!K45:K46)</f>
        <v>3814.91</v>
      </c>
      <c r="Q3" s="215">
        <f t="shared" si="6"/>
        <v>95.273745673333906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16719.636254326666</v>
      </c>
      <c r="F4" s="206">
        <f>SUM('Monthly Breakdown'!M49:M52)</f>
        <v>16971.29</v>
      </c>
      <c r="G4" s="207">
        <f t="shared" si="0"/>
        <v>251.65374567333492</v>
      </c>
      <c r="H4" s="208">
        <f t="shared" si="1"/>
        <v>1.5051388788928503E-2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3719.6362543266659</v>
      </c>
      <c r="P4" s="214">
        <f>SUM('Monthly Breakdown'!M45:M46)</f>
        <v>4359.58</v>
      </c>
      <c r="Q4" s="215">
        <f t="shared" si="6"/>
        <v>639.94374567333398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19483.419759326665</v>
      </c>
      <c r="F5" s="206">
        <f>SUM('Monthly Breakdown'!O49:O52)</f>
        <v>18875.669999999998</v>
      </c>
      <c r="G5" s="207">
        <f t="shared" si="0"/>
        <v>-607.74975932666712</v>
      </c>
      <c r="H5" s="208">
        <f t="shared" si="1"/>
        <v>-3.1193176908059932E-2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6483.4197593266654</v>
      </c>
      <c r="P5" s="214">
        <f>SUM('Monthly Breakdown'!O45:O46)</f>
        <v>5666.82</v>
      </c>
      <c r="Q5" s="215">
        <f t="shared" si="6"/>
        <v>-816.59975932666566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16719.636254326666</v>
      </c>
      <c r="F6" s="206">
        <f>SUM('Monthly Breakdown'!Q49:Q52)</f>
        <v>14973.2</v>
      </c>
      <c r="G6" s="207">
        <f t="shared" si="0"/>
        <v>-1746.4362543266652</v>
      </c>
      <c r="H6" s="208">
        <f t="shared" si="1"/>
        <v>-0.10445420150062934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3719.6362543266659</v>
      </c>
      <c r="P6" s="214">
        <f>SUM('Monthly Breakdown'!Q45:Q46)</f>
        <v>1210.3599999999999</v>
      </c>
      <c r="Q6" s="215">
        <f t="shared" si="6"/>
        <v>-2509.2762543266663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16719.636254326666</v>
      </c>
      <c r="F7" s="206">
        <f>SUM('Monthly Breakdown'!S49:S52)</f>
        <v>17750.78</v>
      </c>
      <c r="G7" s="207">
        <f t="shared" si="0"/>
        <v>1031.1437456733329</v>
      </c>
      <c r="H7" s="208">
        <f t="shared" si="1"/>
        <v>6.1672618350563459E-2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3719.6362543266659</v>
      </c>
      <c r="P7" s="214">
        <f>SUM('Monthly Breakdown'!S45:S46)</f>
        <v>6537.16</v>
      </c>
      <c r="Q7" s="215">
        <f t="shared" si="6"/>
        <v>2817.5237456733339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 t="s">
        <v>287</v>
      </c>
      <c r="E8" s="205">
        <f>(B8*'Proposed Budget'!$O$68)+(C8*'Proposed Budget'!$O$44)+'Proposed Budget'!$L$21+'Proposed Budget'!$L$22</f>
        <v>16719.636254326666</v>
      </c>
      <c r="F8" s="206">
        <f>SUM('Monthly Breakdown'!U49:U52)</f>
        <v>20061.940000000002</v>
      </c>
      <c r="G8" s="207">
        <f t="shared" si="0"/>
        <v>3342.3037456733364</v>
      </c>
      <c r="H8" s="208">
        <f t="shared" si="1"/>
        <v>0.19990289829471758</v>
      </c>
      <c r="I8" s="198"/>
      <c r="J8" s="209">
        <f t="shared" ref="J8:K8" si="13">SUM(O26,E26,J26)</f>
        <v>13000</v>
      </c>
      <c r="K8" s="210">
        <f t="shared" si="13"/>
        <v>11265.67</v>
      </c>
      <c r="L8" s="211">
        <f t="shared" si="3"/>
        <v>1734.33</v>
      </c>
      <c r="M8" s="212">
        <f t="shared" si="4"/>
        <v>-0.13341</v>
      </c>
      <c r="N8" s="198"/>
      <c r="O8" s="213">
        <f t="shared" si="5"/>
        <v>3719.6362543266659</v>
      </c>
      <c r="P8" s="214">
        <f>SUM('Monthly Breakdown'!U45:U46)</f>
        <v>8796.27</v>
      </c>
      <c r="Q8" s="215">
        <f t="shared" si="6"/>
        <v>5076.6337456733345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16719.636254326666</v>
      </c>
      <c r="F9" s="206">
        <f>SUM('Monthly Breakdown'!W49:W52)</f>
        <v>11894.07</v>
      </c>
      <c r="G9" s="207">
        <f t="shared" si="0"/>
        <v>-4825.5662543266662</v>
      </c>
      <c r="H9" s="208">
        <f t="shared" si="1"/>
        <v>-0.28861670080160495</v>
      </c>
      <c r="I9" s="198"/>
      <c r="J9" s="209">
        <f t="shared" ref="J9:K9" si="14">SUM(O27,E27,J27)</f>
        <v>13000</v>
      </c>
      <c r="K9" s="210">
        <f t="shared" si="14"/>
        <v>6067.38</v>
      </c>
      <c r="L9" s="211">
        <f t="shared" si="3"/>
        <v>6932.62</v>
      </c>
      <c r="M9" s="212">
        <f t="shared" si="4"/>
        <v>-0.53327846153846148</v>
      </c>
      <c r="N9" s="198"/>
      <c r="O9" s="213">
        <f t="shared" si="5"/>
        <v>3719.6362543266659</v>
      </c>
      <c r="P9" s="214">
        <f>SUM('Monthly Breakdown'!W45:W46)</f>
        <v>50</v>
      </c>
      <c r="Q9" s="215">
        <f t="shared" si="6"/>
        <v>-3669.6362543266659</v>
      </c>
      <c r="R9" s="198"/>
      <c r="S9" s="198"/>
      <c r="T9" s="198">
        <f t="shared" si="7"/>
        <v>5776.69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19483.419759326665</v>
      </c>
      <c r="F10" s="206">
        <f>SUM('Monthly Breakdown'!Y49:Y52)</f>
        <v>0</v>
      </c>
      <c r="G10" s="207">
        <f t="shared" si="0"/>
        <v>-19483.419759326665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6483.4197593266654</v>
      </c>
      <c r="P10" s="214">
        <f>SUM('Monthly Breakdown'!Y45:Y46)</f>
        <v>0</v>
      </c>
      <c r="Q10" s="215">
        <f t="shared" si="6"/>
        <v>-6483.4197593266654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16719.636254326666</v>
      </c>
      <c r="F11" s="206">
        <f>SUM('Monthly Breakdown'!AA49:AA52)</f>
        <v>0</v>
      </c>
      <c r="G11" s="207">
        <f t="shared" si="0"/>
        <v>-16719.636254326666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3719.6362543266659</v>
      </c>
      <c r="P11" s="214">
        <f>SUM('Monthly Breakdown'!AA45:AA46)</f>
        <v>0</v>
      </c>
      <c r="Q11" s="215">
        <f t="shared" si="6"/>
        <v>-3719.6362543266659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16719.636254326666</v>
      </c>
      <c r="F12" s="206">
        <f>SUM('Monthly Breakdown'!AC49:AC52)</f>
        <v>0</v>
      </c>
      <c r="G12" s="207">
        <f t="shared" si="0"/>
        <v>-16719.636254326666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3719.6362543266659</v>
      </c>
      <c r="P12" s="214">
        <f>SUM('Monthly Breakdown'!AC45:AC46)</f>
        <v>0</v>
      </c>
      <c r="Q12" s="215">
        <f t="shared" si="6"/>
        <v>-3719.6362543266659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16719.636254326666</v>
      </c>
      <c r="F13" s="206">
        <f>SUM('Monthly Breakdown'!AE49:AE52)</f>
        <v>0</v>
      </c>
      <c r="G13" s="207">
        <f t="shared" si="0"/>
        <v>-16719.636254326666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3719.6362543266659</v>
      </c>
      <c r="P13" s="214">
        <f>SUM('Monthly Breakdown'!AE45:AE46)</f>
        <v>0</v>
      </c>
      <c r="Q13" s="215">
        <f t="shared" si="6"/>
        <v>-3719.6362543266659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SUM(E2:E9)</f>
        <v>136520.87353961336</v>
      </c>
      <c r="F16" s="205">
        <f>SUM(F2:F9)</f>
        <v>132781.93</v>
      </c>
      <c r="G16" s="205">
        <f>SUM(G2:G9)</f>
        <v>-3738.9435396133267</v>
      </c>
      <c r="H16" s="208">
        <f>((SUM(F16))-SUM(E16))/SUM(E16)</f>
        <v>-2.7387339698851682E-2</v>
      </c>
      <c r="I16" s="198"/>
      <c r="J16" s="209">
        <f>SUM(J2:J9)</f>
        <v>104000</v>
      </c>
      <c r="K16" s="209">
        <f>SUM(K2:K9)</f>
        <v>93325.5</v>
      </c>
      <c r="L16" s="209">
        <f>SUM(L2:L9)</f>
        <v>10674.5</v>
      </c>
      <c r="M16" s="212">
        <f>((K16-SUM(J16))/SUM(J16))</f>
        <v>-0.10263942307692307</v>
      </c>
      <c r="N16" s="198"/>
      <c r="O16" s="213">
        <f>SUM(O2:O9)</f>
        <v>32520.873539613327</v>
      </c>
      <c r="P16" s="213">
        <f>SUM(P2:P9)</f>
        <v>33679.74</v>
      </c>
      <c r="Q16" s="213">
        <f>SUM(Q2:Q9)</f>
        <v>1158.8664603866728</v>
      </c>
      <c r="R16" s="218">
        <f>((P16-SUM(O16))/SUM(O16))</f>
        <v>3.5634542810637243E-2</v>
      </c>
      <c r="S16" s="198"/>
      <c r="T16" s="198">
        <f>F16-K16-P16</f>
        <v>5776.6899999999951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4087.3200000000006</v>
      </c>
      <c r="G26" s="232">
        <f t="shared" si="19"/>
        <v>1112.6799999999994</v>
      </c>
      <c r="H26" s="233">
        <f t="shared" si="20"/>
        <v>-0.21397692307692295</v>
      </c>
      <c r="I26" s="198"/>
      <c r="J26" s="234">
        <f>SUM('Proposed Budget'!$D$5:$D$12)</f>
        <v>5800</v>
      </c>
      <c r="K26" s="235">
        <f>SUM('Monthly Breakdown'!U5:U12)</f>
        <v>5178.3499999999995</v>
      </c>
      <c r="L26" s="236">
        <f t="shared" si="21"/>
        <v>621.65000000000055</v>
      </c>
      <c r="M26" s="237">
        <f t="shared" si="22"/>
        <v>-0.10718103448275872</v>
      </c>
      <c r="N26" s="198"/>
      <c r="O26" s="238">
        <f>SUM('Proposed Budget'!$D$33:$D$43)</f>
        <v>2000</v>
      </c>
      <c r="P26" s="239">
        <f>SUM('Monthly Breakdown'!U33:U43)</f>
        <v>2000</v>
      </c>
      <c r="Q26" s="240">
        <f t="shared" si="23"/>
        <v>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3108.8</v>
      </c>
      <c r="G27" s="232">
        <f t="shared" si="19"/>
        <v>2091.1999999999998</v>
      </c>
      <c r="H27" s="233">
        <f t="shared" si="20"/>
        <v>-0.40215384615384614</v>
      </c>
      <c r="I27" s="198"/>
      <c r="J27" s="234">
        <f>SUM('Proposed Budget'!$D$5:$D$12)</f>
        <v>5800</v>
      </c>
      <c r="K27" s="235">
        <f>SUM('Monthly Breakdown'!W5:W12)</f>
        <v>2958.58</v>
      </c>
      <c r="L27" s="236">
        <f t="shared" si="21"/>
        <v>2841.42</v>
      </c>
      <c r="M27" s="237">
        <f t="shared" si="22"/>
        <v>-0.4899</v>
      </c>
      <c r="N27" s="198"/>
      <c r="O27" s="238">
        <f>SUM('Proposed Budget'!$D$33:$D$43)</f>
        <v>2000</v>
      </c>
      <c r="P27" s="239">
        <f>SUM('Monthly Breakdown'!W33:W43)</f>
        <v>0</v>
      </c>
      <c r="Q27" s="240">
        <f t="shared" si="23"/>
        <v>2000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SUM(E20:E27)</f>
        <v>41600</v>
      </c>
      <c r="F34" s="230">
        <f>SUM(F20:F27)</f>
        <v>36707.26</v>
      </c>
      <c r="G34" s="230">
        <f>SUM(G20:G27)</f>
        <v>4892.739999999998</v>
      </c>
      <c r="H34" s="233">
        <f>((F34-SUM(E34)))/SUM(E34)</f>
        <v>-0.11761394230769226</v>
      </c>
      <c r="I34" s="198"/>
      <c r="J34" s="234">
        <f>SUM(J20:J27)</f>
        <v>46400</v>
      </c>
      <c r="K34" s="234">
        <f>SUM(K20:K27)</f>
        <v>42618.240000000005</v>
      </c>
      <c r="L34" s="234">
        <f>SUM(L20:L27)</f>
        <v>3781.7599999999993</v>
      </c>
      <c r="M34" s="237">
        <f>((K34-SUM(J34))/SUM(J34))</f>
        <v>-8.1503448275861951E-2</v>
      </c>
      <c r="N34" s="198"/>
      <c r="O34" s="238">
        <f t="shared" ref="O34:Q34" si="24">SUM(O20:O31)</f>
        <v>24000</v>
      </c>
      <c r="P34" s="238">
        <f t="shared" si="24"/>
        <v>14000</v>
      </c>
      <c r="Q34" s="238">
        <f t="shared" si="24"/>
        <v>10000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243"/>
  <sheetViews>
    <sheetView tabSelected="1" workbookViewId="0">
      <pane ySplit="4" topLeftCell="A5" activePane="bottomLeft" state="frozen"/>
      <selection pane="bottomLeft" activeCell="D14" sqref="D14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7" t="s">
        <v>261</v>
      </c>
      <c r="B1" s="548"/>
      <c r="C1" s="298" t="s">
        <v>268</v>
      </c>
      <c r="D1" s="299" t="s">
        <v>269</v>
      </c>
      <c r="E1" s="549" t="s">
        <v>270</v>
      </c>
      <c r="F1" s="548"/>
      <c r="G1" s="300">
        <f ca="1">(SUM(INDIRECT("g5:g5")))+J2+L2+N2+P2-R2+T2-G1446</f>
        <v>9488.2899999999918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50" t="s">
        <v>39</v>
      </c>
      <c r="R1" s="548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9" t="s">
        <v>39</v>
      </c>
      <c r="F2" s="548"/>
      <c r="G2" s="300">
        <f>R2</f>
        <v>270</v>
      </c>
      <c r="H2" s="301"/>
      <c r="I2" s="314" t="s">
        <v>275</v>
      </c>
      <c r="J2" s="303">
        <f>SUMIFS(E:E,I:I,"1")</f>
        <v>3533.8399999999997</v>
      </c>
      <c r="K2" s="304" t="s">
        <v>276</v>
      </c>
      <c r="L2" s="305">
        <f>(SUMIFS(E:E,I:I,"2"))</f>
        <v>445.5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270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9" t="s">
        <v>280</v>
      </c>
      <c r="F3" s="548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289</v>
      </c>
      <c r="B5" s="330">
        <v>8</v>
      </c>
      <c r="C5" s="298">
        <v>46254</v>
      </c>
      <c r="D5" s="299" t="s">
        <v>319</v>
      </c>
      <c r="E5" s="522">
        <v>119.58</v>
      </c>
      <c r="F5" s="522"/>
      <c r="G5" s="333">
        <f t="shared" ref="G5:G11" si="0">G6-E5+F5</f>
        <v>5778.9499999999916</v>
      </c>
      <c r="H5" s="334"/>
      <c r="I5" s="335">
        <v>1</v>
      </c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291</v>
      </c>
      <c r="B6" s="330">
        <v>39</v>
      </c>
      <c r="C6" s="298">
        <v>46254</v>
      </c>
      <c r="D6" s="299" t="s">
        <v>292</v>
      </c>
      <c r="E6" s="522"/>
      <c r="F6" s="522">
        <v>2763.78</v>
      </c>
      <c r="G6" s="333">
        <f t="shared" si="0"/>
        <v>5898.5299999999916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/>
      <c r="B7" s="330"/>
      <c r="C7" s="298">
        <v>46253</v>
      </c>
      <c r="D7" s="299" t="s">
        <v>891</v>
      </c>
      <c r="E7" s="522">
        <v>219.38</v>
      </c>
      <c r="F7" s="522"/>
      <c r="G7" s="333">
        <f t="shared" si="0"/>
        <v>3134.7499999999909</v>
      </c>
      <c r="H7" s="334"/>
      <c r="I7" s="335">
        <v>1</v>
      </c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294</v>
      </c>
      <c r="B8" s="330">
        <v>22</v>
      </c>
      <c r="C8" s="298">
        <v>46253</v>
      </c>
      <c r="D8" s="299" t="s">
        <v>923</v>
      </c>
      <c r="E8" s="522">
        <v>7.46</v>
      </c>
      <c r="F8" s="522"/>
      <c r="G8" s="333">
        <f t="shared" si="0"/>
        <v>3354.129999999991</v>
      </c>
      <c r="H8" s="334"/>
      <c r="I8" s="335">
        <v>1</v>
      </c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294</v>
      </c>
      <c r="B9" s="330">
        <v>22</v>
      </c>
      <c r="C9" s="298">
        <v>46253</v>
      </c>
      <c r="D9" s="299" t="s">
        <v>323</v>
      </c>
      <c r="E9" s="522">
        <v>23.42</v>
      </c>
      <c r="F9" s="522"/>
      <c r="G9" s="333">
        <f t="shared" si="0"/>
        <v>3361.5899999999911</v>
      </c>
      <c r="H9" s="334"/>
      <c r="I9" s="335"/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289</v>
      </c>
      <c r="B10" s="330">
        <v>8</v>
      </c>
      <c r="C10" s="298">
        <v>46252</v>
      </c>
      <c r="D10" s="299" t="s">
        <v>319</v>
      </c>
      <c r="E10" s="522">
        <v>13</v>
      </c>
      <c r="F10" s="522"/>
      <c r="G10" s="333">
        <f t="shared" si="0"/>
        <v>3385.0099999999911</v>
      </c>
      <c r="H10" s="334"/>
      <c r="I10" s="335">
        <v>1</v>
      </c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294</v>
      </c>
      <c r="B11" s="330">
        <v>22</v>
      </c>
      <c r="C11" s="298">
        <v>46252</v>
      </c>
      <c r="D11" s="299" t="s">
        <v>930</v>
      </c>
      <c r="E11" s="522">
        <v>13.84</v>
      </c>
      <c r="F11" s="522"/>
      <c r="G11" s="333">
        <f t="shared" si="0"/>
        <v>3398.0099999999911</v>
      </c>
      <c r="H11" s="334"/>
      <c r="I11" s="335">
        <v>1</v>
      </c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/>
      <c r="B12" s="330"/>
      <c r="C12" s="298">
        <v>46252</v>
      </c>
      <c r="D12" s="299" t="s">
        <v>1020</v>
      </c>
      <c r="E12" s="522">
        <v>2518.46</v>
      </c>
      <c r="F12" s="522"/>
      <c r="G12" s="333">
        <f t="shared" ref="G9:G74" si="1">G13-E12+F12</f>
        <v>3411.8499999999913</v>
      </c>
      <c r="H12" s="334"/>
      <c r="I12" s="335">
        <v>1</v>
      </c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289</v>
      </c>
      <c r="B13" s="330">
        <v>6</v>
      </c>
      <c r="C13" s="298">
        <v>46252</v>
      </c>
      <c r="D13" s="299" t="s">
        <v>322</v>
      </c>
      <c r="E13" s="522">
        <v>25</v>
      </c>
      <c r="F13" s="522"/>
      <c r="G13" s="333">
        <f t="shared" si="1"/>
        <v>5930.3099999999913</v>
      </c>
      <c r="H13" s="334"/>
      <c r="I13" s="335">
        <v>2</v>
      </c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294</v>
      </c>
      <c r="B14" s="330">
        <v>21</v>
      </c>
      <c r="C14" s="298">
        <v>46251</v>
      </c>
      <c r="D14" s="299" t="s">
        <v>194</v>
      </c>
      <c r="E14" s="522">
        <v>81</v>
      </c>
      <c r="F14" s="522"/>
      <c r="G14" s="333">
        <f t="shared" si="1"/>
        <v>5955.3099999999913</v>
      </c>
      <c r="H14" s="334"/>
      <c r="I14" s="335">
        <v>2</v>
      </c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294</v>
      </c>
      <c r="B15" s="330">
        <v>42</v>
      </c>
      <c r="C15" s="298">
        <v>46251</v>
      </c>
      <c r="D15" s="299" t="s">
        <v>333</v>
      </c>
      <c r="E15" s="522">
        <v>22.35</v>
      </c>
      <c r="F15" s="522"/>
      <c r="G15" s="333">
        <f t="shared" si="1"/>
        <v>6036.3099999999913</v>
      </c>
      <c r="H15" s="334"/>
      <c r="I15" s="335">
        <v>1</v>
      </c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294</v>
      </c>
      <c r="B16" s="330">
        <v>43</v>
      </c>
      <c r="C16" s="298">
        <v>46251</v>
      </c>
      <c r="D16" s="299" t="s">
        <v>333</v>
      </c>
      <c r="E16" s="522">
        <v>22.35</v>
      </c>
      <c r="F16" s="522"/>
      <c r="G16" s="333">
        <f t="shared" si="1"/>
        <v>6058.6599999999917</v>
      </c>
      <c r="H16" s="334"/>
      <c r="I16" s="335">
        <v>1</v>
      </c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289</v>
      </c>
      <c r="B17" s="330">
        <v>1</v>
      </c>
      <c r="C17" s="298">
        <v>46251</v>
      </c>
      <c r="D17" s="299" t="s">
        <v>329</v>
      </c>
      <c r="E17" s="522">
        <v>120</v>
      </c>
      <c r="F17" s="522"/>
      <c r="G17" s="333">
        <f t="shared" si="1"/>
        <v>6081.009999999992</v>
      </c>
      <c r="H17" s="334"/>
      <c r="I17" s="335">
        <v>1</v>
      </c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289</v>
      </c>
      <c r="B18" s="330">
        <v>2</v>
      </c>
      <c r="C18" s="298">
        <v>46251</v>
      </c>
      <c r="D18" s="299" t="s">
        <v>332</v>
      </c>
      <c r="E18" s="522">
        <v>15.5</v>
      </c>
      <c r="F18" s="522"/>
      <c r="G18" s="333">
        <f t="shared" si="1"/>
        <v>6201.009999999992</v>
      </c>
      <c r="H18" s="334"/>
      <c r="I18" s="335">
        <v>1</v>
      </c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289</v>
      </c>
      <c r="B19" s="330">
        <v>6</v>
      </c>
      <c r="C19" s="298">
        <v>46251</v>
      </c>
      <c r="D19" s="299" t="s">
        <v>1003</v>
      </c>
      <c r="E19" s="522">
        <v>30</v>
      </c>
      <c r="F19" s="522"/>
      <c r="G19" s="333">
        <f t="shared" si="1"/>
        <v>6216.509999999992</v>
      </c>
      <c r="H19" s="334" t="s">
        <v>298</v>
      </c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294</v>
      </c>
      <c r="B20" s="330">
        <v>17</v>
      </c>
      <c r="C20" s="298">
        <v>46251</v>
      </c>
      <c r="D20" s="299" t="s">
        <v>188</v>
      </c>
      <c r="E20" s="522">
        <v>42.65</v>
      </c>
      <c r="F20" s="522"/>
      <c r="G20" s="333">
        <f t="shared" si="1"/>
        <v>6246.509999999992</v>
      </c>
      <c r="H20" s="334"/>
      <c r="I20" s="335"/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294</v>
      </c>
      <c r="B21" s="330">
        <v>11</v>
      </c>
      <c r="C21" s="298">
        <v>46251</v>
      </c>
      <c r="D21" s="299" t="s">
        <v>178</v>
      </c>
      <c r="E21" s="522">
        <v>256.83999999999997</v>
      </c>
      <c r="F21" s="522"/>
      <c r="G21" s="333">
        <f t="shared" si="1"/>
        <v>6289.1599999999917</v>
      </c>
      <c r="H21" s="334"/>
      <c r="I21" s="335"/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294</v>
      </c>
      <c r="B22" s="330">
        <v>23</v>
      </c>
      <c r="C22" s="298">
        <v>46251</v>
      </c>
      <c r="D22" s="299" t="s">
        <v>63</v>
      </c>
      <c r="E22" s="522">
        <v>529.46</v>
      </c>
      <c r="F22" s="522"/>
      <c r="G22" s="333">
        <f t="shared" si="1"/>
        <v>6545.9999999999918</v>
      </c>
      <c r="H22" s="334"/>
      <c r="I22" s="335"/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289</v>
      </c>
      <c r="B23" s="330">
        <v>1</v>
      </c>
      <c r="C23" s="298">
        <v>46250</v>
      </c>
      <c r="D23" s="299" t="s">
        <v>1021</v>
      </c>
      <c r="E23" s="522">
        <v>25.5</v>
      </c>
      <c r="F23" s="522"/>
      <c r="G23" s="333">
        <f t="shared" si="1"/>
        <v>7075.4599999999919</v>
      </c>
      <c r="H23" s="334"/>
      <c r="I23" s="335">
        <v>1</v>
      </c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289</v>
      </c>
      <c r="B24" s="330">
        <v>5</v>
      </c>
      <c r="C24" s="298">
        <v>46250</v>
      </c>
      <c r="D24" s="299" t="s">
        <v>340</v>
      </c>
      <c r="E24" s="522">
        <v>21.3</v>
      </c>
      <c r="F24" s="522"/>
      <c r="G24" s="333">
        <f t="shared" si="1"/>
        <v>7100.9599999999919</v>
      </c>
      <c r="H24" s="334"/>
      <c r="I24" s="335">
        <v>1</v>
      </c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289</v>
      </c>
      <c r="B25" s="330">
        <v>1</v>
      </c>
      <c r="C25" s="298">
        <v>46250</v>
      </c>
      <c r="D25" s="299" t="s">
        <v>1021</v>
      </c>
      <c r="E25" s="522">
        <v>28.1</v>
      </c>
      <c r="F25" s="522"/>
      <c r="G25" s="333">
        <f t="shared" si="1"/>
        <v>7122.259999999992</v>
      </c>
      <c r="H25" s="334"/>
      <c r="I25" s="335">
        <v>1</v>
      </c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289</v>
      </c>
      <c r="B26" s="330">
        <v>8</v>
      </c>
      <c r="C26" s="298">
        <v>46250</v>
      </c>
      <c r="D26" s="299" t="s">
        <v>319</v>
      </c>
      <c r="E26" s="522">
        <v>13.58</v>
      </c>
      <c r="F26" s="522"/>
      <c r="G26" s="333">
        <f t="shared" si="1"/>
        <v>7150.3599999999924</v>
      </c>
      <c r="H26" s="334"/>
      <c r="I26" s="335">
        <v>1</v>
      </c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289</v>
      </c>
      <c r="B27" s="330">
        <v>7</v>
      </c>
      <c r="C27" s="298">
        <v>46250</v>
      </c>
      <c r="D27" s="299" t="s">
        <v>300</v>
      </c>
      <c r="E27" s="522">
        <v>85.15</v>
      </c>
      <c r="F27" s="522"/>
      <c r="G27" s="333">
        <f t="shared" si="1"/>
        <v>7163.9399999999923</v>
      </c>
      <c r="H27" s="334"/>
      <c r="I27" s="335">
        <v>1</v>
      </c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289</v>
      </c>
      <c r="B28" s="330">
        <v>6</v>
      </c>
      <c r="C28" s="298">
        <v>46250</v>
      </c>
      <c r="D28" s="299" t="s">
        <v>300</v>
      </c>
      <c r="E28" s="522">
        <v>33</v>
      </c>
      <c r="F28" s="522"/>
      <c r="G28" s="333">
        <f t="shared" si="1"/>
        <v>7249.089999999992</v>
      </c>
      <c r="H28" s="334"/>
      <c r="I28" s="335">
        <v>1</v>
      </c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289</v>
      </c>
      <c r="B29" s="330">
        <v>1</v>
      </c>
      <c r="C29" s="298">
        <v>46249</v>
      </c>
      <c r="D29" s="299" t="s">
        <v>831</v>
      </c>
      <c r="E29" s="522">
        <v>72.239999999999995</v>
      </c>
      <c r="F29" s="522"/>
      <c r="G29" s="333">
        <f t="shared" si="1"/>
        <v>7282.089999999992</v>
      </c>
      <c r="H29" s="334"/>
      <c r="I29" s="335">
        <v>2</v>
      </c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289</v>
      </c>
      <c r="B30" s="330">
        <v>1</v>
      </c>
      <c r="C30" s="298">
        <v>46249</v>
      </c>
      <c r="D30" s="299" t="s">
        <v>428</v>
      </c>
      <c r="E30" s="522">
        <v>46</v>
      </c>
      <c r="F30" s="522"/>
      <c r="G30" s="333">
        <f t="shared" si="1"/>
        <v>7354.3299999999917</v>
      </c>
      <c r="H30" s="334"/>
      <c r="I30" s="335">
        <v>2</v>
      </c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289</v>
      </c>
      <c r="B31" s="330">
        <v>4</v>
      </c>
      <c r="C31" s="298">
        <v>46249</v>
      </c>
      <c r="D31" s="299" t="s">
        <v>329</v>
      </c>
      <c r="E31" s="522">
        <v>32.06</v>
      </c>
      <c r="F31" s="522"/>
      <c r="G31" s="333">
        <f t="shared" si="1"/>
        <v>7400.3299999999917</v>
      </c>
      <c r="H31" s="334"/>
      <c r="I31" s="335">
        <v>2</v>
      </c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289</v>
      </c>
      <c r="B32" s="330">
        <v>6</v>
      </c>
      <c r="C32" s="298">
        <v>46249</v>
      </c>
      <c r="D32" s="299" t="s">
        <v>300</v>
      </c>
      <c r="E32" s="522">
        <v>18.079999999999998</v>
      </c>
      <c r="F32" s="522"/>
      <c r="G32" s="333">
        <f t="shared" si="1"/>
        <v>7432.3899999999921</v>
      </c>
      <c r="H32" s="334"/>
      <c r="I32" s="335">
        <v>1</v>
      </c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289</v>
      </c>
      <c r="B33" s="330">
        <v>7</v>
      </c>
      <c r="C33" s="298">
        <v>46248</v>
      </c>
      <c r="D33" s="299" t="s">
        <v>1022</v>
      </c>
      <c r="E33" s="522">
        <v>37.26</v>
      </c>
      <c r="F33" s="522"/>
      <c r="G33" s="333">
        <f t="shared" si="1"/>
        <v>7450.4699999999921</v>
      </c>
      <c r="H33" s="334"/>
      <c r="I33" s="335">
        <v>2</v>
      </c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289</v>
      </c>
      <c r="B34" s="330">
        <v>7</v>
      </c>
      <c r="C34" s="298">
        <v>46248</v>
      </c>
      <c r="D34" s="299" t="s">
        <v>444</v>
      </c>
      <c r="E34" s="522">
        <v>151.94</v>
      </c>
      <c r="F34" s="522"/>
      <c r="G34" s="333">
        <f t="shared" si="1"/>
        <v>7487.7299999999923</v>
      </c>
      <c r="H34" s="334"/>
      <c r="I34" s="335">
        <v>2</v>
      </c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291</v>
      </c>
      <c r="B35" s="330">
        <v>38</v>
      </c>
      <c r="C35" s="298">
        <v>46248</v>
      </c>
      <c r="D35" s="299" t="s">
        <v>293</v>
      </c>
      <c r="E35" s="522"/>
      <c r="F35" s="522">
        <v>4729.33</v>
      </c>
      <c r="G35" s="333">
        <f t="shared" si="1"/>
        <v>7639.6699999999919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289</v>
      </c>
      <c r="B36" s="330">
        <v>8</v>
      </c>
      <c r="C36" s="298">
        <v>46247</v>
      </c>
      <c r="D36" s="299" t="s">
        <v>319</v>
      </c>
      <c r="E36" s="522">
        <v>237.21</v>
      </c>
      <c r="F36" s="522"/>
      <c r="G36" s="333">
        <f t="shared" si="1"/>
        <v>2910.339999999992</v>
      </c>
      <c r="H36" s="334"/>
      <c r="I36" s="335">
        <v>1</v>
      </c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289</v>
      </c>
      <c r="B37" s="330">
        <v>6</v>
      </c>
      <c r="C37" s="298">
        <v>46246</v>
      </c>
      <c r="D37" s="299" t="s">
        <v>412</v>
      </c>
      <c r="E37" s="522">
        <v>-3.54</v>
      </c>
      <c r="F37" s="522"/>
      <c r="G37" s="333">
        <f t="shared" si="1"/>
        <v>3147.549999999992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294</v>
      </c>
      <c r="B38" s="330">
        <v>12</v>
      </c>
      <c r="C38" s="298">
        <v>46246</v>
      </c>
      <c r="D38" s="299" t="s">
        <v>191</v>
      </c>
      <c r="E38" s="522">
        <v>200</v>
      </c>
      <c r="F38" s="522"/>
      <c r="G38" s="333">
        <f t="shared" si="1"/>
        <v>3144.009999999992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335</v>
      </c>
      <c r="B39" s="330" t="s">
        <v>335</v>
      </c>
      <c r="C39" s="298">
        <v>46246</v>
      </c>
      <c r="D39" s="299" t="s">
        <v>336</v>
      </c>
      <c r="E39" s="522">
        <v>63.55</v>
      </c>
      <c r="F39" s="522"/>
      <c r="G39" s="333">
        <f t="shared" si="1"/>
        <v>3344.009999999992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294</v>
      </c>
      <c r="B40" s="330">
        <v>15</v>
      </c>
      <c r="C40" s="298">
        <v>46246</v>
      </c>
      <c r="D40" s="299" t="s">
        <v>185</v>
      </c>
      <c r="E40" s="522">
        <v>64.28</v>
      </c>
      <c r="F40" s="522"/>
      <c r="G40" s="333">
        <f t="shared" si="1"/>
        <v>3407.5599999999922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294</v>
      </c>
      <c r="B41" s="330">
        <v>22</v>
      </c>
      <c r="C41" s="298">
        <v>46245</v>
      </c>
      <c r="D41" s="299" t="s">
        <v>352</v>
      </c>
      <c r="E41" s="522">
        <v>21.29</v>
      </c>
      <c r="F41" s="522"/>
      <c r="G41" s="333">
        <f t="shared" si="1"/>
        <v>3471.8399999999924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6</v>
      </c>
      <c r="C42" s="298">
        <v>46245</v>
      </c>
      <c r="D42" s="299" t="s">
        <v>427</v>
      </c>
      <c r="E42" s="522">
        <v>-130</v>
      </c>
      <c r="F42" s="522"/>
      <c r="G42" s="333">
        <f t="shared" si="1"/>
        <v>3493.1299999999924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291</v>
      </c>
      <c r="B43" s="330">
        <v>41</v>
      </c>
      <c r="C43" s="298">
        <v>46244</v>
      </c>
      <c r="D43" s="299" t="s">
        <v>1011</v>
      </c>
      <c r="E43" s="522"/>
      <c r="F43" s="522">
        <v>800</v>
      </c>
      <c r="G43" s="333">
        <f t="shared" si="1"/>
        <v>3363.1299999999924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294</v>
      </c>
      <c r="B44" s="330">
        <v>22</v>
      </c>
      <c r="C44" s="298">
        <v>46244</v>
      </c>
      <c r="D44" s="299" t="s">
        <v>979</v>
      </c>
      <c r="E44" s="522">
        <v>5.31</v>
      </c>
      <c r="F44" s="522"/>
      <c r="G44" s="333">
        <f t="shared" si="1"/>
        <v>2563.1299999999924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289</v>
      </c>
      <c r="B45" s="330">
        <v>8</v>
      </c>
      <c r="C45" s="298">
        <v>46244</v>
      </c>
      <c r="D45" s="299" t="s">
        <v>319</v>
      </c>
      <c r="E45" s="522">
        <v>9.5</v>
      </c>
      <c r="F45" s="522"/>
      <c r="G45" s="333">
        <f t="shared" si="1"/>
        <v>2568.4399999999923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289</v>
      </c>
      <c r="B46" s="330">
        <v>2</v>
      </c>
      <c r="C46" s="298">
        <v>46244</v>
      </c>
      <c r="D46" s="299" t="s">
        <v>334</v>
      </c>
      <c r="E46" s="522">
        <v>16.16</v>
      </c>
      <c r="F46" s="522"/>
      <c r="G46" s="333">
        <f t="shared" si="1"/>
        <v>2577.9399999999923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289</v>
      </c>
      <c r="B47" s="330">
        <v>5</v>
      </c>
      <c r="C47" s="298">
        <v>46243</v>
      </c>
      <c r="D47" s="299" t="s">
        <v>854</v>
      </c>
      <c r="E47" s="522">
        <v>10.68</v>
      </c>
      <c r="F47" s="522"/>
      <c r="G47" s="333">
        <f t="shared" si="1"/>
        <v>2594.0999999999922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287</v>
      </c>
      <c r="B48" s="330" t="s">
        <v>287</v>
      </c>
      <c r="C48" s="298">
        <v>46243</v>
      </c>
      <c r="D48" s="299" t="s">
        <v>845</v>
      </c>
      <c r="E48" s="522">
        <v>116.04</v>
      </c>
      <c r="F48" s="522">
        <v>116.04</v>
      </c>
      <c r="G48" s="333">
        <f t="shared" si="1"/>
        <v>2604.779999999992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289</v>
      </c>
      <c r="B49" s="330">
        <v>1</v>
      </c>
      <c r="C49" s="298">
        <v>46243</v>
      </c>
      <c r="D49" s="299" t="s">
        <v>306</v>
      </c>
      <c r="E49" s="522">
        <v>228.43</v>
      </c>
      <c r="F49" s="522"/>
      <c r="G49" s="333">
        <f t="shared" si="1"/>
        <v>2604.779999999992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4</v>
      </c>
      <c r="C50" s="298">
        <v>46242</v>
      </c>
      <c r="D50" s="299" t="s">
        <v>319</v>
      </c>
      <c r="E50" s="522">
        <v>39.92</v>
      </c>
      <c r="F50" s="522"/>
      <c r="G50" s="333">
        <f t="shared" si="1"/>
        <v>2833.2099999999919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4</v>
      </c>
      <c r="C51" s="298">
        <v>46242</v>
      </c>
      <c r="D51" s="299" t="s">
        <v>296</v>
      </c>
      <c r="E51" s="522">
        <v>73.16</v>
      </c>
      <c r="F51" s="522"/>
      <c r="G51" s="333">
        <f t="shared" si="1"/>
        <v>2873.1299999999919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289</v>
      </c>
      <c r="B52" s="330">
        <v>1</v>
      </c>
      <c r="C52" s="298">
        <v>46242</v>
      </c>
      <c r="D52" s="299" t="s">
        <v>300</v>
      </c>
      <c r="E52" s="522">
        <v>28.7</v>
      </c>
      <c r="F52" s="522"/>
      <c r="G52" s="333">
        <f t="shared" si="1"/>
        <v>2946.2899999999918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289</v>
      </c>
      <c r="B53" s="330">
        <v>2</v>
      </c>
      <c r="C53" s="298">
        <v>46242</v>
      </c>
      <c r="D53" s="299" t="s">
        <v>345</v>
      </c>
      <c r="E53" s="522">
        <v>121.55</v>
      </c>
      <c r="F53" s="522"/>
      <c r="G53" s="333">
        <f t="shared" si="1"/>
        <v>2974.9899999999916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289</v>
      </c>
      <c r="B54" s="330">
        <v>8</v>
      </c>
      <c r="C54" s="298">
        <v>46242</v>
      </c>
      <c r="D54" s="299" t="s">
        <v>1016</v>
      </c>
      <c r="E54" s="522">
        <v>25</v>
      </c>
      <c r="F54" s="522"/>
      <c r="G54" s="333">
        <f t="shared" si="1"/>
        <v>3096.5399999999918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289</v>
      </c>
      <c r="B55" s="330">
        <v>2</v>
      </c>
      <c r="C55" s="298">
        <v>46242</v>
      </c>
      <c r="D55" s="299" t="s">
        <v>353</v>
      </c>
      <c r="E55" s="522">
        <v>21.99</v>
      </c>
      <c r="F55" s="522"/>
      <c r="G55" s="333">
        <f t="shared" si="1"/>
        <v>3121.5399999999918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289</v>
      </c>
      <c r="B56" s="330">
        <v>5</v>
      </c>
      <c r="C56" s="298">
        <v>46242</v>
      </c>
      <c r="D56" s="299" t="s">
        <v>1019</v>
      </c>
      <c r="E56" s="522">
        <v>60</v>
      </c>
      <c r="F56" s="522"/>
      <c r="G56" s="333">
        <f t="shared" si="1"/>
        <v>3143.5299999999916</v>
      </c>
      <c r="H56" s="334" t="s">
        <v>298</v>
      </c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289</v>
      </c>
      <c r="B57" s="330">
        <v>8</v>
      </c>
      <c r="C57" s="298">
        <v>46241</v>
      </c>
      <c r="D57" s="299" t="s">
        <v>319</v>
      </c>
      <c r="E57" s="522">
        <v>19.690000000000001</v>
      </c>
      <c r="F57" s="522"/>
      <c r="G57" s="333">
        <f t="shared" si="1"/>
        <v>3203.5299999999916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2</v>
      </c>
      <c r="C58" s="298">
        <v>46241</v>
      </c>
      <c r="D58" s="299" t="s">
        <v>296</v>
      </c>
      <c r="E58" s="522">
        <v>8.93</v>
      </c>
      <c r="F58" s="522"/>
      <c r="G58" s="333">
        <f t="shared" si="1"/>
        <v>3223.2199999999916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289</v>
      </c>
      <c r="B59" s="330">
        <v>6</v>
      </c>
      <c r="C59" s="298">
        <v>46241</v>
      </c>
      <c r="D59" s="299" t="s">
        <v>320</v>
      </c>
      <c r="E59" s="522">
        <v>178.24</v>
      </c>
      <c r="F59" s="522"/>
      <c r="G59" s="333">
        <f t="shared" si="1"/>
        <v>3232.1499999999915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289</v>
      </c>
      <c r="B60" s="330">
        <v>2</v>
      </c>
      <c r="C60" s="298">
        <v>46241</v>
      </c>
      <c r="D60" s="299" t="s">
        <v>404</v>
      </c>
      <c r="E60" s="522">
        <v>107.68</v>
      </c>
      <c r="F60" s="522"/>
      <c r="G60" s="333">
        <f t="shared" si="1"/>
        <v>3410.3899999999917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335</v>
      </c>
      <c r="B61" s="330" t="s">
        <v>335</v>
      </c>
      <c r="C61" s="298">
        <v>46241</v>
      </c>
      <c r="D61" s="299" t="s">
        <v>447</v>
      </c>
      <c r="E61" s="522">
        <v>83.63</v>
      </c>
      <c r="F61" s="522"/>
      <c r="G61" s="333">
        <f t="shared" si="1"/>
        <v>3518.0699999999915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294</v>
      </c>
      <c r="B62" s="330">
        <v>9</v>
      </c>
      <c r="C62" s="298">
        <v>46241</v>
      </c>
      <c r="D62" s="299" t="s">
        <v>58</v>
      </c>
      <c r="E62" s="522">
        <v>1231.68</v>
      </c>
      <c r="F62" s="522"/>
      <c r="G62" s="333">
        <f t="shared" si="1"/>
        <v>3601.6999999999916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289</v>
      </c>
      <c r="B63" s="330">
        <v>2</v>
      </c>
      <c r="C63" s="298">
        <v>46240</v>
      </c>
      <c r="D63" s="299" t="s">
        <v>1017</v>
      </c>
      <c r="E63" s="522">
        <v>33.700000000000003</v>
      </c>
      <c r="F63" s="522"/>
      <c r="G63" s="333">
        <f t="shared" si="1"/>
        <v>4833.3799999999919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289</v>
      </c>
      <c r="B64" s="330">
        <v>8</v>
      </c>
      <c r="C64" s="298">
        <v>46240</v>
      </c>
      <c r="D64" s="299" t="s">
        <v>347</v>
      </c>
      <c r="E64" s="522">
        <v>23.33</v>
      </c>
      <c r="F64" s="522"/>
      <c r="G64" s="333">
        <f t="shared" si="1"/>
        <v>4867.0799999999917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294</v>
      </c>
      <c r="B65" s="330">
        <v>14</v>
      </c>
      <c r="C65" s="298">
        <v>46240</v>
      </c>
      <c r="D65" s="299" t="s">
        <v>958</v>
      </c>
      <c r="E65" s="522">
        <v>66.67</v>
      </c>
      <c r="F65" s="522"/>
      <c r="G65" s="333">
        <f t="shared" si="1"/>
        <v>4890.4099999999917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289</v>
      </c>
      <c r="B66" s="330">
        <v>6</v>
      </c>
      <c r="C66" s="298">
        <v>46240</v>
      </c>
      <c r="D66" s="299" t="s">
        <v>344</v>
      </c>
      <c r="E66" s="522">
        <v>75</v>
      </c>
      <c r="F66" s="522"/>
      <c r="G66" s="333">
        <f t="shared" si="1"/>
        <v>4957.0799999999917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294</v>
      </c>
      <c r="B67" s="330">
        <v>13</v>
      </c>
      <c r="C67" s="298">
        <v>46240</v>
      </c>
      <c r="D67" s="299" t="s">
        <v>182</v>
      </c>
      <c r="E67" s="522">
        <v>331.81</v>
      </c>
      <c r="F67" s="522"/>
      <c r="G67" s="333">
        <f t="shared" si="1"/>
        <v>5032.0799999999917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291</v>
      </c>
      <c r="B68" s="330">
        <v>39</v>
      </c>
      <c r="C68" s="298">
        <v>46240</v>
      </c>
      <c r="D68" s="299" t="s">
        <v>292</v>
      </c>
      <c r="E68" s="522"/>
      <c r="F68" s="522">
        <v>2763.78</v>
      </c>
      <c r="G68" s="333">
        <f t="shared" si="1"/>
        <v>5363.8899999999921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289</v>
      </c>
      <c r="B69" s="330">
        <v>2</v>
      </c>
      <c r="C69" s="298">
        <v>46239</v>
      </c>
      <c r="D69" s="299" t="s">
        <v>353</v>
      </c>
      <c r="E69" s="522">
        <v>36.549999999999997</v>
      </c>
      <c r="F69" s="522"/>
      <c r="G69" s="333">
        <f t="shared" si="1"/>
        <v>2600.1099999999915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289</v>
      </c>
      <c r="B70" s="330">
        <v>4</v>
      </c>
      <c r="C70" s="298">
        <v>46239</v>
      </c>
      <c r="D70" s="299" t="s">
        <v>310</v>
      </c>
      <c r="E70" s="522">
        <v>40.76</v>
      </c>
      <c r="F70" s="522"/>
      <c r="G70" s="333">
        <f t="shared" si="1"/>
        <v>2636.6599999999917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289</v>
      </c>
      <c r="B71" s="330">
        <v>3</v>
      </c>
      <c r="C71" s="298">
        <v>46239</v>
      </c>
      <c r="D71" s="299" t="s">
        <v>310</v>
      </c>
      <c r="E71" s="522">
        <v>5.86</v>
      </c>
      <c r="F71" s="522"/>
      <c r="G71" s="333">
        <f t="shared" si="1"/>
        <v>2677.4199999999919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289</v>
      </c>
      <c r="B72" s="330">
        <v>8</v>
      </c>
      <c r="C72" s="298">
        <v>46239</v>
      </c>
      <c r="D72" s="299" t="s">
        <v>296</v>
      </c>
      <c r="E72" s="522">
        <v>63.22</v>
      </c>
      <c r="F72" s="522"/>
      <c r="G72" s="333">
        <f t="shared" si="1"/>
        <v>2683.279999999992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289</v>
      </c>
      <c r="B73" s="330">
        <v>8</v>
      </c>
      <c r="C73" s="298">
        <v>46239</v>
      </c>
      <c r="D73" s="299" t="s">
        <v>1012</v>
      </c>
      <c r="E73" s="522">
        <v>49.41</v>
      </c>
      <c r="F73" s="522"/>
      <c r="G73" s="333">
        <f t="shared" si="1"/>
        <v>2746.4999999999918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289</v>
      </c>
      <c r="B74" s="330">
        <v>5</v>
      </c>
      <c r="C74" s="298">
        <v>46239</v>
      </c>
      <c r="D74" s="299" t="s">
        <v>1013</v>
      </c>
      <c r="E74" s="522">
        <v>-60</v>
      </c>
      <c r="F74" s="522"/>
      <c r="G74" s="333">
        <f t="shared" si="1"/>
        <v>2795.9099999999917</v>
      </c>
      <c r="H74" s="334" t="s">
        <v>298</v>
      </c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289</v>
      </c>
      <c r="B75" s="330">
        <v>5</v>
      </c>
      <c r="C75" s="298">
        <v>46239</v>
      </c>
      <c r="D75" s="299" t="s">
        <v>1013</v>
      </c>
      <c r="E75" s="522">
        <v>263.89</v>
      </c>
      <c r="F75" s="522"/>
      <c r="G75" s="333">
        <f t="shared" ref="G75:G105" si="2">G76-E75+F75</f>
        <v>2735.9099999999917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289</v>
      </c>
      <c r="B76" s="330">
        <v>5</v>
      </c>
      <c r="C76" s="298">
        <v>46239</v>
      </c>
      <c r="D76" s="299" t="s">
        <v>1014</v>
      </c>
      <c r="E76" s="522">
        <v>25</v>
      </c>
      <c r="F76" s="522"/>
      <c r="G76" s="333">
        <f t="shared" si="2"/>
        <v>2999.7999999999915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289</v>
      </c>
      <c r="B77" s="330">
        <v>8</v>
      </c>
      <c r="C77" s="298">
        <v>46239</v>
      </c>
      <c r="D77" s="299" t="s">
        <v>1015</v>
      </c>
      <c r="E77" s="522">
        <v>36.81</v>
      </c>
      <c r="F77" s="522"/>
      <c r="G77" s="333">
        <f t="shared" si="2"/>
        <v>3024.7999999999915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291</v>
      </c>
      <c r="B78" s="330">
        <v>40</v>
      </c>
      <c r="C78" s="298">
        <v>46239</v>
      </c>
      <c r="D78" s="299" t="s">
        <v>316</v>
      </c>
      <c r="E78" s="522"/>
      <c r="F78" s="522">
        <v>837.18</v>
      </c>
      <c r="G78" s="333">
        <f t="shared" si="2"/>
        <v>3061.6099999999915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289</v>
      </c>
      <c r="B79" s="330">
        <v>6</v>
      </c>
      <c r="C79" s="298">
        <v>46238</v>
      </c>
      <c r="D79" s="299" t="s">
        <v>1010</v>
      </c>
      <c r="E79" s="522">
        <v>10</v>
      </c>
      <c r="F79" s="522"/>
      <c r="G79" s="333">
        <f t="shared" si="2"/>
        <v>2224.4299999999917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294</v>
      </c>
      <c r="B80" s="330">
        <v>17</v>
      </c>
      <c r="C80" s="298">
        <v>46238</v>
      </c>
      <c r="D80" s="299" t="s">
        <v>370</v>
      </c>
      <c r="E80" s="522">
        <v>99</v>
      </c>
      <c r="F80" s="522"/>
      <c r="G80" s="333">
        <f t="shared" si="2"/>
        <v>2234.4299999999917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294</v>
      </c>
      <c r="B81" s="330">
        <v>14</v>
      </c>
      <c r="C81" s="298">
        <v>46238</v>
      </c>
      <c r="D81" s="299" t="s">
        <v>367</v>
      </c>
      <c r="E81" s="522">
        <v>70.25</v>
      </c>
      <c r="F81" s="522"/>
      <c r="G81" s="333">
        <f t="shared" si="2"/>
        <v>2333.4299999999917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284</v>
      </c>
      <c r="B82" s="330">
        <v>37</v>
      </c>
      <c r="C82" s="298">
        <v>46238</v>
      </c>
      <c r="D82" s="299" t="s">
        <v>374</v>
      </c>
      <c r="E82" s="522">
        <v>50</v>
      </c>
      <c r="F82" s="522"/>
      <c r="G82" s="333">
        <f t="shared" si="2"/>
        <v>2403.6799999999917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289</v>
      </c>
      <c r="B83" s="330">
        <v>4</v>
      </c>
      <c r="C83" s="298">
        <v>46237</v>
      </c>
      <c r="D83" s="299" t="s">
        <v>296</v>
      </c>
      <c r="E83" s="522">
        <v>41.93</v>
      </c>
      <c r="F83" s="522"/>
      <c r="G83" s="333">
        <f t="shared" si="2"/>
        <v>2453.6799999999917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289</v>
      </c>
      <c r="B84" s="330">
        <v>2</v>
      </c>
      <c r="C84" s="298">
        <v>46237</v>
      </c>
      <c r="D84" s="299" t="s">
        <v>334</v>
      </c>
      <c r="E84" s="522">
        <v>15.09</v>
      </c>
      <c r="F84" s="522"/>
      <c r="G84" s="333">
        <f t="shared" si="2"/>
        <v>2495.6099999999915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294</v>
      </c>
      <c r="B85" s="330">
        <v>22</v>
      </c>
      <c r="C85" s="298">
        <v>46237</v>
      </c>
      <c r="D85" s="299" t="s">
        <v>953</v>
      </c>
      <c r="E85" s="522">
        <v>12.77</v>
      </c>
      <c r="F85" s="522"/>
      <c r="G85" s="333">
        <f t="shared" si="2"/>
        <v>2510.6999999999916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1</v>
      </c>
      <c r="C86" s="298">
        <v>46236</v>
      </c>
      <c r="D86" s="299" t="s">
        <v>306</v>
      </c>
      <c r="E86" s="522">
        <v>132.79</v>
      </c>
      <c r="F86" s="522"/>
      <c r="G86" s="333">
        <f t="shared" si="2"/>
        <v>2523.4699999999916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289</v>
      </c>
      <c r="B87" s="330">
        <v>2</v>
      </c>
      <c r="C87" s="298">
        <v>46236</v>
      </c>
      <c r="D87" s="299" t="s">
        <v>358</v>
      </c>
      <c r="E87" s="522">
        <v>10.25</v>
      </c>
      <c r="F87" s="522"/>
      <c r="G87" s="333">
        <f t="shared" si="2"/>
        <v>2656.2599999999916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289</v>
      </c>
      <c r="B88" s="330">
        <v>6</v>
      </c>
      <c r="C88" s="298">
        <v>46236</v>
      </c>
      <c r="D88" s="299" t="s">
        <v>300</v>
      </c>
      <c r="E88" s="522">
        <v>24.48</v>
      </c>
      <c r="F88" s="522"/>
      <c r="G88" s="333">
        <f t="shared" si="2"/>
        <v>2666.5099999999916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4</v>
      </c>
      <c r="C89" s="298">
        <v>46236</v>
      </c>
      <c r="D89" s="299" t="s">
        <v>455</v>
      </c>
      <c r="E89" s="522">
        <v>40.21</v>
      </c>
      <c r="F89" s="522"/>
      <c r="G89" s="333">
        <f t="shared" si="2"/>
        <v>2690.9899999999916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289</v>
      </c>
      <c r="B90" s="330">
        <v>8</v>
      </c>
      <c r="C90" s="298">
        <v>46235</v>
      </c>
      <c r="D90" s="299" t="s">
        <v>1008</v>
      </c>
      <c r="E90" s="522">
        <v>22.12</v>
      </c>
      <c r="F90" s="522"/>
      <c r="G90" s="333">
        <f t="shared" si="2"/>
        <v>2731.1999999999916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289</v>
      </c>
      <c r="B91" s="330">
        <v>5</v>
      </c>
      <c r="C91" s="298">
        <v>46235</v>
      </c>
      <c r="D91" s="299" t="s">
        <v>1009</v>
      </c>
      <c r="E91" s="522">
        <v>40</v>
      </c>
      <c r="F91" s="522"/>
      <c r="G91" s="333">
        <f t="shared" si="2"/>
        <v>2753.3199999999915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289</v>
      </c>
      <c r="B92" s="330">
        <v>8</v>
      </c>
      <c r="C92" s="298">
        <v>46235</v>
      </c>
      <c r="D92" s="299" t="s">
        <v>319</v>
      </c>
      <c r="E92" s="522">
        <v>8.86</v>
      </c>
      <c r="F92" s="522"/>
      <c r="G92" s="333">
        <f t="shared" si="2"/>
        <v>2793.3199999999915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289</v>
      </c>
      <c r="B93" s="330">
        <v>5</v>
      </c>
      <c r="C93" s="298">
        <v>46235</v>
      </c>
      <c r="D93" s="299" t="s">
        <v>484</v>
      </c>
      <c r="E93" s="522">
        <v>52.06</v>
      </c>
      <c r="F93" s="522"/>
      <c r="G93" s="333">
        <f t="shared" si="2"/>
        <v>2802.1799999999917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289</v>
      </c>
      <c r="B94" s="330">
        <v>6</v>
      </c>
      <c r="C94" s="298">
        <v>46235</v>
      </c>
      <c r="D94" s="299" t="s">
        <v>484</v>
      </c>
      <c r="E94" s="522">
        <v>52.06</v>
      </c>
      <c r="F94" s="522"/>
      <c r="G94" s="333">
        <f t="shared" si="2"/>
        <v>2854.2399999999916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294</v>
      </c>
      <c r="B95" s="330">
        <v>22</v>
      </c>
      <c r="C95" s="298">
        <v>46235</v>
      </c>
      <c r="D95" s="299" t="s">
        <v>375</v>
      </c>
      <c r="E95" s="522">
        <v>6.37</v>
      </c>
      <c r="F95" s="522"/>
      <c r="G95" s="333">
        <f t="shared" si="2"/>
        <v>2906.2999999999915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287</v>
      </c>
      <c r="B96" s="330" t="s">
        <v>287</v>
      </c>
      <c r="C96" s="298">
        <v>46235</v>
      </c>
      <c r="D96" s="299" t="s">
        <v>1007</v>
      </c>
      <c r="E96" s="522">
        <v>121.4</v>
      </c>
      <c r="F96" s="522">
        <v>121.4</v>
      </c>
      <c r="G96" s="333">
        <f t="shared" si="2"/>
        <v>2912.6699999999914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289</v>
      </c>
      <c r="B97" s="330">
        <v>6</v>
      </c>
      <c r="C97" s="298">
        <v>46235</v>
      </c>
      <c r="D97" s="299" t="s">
        <v>1018</v>
      </c>
      <c r="E97" s="522">
        <v>-25.39</v>
      </c>
      <c r="F97" s="522"/>
      <c r="G97" s="333">
        <f t="shared" si="2"/>
        <v>2912.6699999999914</v>
      </c>
      <c r="H97" s="334" t="s">
        <v>298</v>
      </c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287</v>
      </c>
      <c r="B98" s="330" t="s">
        <v>287</v>
      </c>
      <c r="C98" s="298">
        <v>46235</v>
      </c>
      <c r="D98" s="299" t="s">
        <v>986</v>
      </c>
      <c r="E98" s="522"/>
      <c r="F98" s="522">
        <v>174.61</v>
      </c>
      <c r="G98" s="333">
        <f t="shared" si="2"/>
        <v>2887.2799999999916</v>
      </c>
      <c r="H98" s="334" t="s">
        <v>298</v>
      </c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287</v>
      </c>
      <c r="B99" s="330" t="s">
        <v>287</v>
      </c>
      <c r="C99" s="298">
        <v>46235</v>
      </c>
      <c r="D99" s="299" t="s">
        <v>986</v>
      </c>
      <c r="E99" s="522">
        <v>174.61</v>
      </c>
      <c r="F99" s="522"/>
      <c r="G99" s="333">
        <f t="shared" si="2"/>
        <v>2712.6699999999914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284</v>
      </c>
      <c r="B100" s="330">
        <v>37</v>
      </c>
      <c r="C100" s="298">
        <v>46234</v>
      </c>
      <c r="D100" s="299" t="s">
        <v>1004</v>
      </c>
      <c r="E100" s="522">
        <v>8746.27</v>
      </c>
      <c r="F100" s="522"/>
      <c r="G100" s="333">
        <f t="shared" si="2"/>
        <v>2887.2799999999916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286</v>
      </c>
      <c r="B101" s="330">
        <v>25</v>
      </c>
      <c r="C101" s="298">
        <v>46234</v>
      </c>
      <c r="D101" s="298" t="s">
        <v>204</v>
      </c>
      <c r="E101" s="331">
        <v>350</v>
      </c>
      <c r="F101" s="522"/>
      <c r="G101" s="333">
        <f t="shared" si="2"/>
        <v>11633.549999999992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286</v>
      </c>
      <c r="B102" s="330">
        <v>26</v>
      </c>
      <c r="C102" s="298">
        <v>46234</v>
      </c>
      <c r="D102" s="298" t="s">
        <v>205</v>
      </c>
      <c r="E102" s="331">
        <v>320</v>
      </c>
      <c r="F102" s="522"/>
      <c r="G102" s="333">
        <f t="shared" si="2"/>
        <v>11983.549999999992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286</v>
      </c>
      <c r="B103" s="330">
        <v>27</v>
      </c>
      <c r="C103" s="298">
        <v>46234</v>
      </c>
      <c r="D103" s="298" t="s">
        <v>206</v>
      </c>
      <c r="E103" s="331">
        <v>25</v>
      </c>
      <c r="F103" s="522"/>
      <c r="G103" s="333">
        <f t="shared" si="2"/>
        <v>12303.549999999992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286</v>
      </c>
      <c r="B104" s="330">
        <v>28</v>
      </c>
      <c r="C104" s="298">
        <v>46234</v>
      </c>
      <c r="D104" s="298" t="s">
        <v>207</v>
      </c>
      <c r="E104" s="331">
        <v>25</v>
      </c>
      <c r="F104" s="522"/>
      <c r="G104" s="333">
        <f t="shared" si="2"/>
        <v>12328.549999999992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286</v>
      </c>
      <c r="B105" s="330">
        <v>29</v>
      </c>
      <c r="C105" s="298">
        <v>46234</v>
      </c>
      <c r="D105" s="298" t="s">
        <v>208</v>
      </c>
      <c r="E105" s="331">
        <v>45</v>
      </c>
      <c r="F105" s="522"/>
      <c r="G105" s="333">
        <f t="shared" si="2"/>
        <v>12353.549999999992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286</v>
      </c>
      <c r="B106" s="330">
        <v>30</v>
      </c>
      <c r="C106" s="298">
        <v>46234</v>
      </c>
      <c r="D106" s="298" t="s">
        <v>209</v>
      </c>
      <c r="E106" s="331">
        <v>400</v>
      </c>
      <c r="F106" s="522"/>
      <c r="G106" s="333">
        <f t="shared" ref="G106:G128" si="3">G107-E106+F106</f>
        <v>12398.549999999992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286</v>
      </c>
      <c r="B107" s="330">
        <v>31</v>
      </c>
      <c r="C107" s="298">
        <v>46234</v>
      </c>
      <c r="D107" s="298" t="s">
        <v>210</v>
      </c>
      <c r="E107" s="331">
        <v>375</v>
      </c>
      <c r="F107" s="522"/>
      <c r="G107" s="333">
        <f t="shared" si="3"/>
        <v>12798.549999999992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286</v>
      </c>
      <c r="B108" s="330">
        <v>32</v>
      </c>
      <c r="C108" s="298">
        <v>46234</v>
      </c>
      <c r="D108" s="298" t="s">
        <v>211</v>
      </c>
      <c r="E108" s="331">
        <v>100</v>
      </c>
      <c r="F108" s="522"/>
      <c r="G108" s="333">
        <f t="shared" si="3"/>
        <v>13173.549999999992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286</v>
      </c>
      <c r="B109" s="330">
        <v>33</v>
      </c>
      <c r="C109" s="298">
        <v>46234</v>
      </c>
      <c r="D109" s="298" t="s">
        <v>212</v>
      </c>
      <c r="E109" s="331">
        <v>85</v>
      </c>
      <c r="F109" s="522"/>
      <c r="G109" s="333">
        <f t="shared" si="3"/>
        <v>13273.549999999992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286</v>
      </c>
      <c r="B110" s="330">
        <v>34</v>
      </c>
      <c r="C110" s="298">
        <v>46234</v>
      </c>
      <c r="D110" s="298" t="s">
        <v>213</v>
      </c>
      <c r="E110" s="331">
        <v>230</v>
      </c>
      <c r="F110" s="522"/>
      <c r="G110" s="333">
        <f t="shared" si="3"/>
        <v>13358.549999999992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286</v>
      </c>
      <c r="B111" s="330">
        <v>35</v>
      </c>
      <c r="C111" s="298">
        <v>46234</v>
      </c>
      <c r="D111" s="298" t="s">
        <v>214</v>
      </c>
      <c r="E111" s="331">
        <v>45</v>
      </c>
      <c r="F111" s="522"/>
      <c r="G111" s="333">
        <f t="shared" si="3"/>
        <v>13588.549999999992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291</v>
      </c>
      <c r="B112" s="330">
        <v>38</v>
      </c>
      <c r="C112" s="298">
        <v>46234</v>
      </c>
      <c r="D112" s="299" t="s">
        <v>293</v>
      </c>
      <c r="E112" s="522"/>
      <c r="F112" s="522">
        <v>4720.8599999999997</v>
      </c>
      <c r="G112" s="333">
        <f t="shared" si="3"/>
        <v>13633.549999999992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294</v>
      </c>
      <c r="B113" s="330">
        <v>10</v>
      </c>
      <c r="C113" s="298">
        <v>46234</v>
      </c>
      <c r="D113" s="299" t="s">
        <v>176</v>
      </c>
      <c r="E113" s="522">
        <v>17.899999999999999</v>
      </c>
      <c r="F113" s="522"/>
      <c r="G113" s="333">
        <f t="shared" si="3"/>
        <v>8912.6899999999932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289</v>
      </c>
      <c r="B114" s="330">
        <v>5</v>
      </c>
      <c r="C114" s="298">
        <v>46233</v>
      </c>
      <c r="D114" s="299" t="s">
        <v>484</v>
      </c>
      <c r="E114" s="522">
        <v>20.59</v>
      </c>
      <c r="F114" s="522"/>
      <c r="G114" s="333">
        <f t="shared" si="3"/>
        <v>8930.5899999999929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289</v>
      </c>
      <c r="B115" s="330">
        <v>2</v>
      </c>
      <c r="C115" s="298">
        <v>46233</v>
      </c>
      <c r="D115" s="299" t="s">
        <v>386</v>
      </c>
      <c r="E115" s="522">
        <v>23.87</v>
      </c>
      <c r="F115" s="522"/>
      <c r="G115" s="333">
        <f t="shared" si="3"/>
        <v>8951.179999999993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289</v>
      </c>
      <c r="B116" s="330">
        <v>6</v>
      </c>
      <c r="C116" s="298">
        <v>46233</v>
      </c>
      <c r="D116" s="299" t="s">
        <v>1003</v>
      </c>
      <c r="E116" s="522">
        <v>-100</v>
      </c>
      <c r="F116" s="522"/>
      <c r="G116" s="333">
        <f t="shared" si="3"/>
        <v>8975.0499999999938</v>
      </c>
      <c r="H116" s="334" t="s">
        <v>298</v>
      </c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6</v>
      </c>
      <c r="C117" s="298">
        <v>46233</v>
      </c>
      <c r="D117" s="299" t="s">
        <v>1000</v>
      </c>
      <c r="E117" s="522">
        <v>-100</v>
      </c>
      <c r="F117" s="522"/>
      <c r="G117" s="333">
        <f t="shared" si="3"/>
        <v>8875.0499999999938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289</v>
      </c>
      <c r="B118" s="330">
        <v>2</v>
      </c>
      <c r="C118" s="298">
        <v>46233</v>
      </c>
      <c r="D118" s="299" t="s">
        <v>1006</v>
      </c>
      <c r="E118" s="522">
        <v>16</v>
      </c>
      <c r="F118" s="522"/>
      <c r="G118" s="333">
        <f t="shared" si="3"/>
        <v>8775.0499999999938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289</v>
      </c>
      <c r="B119" s="330">
        <v>2</v>
      </c>
      <c r="C119" s="298">
        <v>46232</v>
      </c>
      <c r="D119" s="299" t="s">
        <v>308</v>
      </c>
      <c r="E119" s="522">
        <v>60.77</v>
      </c>
      <c r="F119" s="522"/>
      <c r="G119" s="333">
        <f t="shared" si="3"/>
        <v>8791.0499999999938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294</v>
      </c>
      <c r="B120" s="330">
        <v>21</v>
      </c>
      <c r="C120" s="298">
        <v>46232</v>
      </c>
      <c r="D120" s="299" t="s">
        <v>194</v>
      </c>
      <c r="E120" s="522">
        <v>31.47</v>
      </c>
      <c r="F120" s="522"/>
      <c r="G120" s="333">
        <f t="shared" si="3"/>
        <v>8851.8199999999943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294</v>
      </c>
      <c r="B121" s="330">
        <v>21</v>
      </c>
      <c r="C121" s="298">
        <v>46232</v>
      </c>
      <c r="D121" s="299" t="s">
        <v>194</v>
      </c>
      <c r="E121" s="522">
        <v>16.2</v>
      </c>
      <c r="F121" s="522"/>
      <c r="G121" s="333">
        <f t="shared" si="3"/>
        <v>8883.2899999999936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289</v>
      </c>
      <c r="B122" s="330">
        <v>2</v>
      </c>
      <c r="C122" s="298">
        <v>46232</v>
      </c>
      <c r="D122" s="299" t="s">
        <v>346</v>
      </c>
      <c r="E122" s="522">
        <v>11.43</v>
      </c>
      <c r="F122" s="522"/>
      <c r="G122" s="333">
        <f t="shared" si="3"/>
        <v>8899.4899999999943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289</v>
      </c>
      <c r="B123" s="330">
        <v>2</v>
      </c>
      <c r="C123" s="298">
        <v>46232</v>
      </c>
      <c r="D123" s="299" t="s">
        <v>358</v>
      </c>
      <c r="E123" s="522">
        <v>9.9700000000000006</v>
      </c>
      <c r="F123" s="522"/>
      <c r="G123" s="333">
        <f t="shared" si="3"/>
        <v>8910.9199999999946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289</v>
      </c>
      <c r="B124" s="330">
        <v>5</v>
      </c>
      <c r="C124" s="298">
        <v>46232</v>
      </c>
      <c r="D124" s="299" t="s">
        <v>484</v>
      </c>
      <c r="E124" s="522">
        <v>82.36</v>
      </c>
      <c r="F124" s="522"/>
      <c r="G124" s="333">
        <f t="shared" si="3"/>
        <v>8920.889999999994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294</v>
      </c>
      <c r="B125" s="330">
        <v>24</v>
      </c>
      <c r="C125" s="298">
        <v>46232</v>
      </c>
      <c r="D125" s="299" t="s">
        <v>860</v>
      </c>
      <c r="E125" s="522">
        <v>92.25</v>
      </c>
      <c r="F125" s="522"/>
      <c r="G125" s="333">
        <f t="shared" si="3"/>
        <v>9003.2499999999945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289</v>
      </c>
      <c r="B126" s="330">
        <v>4</v>
      </c>
      <c r="C126" s="298">
        <v>46232</v>
      </c>
      <c r="D126" s="299" t="s">
        <v>296</v>
      </c>
      <c r="E126" s="522">
        <v>39.5</v>
      </c>
      <c r="F126" s="522"/>
      <c r="G126" s="333">
        <f t="shared" si="3"/>
        <v>9095.4999999999945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289</v>
      </c>
      <c r="B127" s="330">
        <v>2</v>
      </c>
      <c r="C127" s="298">
        <v>46232</v>
      </c>
      <c r="D127" s="299" t="s">
        <v>296</v>
      </c>
      <c r="E127" s="522">
        <v>15.1</v>
      </c>
      <c r="F127" s="522"/>
      <c r="G127" s="333">
        <f t="shared" si="3"/>
        <v>9134.9999999999945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2</v>
      </c>
      <c r="C128" s="298">
        <v>46232</v>
      </c>
      <c r="D128" s="299" t="s">
        <v>334</v>
      </c>
      <c r="E128" s="522">
        <v>17.68</v>
      </c>
      <c r="F128" s="522"/>
      <c r="G128" s="333">
        <f t="shared" si="3"/>
        <v>9150.0999999999949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289</v>
      </c>
      <c r="B129" s="330">
        <v>5</v>
      </c>
      <c r="C129" s="298">
        <v>46232</v>
      </c>
      <c r="D129" s="299" t="s">
        <v>988</v>
      </c>
      <c r="E129" s="522">
        <v>-205</v>
      </c>
      <c r="F129" s="522"/>
      <c r="G129" s="333">
        <f t="shared" ref="G129:G191" si="4">G130-E129+F129</f>
        <v>9167.7799999999952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294</v>
      </c>
      <c r="B130" s="330">
        <v>20</v>
      </c>
      <c r="C130" s="298">
        <v>46232</v>
      </c>
      <c r="D130" s="299" t="s">
        <v>193</v>
      </c>
      <c r="E130" s="522">
        <v>600</v>
      </c>
      <c r="F130" s="522"/>
      <c r="G130" s="333">
        <f t="shared" si="4"/>
        <v>8962.7799999999952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287</v>
      </c>
      <c r="B131" s="330" t="s">
        <v>287</v>
      </c>
      <c r="C131" s="298">
        <v>46231</v>
      </c>
      <c r="D131" s="299" t="s">
        <v>525</v>
      </c>
      <c r="E131" s="522">
        <v>1171.3800000000001</v>
      </c>
      <c r="F131" s="522">
        <v>1171.3800000000001</v>
      </c>
      <c r="G131" s="333">
        <f t="shared" si="4"/>
        <v>9562.7799999999952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2</v>
      </c>
      <c r="C132" s="298">
        <v>46231</v>
      </c>
      <c r="D132" s="299" t="s">
        <v>334</v>
      </c>
      <c r="E132" s="522">
        <v>11.58</v>
      </c>
      <c r="F132" s="522"/>
      <c r="G132" s="333">
        <f t="shared" si="4"/>
        <v>9562.7799999999934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294</v>
      </c>
      <c r="B133" s="330">
        <v>42</v>
      </c>
      <c r="C133" s="298">
        <v>46231</v>
      </c>
      <c r="D133" s="299" t="s">
        <v>200</v>
      </c>
      <c r="E133" s="522">
        <v>59</v>
      </c>
      <c r="F133" s="522"/>
      <c r="G133" s="333">
        <f t="shared" si="4"/>
        <v>9574.3599999999933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294</v>
      </c>
      <c r="B134" s="330">
        <v>43</v>
      </c>
      <c r="C134" s="298">
        <v>46231</v>
      </c>
      <c r="D134" s="299" t="s">
        <v>201</v>
      </c>
      <c r="E134" s="522">
        <v>50.92</v>
      </c>
      <c r="F134" s="522"/>
      <c r="G134" s="333">
        <f t="shared" si="4"/>
        <v>9633.3599999999933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8</v>
      </c>
      <c r="C135" s="298">
        <v>46231</v>
      </c>
      <c r="D135" s="299" t="s">
        <v>308</v>
      </c>
      <c r="E135" s="522">
        <v>71.75</v>
      </c>
      <c r="F135" s="522"/>
      <c r="G135" s="333">
        <f t="shared" si="4"/>
        <v>9684.2799999999934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289</v>
      </c>
      <c r="B136" s="330">
        <v>6</v>
      </c>
      <c r="C136" s="298">
        <v>46230</v>
      </c>
      <c r="D136" s="299" t="s">
        <v>999</v>
      </c>
      <c r="E136" s="522">
        <v>49.2</v>
      </c>
      <c r="F136" s="522"/>
      <c r="G136" s="333">
        <f t="shared" si="4"/>
        <v>9756.0299999999934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289</v>
      </c>
      <c r="B137" s="330">
        <v>2</v>
      </c>
      <c r="C137" s="298">
        <v>46230</v>
      </c>
      <c r="D137" s="299" t="s">
        <v>353</v>
      </c>
      <c r="E137" s="522">
        <v>20.98</v>
      </c>
      <c r="F137" s="522"/>
      <c r="G137" s="333">
        <f t="shared" si="4"/>
        <v>9805.2299999999941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289</v>
      </c>
      <c r="B138" s="330">
        <v>6</v>
      </c>
      <c r="C138" s="298">
        <v>46230</v>
      </c>
      <c r="D138" s="299" t="s">
        <v>300</v>
      </c>
      <c r="E138" s="522">
        <v>19.16</v>
      </c>
      <c r="F138" s="522"/>
      <c r="G138" s="333">
        <f t="shared" si="4"/>
        <v>9826.2099999999937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289</v>
      </c>
      <c r="B139" s="330">
        <v>2</v>
      </c>
      <c r="C139" s="298">
        <v>46230</v>
      </c>
      <c r="D139" s="299" t="s">
        <v>994</v>
      </c>
      <c r="E139" s="522">
        <v>15.89</v>
      </c>
      <c r="F139" s="522"/>
      <c r="G139" s="333">
        <f t="shared" si="4"/>
        <v>9845.3699999999935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294</v>
      </c>
      <c r="B140" s="330">
        <v>22</v>
      </c>
      <c r="C140" s="298">
        <v>46230</v>
      </c>
      <c r="D140" s="299" t="s">
        <v>998</v>
      </c>
      <c r="E140" s="522">
        <v>15.96</v>
      </c>
      <c r="F140" s="522"/>
      <c r="G140" s="333">
        <f t="shared" si="4"/>
        <v>9861.2599999999929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289</v>
      </c>
      <c r="B141" s="330">
        <v>1</v>
      </c>
      <c r="C141" s="298">
        <v>46230</v>
      </c>
      <c r="D141" s="299" t="s">
        <v>306</v>
      </c>
      <c r="E141" s="522">
        <v>183.73</v>
      </c>
      <c r="F141" s="522"/>
      <c r="G141" s="333">
        <f t="shared" si="4"/>
        <v>9877.2199999999921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289</v>
      </c>
      <c r="B142" s="330">
        <v>4</v>
      </c>
      <c r="C142" s="298">
        <v>46230</v>
      </c>
      <c r="D142" s="299" t="s">
        <v>296</v>
      </c>
      <c r="E142" s="522">
        <v>86.71</v>
      </c>
      <c r="F142" s="522"/>
      <c r="G142" s="333">
        <f t="shared" si="4"/>
        <v>10060.949999999992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289</v>
      </c>
      <c r="B143" s="330">
        <v>2</v>
      </c>
      <c r="C143" s="298">
        <v>46230</v>
      </c>
      <c r="D143" s="299" t="s">
        <v>296</v>
      </c>
      <c r="E143" s="522">
        <v>8.7200000000000006</v>
      </c>
      <c r="F143" s="522"/>
      <c r="G143" s="333">
        <f t="shared" si="4"/>
        <v>10147.659999999991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289</v>
      </c>
      <c r="B144" s="330">
        <v>2</v>
      </c>
      <c r="C144" s="298">
        <v>46230</v>
      </c>
      <c r="D144" s="299" t="s">
        <v>301</v>
      </c>
      <c r="E144" s="522">
        <v>23.5</v>
      </c>
      <c r="F144" s="522"/>
      <c r="G144" s="333">
        <f t="shared" si="4"/>
        <v>10156.37999999999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289</v>
      </c>
      <c r="B145" s="330">
        <v>3</v>
      </c>
      <c r="C145" s="298">
        <v>46230</v>
      </c>
      <c r="D145" s="299" t="s">
        <v>983</v>
      </c>
      <c r="E145" s="522">
        <v>7.18</v>
      </c>
      <c r="F145" s="522"/>
      <c r="G145" s="333">
        <f t="shared" si="4"/>
        <v>10179.87999999999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2</v>
      </c>
      <c r="C146" s="298">
        <v>46229</v>
      </c>
      <c r="D146" s="299" t="s">
        <v>996</v>
      </c>
      <c r="E146" s="522">
        <v>18.350000000000001</v>
      </c>
      <c r="F146" s="522"/>
      <c r="G146" s="333">
        <f t="shared" si="4"/>
        <v>10187.05999999999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289</v>
      </c>
      <c r="B147" s="330">
        <v>8</v>
      </c>
      <c r="C147" s="298">
        <v>46229</v>
      </c>
      <c r="D147" s="299" t="s">
        <v>319</v>
      </c>
      <c r="E147" s="522">
        <v>64.400000000000006</v>
      </c>
      <c r="F147" s="522"/>
      <c r="G147" s="333">
        <f t="shared" si="4"/>
        <v>10205.409999999991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289</v>
      </c>
      <c r="B148" s="330">
        <v>4</v>
      </c>
      <c r="C148" s="298">
        <v>46229</v>
      </c>
      <c r="D148" s="299" t="s">
        <v>296</v>
      </c>
      <c r="E148" s="522">
        <v>42.19</v>
      </c>
      <c r="F148" s="522"/>
      <c r="G148" s="333">
        <f t="shared" si="4"/>
        <v>10269.80999999999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289</v>
      </c>
      <c r="B149" s="330">
        <v>8</v>
      </c>
      <c r="C149" s="298">
        <v>46229</v>
      </c>
      <c r="D149" s="299" t="s">
        <v>296</v>
      </c>
      <c r="E149" s="522">
        <v>60.67</v>
      </c>
      <c r="F149" s="522"/>
      <c r="G149" s="333">
        <f t="shared" si="4"/>
        <v>10311.999999999991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289</v>
      </c>
      <c r="B150" s="330">
        <v>8</v>
      </c>
      <c r="C150" s="298">
        <v>46228</v>
      </c>
      <c r="D150" s="299" t="s">
        <v>995</v>
      </c>
      <c r="E150" s="522">
        <v>40.32</v>
      </c>
      <c r="F150" s="522"/>
      <c r="G150" s="333">
        <f t="shared" si="4"/>
        <v>10372.669999999991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289</v>
      </c>
      <c r="B151" s="330">
        <v>3</v>
      </c>
      <c r="C151" s="298">
        <v>46228</v>
      </c>
      <c r="D151" s="299" t="s">
        <v>455</v>
      </c>
      <c r="E151" s="522">
        <v>7.38</v>
      </c>
      <c r="F151" s="522"/>
      <c r="G151" s="333">
        <f t="shared" si="4"/>
        <v>10412.989999999991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289</v>
      </c>
      <c r="B152" s="330">
        <v>4</v>
      </c>
      <c r="C152" s="298">
        <v>46228</v>
      </c>
      <c r="D152" s="299" t="s">
        <v>455</v>
      </c>
      <c r="E152" s="522">
        <v>39.83</v>
      </c>
      <c r="F152" s="522"/>
      <c r="G152" s="333">
        <f t="shared" si="4"/>
        <v>10420.36999999999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289</v>
      </c>
      <c r="B153" s="330">
        <v>5</v>
      </c>
      <c r="C153" s="298">
        <v>46228</v>
      </c>
      <c r="D153" s="299" t="s">
        <v>475</v>
      </c>
      <c r="E153" s="522">
        <v>20</v>
      </c>
      <c r="F153" s="522"/>
      <c r="G153" s="333">
        <f t="shared" si="4"/>
        <v>10460.19999999999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294</v>
      </c>
      <c r="B154" s="330">
        <v>12</v>
      </c>
      <c r="C154" s="298">
        <v>46228</v>
      </c>
      <c r="D154" s="299" t="s">
        <v>314</v>
      </c>
      <c r="E154" s="522">
        <v>204.48</v>
      </c>
      <c r="F154" s="522"/>
      <c r="G154" s="333">
        <f t="shared" si="4"/>
        <v>10480.19999999999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289</v>
      </c>
      <c r="B155" s="330">
        <v>3</v>
      </c>
      <c r="C155" s="298">
        <v>46228</v>
      </c>
      <c r="D155" s="299" t="s">
        <v>991</v>
      </c>
      <c r="E155" s="522">
        <v>11.33</v>
      </c>
      <c r="F155" s="522"/>
      <c r="G155" s="333">
        <f t="shared" si="4"/>
        <v>10684.679999999989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289</v>
      </c>
      <c r="B156" s="330">
        <v>2</v>
      </c>
      <c r="C156" s="298">
        <v>46228</v>
      </c>
      <c r="D156" s="299" t="s">
        <v>997</v>
      </c>
      <c r="E156" s="522">
        <v>120.77</v>
      </c>
      <c r="F156" s="522"/>
      <c r="G156" s="333">
        <f t="shared" si="4"/>
        <v>10696.009999999989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289</v>
      </c>
      <c r="B157" s="330">
        <v>2</v>
      </c>
      <c r="C157" s="298">
        <v>46227</v>
      </c>
      <c r="D157" s="299" t="s">
        <v>990</v>
      </c>
      <c r="E157" s="522">
        <v>46.21</v>
      </c>
      <c r="F157" s="522"/>
      <c r="G157" s="333">
        <f t="shared" si="4"/>
        <v>10816.77999999999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289</v>
      </c>
      <c r="B158" s="330">
        <v>5</v>
      </c>
      <c r="C158" s="298">
        <v>46227</v>
      </c>
      <c r="D158" s="299" t="s">
        <v>340</v>
      </c>
      <c r="E158" s="522">
        <v>95.85</v>
      </c>
      <c r="F158" s="522"/>
      <c r="G158" s="333">
        <f t="shared" si="4"/>
        <v>10862.989999999989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289</v>
      </c>
      <c r="B159" s="330">
        <v>2</v>
      </c>
      <c r="C159" s="298">
        <v>46227</v>
      </c>
      <c r="D159" s="299" t="s">
        <v>324</v>
      </c>
      <c r="E159" s="522">
        <v>9.06</v>
      </c>
      <c r="F159" s="522"/>
      <c r="G159" s="333">
        <f t="shared" si="4"/>
        <v>10958.839999999989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289</v>
      </c>
      <c r="B160" s="330">
        <v>2</v>
      </c>
      <c r="C160" s="298">
        <v>46227</v>
      </c>
      <c r="D160" s="299" t="s">
        <v>358</v>
      </c>
      <c r="E160" s="522">
        <v>26.47</v>
      </c>
      <c r="F160" s="522"/>
      <c r="G160" s="333">
        <f t="shared" si="4"/>
        <v>10967.899999999989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289</v>
      </c>
      <c r="B161" s="330">
        <v>6</v>
      </c>
      <c r="C161" s="298">
        <v>46227</v>
      </c>
      <c r="D161" s="299" t="s">
        <v>1003</v>
      </c>
      <c r="E161" s="522">
        <v>90</v>
      </c>
      <c r="F161" s="522"/>
      <c r="G161" s="333">
        <f t="shared" si="4"/>
        <v>10994.369999999988</v>
      </c>
      <c r="H161" s="334" t="s">
        <v>298</v>
      </c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289</v>
      </c>
      <c r="B162" s="330">
        <v>3</v>
      </c>
      <c r="C162" s="298">
        <v>46226</v>
      </c>
      <c r="D162" s="299" t="s">
        <v>455</v>
      </c>
      <c r="E162" s="522">
        <v>29.72</v>
      </c>
      <c r="F162" s="522"/>
      <c r="G162" s="333">
        <f t="shared" si="4"/>
        <v>11084.369999999988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287</v>
      </c>
      <c r="B163" s="330" t="s">
        <v>287</v>
      </c>
      <c r="C163" s="298">
        <v>46226</v>
      </c>
      <c r="D163" s="299" t="s">
        <v>315</v>
      </c>
      <c r="E163" s="522">
        <v>133.13999999999999</v>
      </c>
      <c r="F163" s="522">
        <v>133.13999999999999</v>
      </c>
      <c r="G163" s="333">
        <f t="shared" si="4"/>
        <v>11114.089999999987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291</v>
      </c>
      <c r="B164" s="330">
        <v>39</v>
      </c>
      <c r="C164" s="298">
        <v>46226</v>
      </c>
      <c r="D164" s="299" t="s">
        <v>292</v>
      </c>
      <c r="E164" s="522"/>
      <c r="F164" s="522">
        <v>2763.78</v>
      </c>
      <c r="G164" s="333">
        <f t="shared" si="4"/>
        <v>11114.089999999987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289</v>
      </c>
      <c r="B165" s="330">
        <v>8</v>
      </c>
      <c r="C165" s="298">
        <v>46226</v>
      </c>
      <c r="D165" s="299" t="s">
        <v>992</v>
      </c>
      <c r="E165" s="522">
        <v>92.36</v>
      </c>
      <c r="F165" s="522"/>
      <c r="G165" s="333">
        <f t="shared" si="4"/>
        <v>8350.3099999999868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289</v>
      </c>
      <c r="B166" s="330">
        <v>3</v>
      </c>
      <c r="C166" s="298">
        <v>46226</v>
      </c>
      <c r="D166" s="299" t="s">
        <v>983</v>
      </c>
      <c r="E166" s="522">
        <v>25</v>
      </c>
      <c r="F166" s="522"/>
      <c r="G166" s="333">
        <f t="shared" si="4"/>
        <v>8442.6699999999873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289</v>
      </c>
      <c r="B167" s="330">
        <v>4</v>
      </c>
      <c r="C167" s="298">
        <v>46226</v>
      </c>
      <c r="D167" s="299" t="s">
        <v>296</v>
      </c>
      <c r="E167" s="522">
        <v>49.15</v>
      </c>
      <c r="F167" s="522"/>
      <c r="G167" s="333">
        <f t="shared" si="4"/>
        <v>8467.6699999999873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289</v>
      </c>
      <c r="B168" s="330">
        <v>6</v>
      </c>
      <c r="C168" s="298">
        <v>46226</v>
      </c>
      <c r="D168" s="299" t="s">
        <v>993</v>
      </c>
      <c r="E168" s="522">
        <v>21.6</v>
      </c>
      <c r="F168" s="522"/>
      <c r="G168" s="333">
        <f t="shared" si="4"/>
        <v>8516.819999999987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289</v>
      </c>
      <c r="B169" s="330">
        <v>8</v>
      </c>
      <c r="C169" s="298">
        <v>46225</v>
      </c>
      <c r="D169" s="299" t="s">
        <v>319</v>
      </c>
      <c r="E169" s="522">
        <v>21.28</v>
      </c>
      <c r="F169" s="522"/>
      <c r="G169" s="333">
        <f t="shared" si="4"/>
        <v>8538.4199999999873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289</v>
      </c>
      <c r="B170" s="330">
        <v>2</v>
      </c>
      <c r="C170" s="298">
        <v>46225</v>
      </c>
      <c r="D170" s="299" t="s">
        <v>358</v>
      </c>
      <c r="E170" s="522">
        <v>17.260000000000002</v>
      </c>
      <c r="F170" s="522"/>
      <c r="G170" s="333">
        <f t="shared" si="4"/>
        <v>8559.699999999988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291</v>
      </c>
      <c r="B171" s="330">
        <v>40</v>
      </c>
      <c r="C171" s="298">
        <v>46225</v>
      </c>
      <c r="D171" s="299" t="s">
        <v>316</v>
      </c>
      <c r="E171" s="522"/>
      <c r="F171" s="522">
        <v>4292.68</v>
      </c>
      <c r="G171" s="333">
        <f t="shared" si="4"/>
        <v>8576.9599999999882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289</v>
      </c>
      <c r="B172" s="330">
        <v>1</v>
      </c>
      <c r="C172" s="298">
        <v>46223</v>
      </c>
      <c r="D172" s="299" t="s">
        <v>306</v>
      </c>
      <c r="E172" s="522">
        <v>148.97999999999999</v>
      </c>
      <c r="F172" s="522"/>
      <c r="G172" s="333">
        <f t="shared" si="4"/>
        <v>4284.279999999987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294</v>
      </c>
      <c r="B173" s="330">
        <v>22</v>
      </c>
      <c r="C173" s="298">
        <v>46223</v>
      </c>
      <c r="D173" s="299" t="s">
        <v>323</v>
      </c>
      <c r="E173" s="522">
        <v>20.22</v>
      </c>
      <c r="F173" s="522"/>
      <c r="G173" s="333">
        <f t="shared" si="4"/>
        <v>4433.2599999999866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289</v>
      </c>
      <c r="B174" s="330">
        <v>5</v>
      </c>
      <c r="C174" s="298">
        <v>46223</v>
      </c>
      <c r="D174" s="299" t="s">
        <v>988</v>
      </c>
      <c r="E174" s="522">
        <v>-313</v>
      </c>
      <c r="F174" s="522"/>
      <c r="G174" s="333">
        <f t="shared" si="4"/>
        <v>4453.4799999999868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289</v>
      </c>
      <c r="B175" s="330">
        <v>4</v>
      </c>
      <c r="C175" s="298">
        <v>46222</v>
      </c>
      <c r="D175" s="299" t="s">
        <v>310</v>
      </c>
      <c r="E175" s="522">
        <v>43.41</v>
      </c>
      <c r="F175" s="522"/>
      <c r="G175" s="333">
        <f t="shared" si="4"/>
        <v>4140.4799999999868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289</v>
      </c>
      <c r="B176" s="330">
        <v>1</v>
      </c>
      <c r="C176" s="298">
        <v>46222</v>
      </c>
      <c r="D176" s="299" t="s">
        <v>329</v>
      </c>
      <c r="E176" s="522">
        <v>70.98</v>
      </c>
      <c r="F176" s="522"/>
      <c r="G176" s="333">
        <f t="shared" si="4"/>
        <v>4183.8899999999867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289</v>
      </c>
      <c r="B177" s="330">
        <v>1</v>
      </c>
      <c r="C177" s="298">
        <v>46222</v>
      </c>
      <c r="D177" s="299" t="s">
        <v>306</v>
      </c>
      <c r="E177" s="522">
        <v>0.42</v>
      </c>
      <c r="F177" s="522"/>
      <c r="G177" s="333">
        <f t="shared" si="4"/>
        <v>4254.8699999999862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294</v>
      </c>
      <c r="B178" s="330">
        <v>22</v>
      </c>
      <c r="C178" s="298">
        <v>46222</v>
      </c>
      <c r="D178" s="299" t="s">
        <v>923</v>
      </c>
      <c r="E178" s="522">
        <v>7.46</v>
      </c>
      <c r="F178" s="522"/>
      <c r="G178" s="333">
        <f t="shared" si="4"/>
        <v>4255.2899999999863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289</v>
      </c>
      <c r="B179" s="330">
        <v>6</v>
      </c>
      <c r="C179" s="298">
        <v>46222</v>
      </c>
      <c r="D179" s="299" t="s">
        <v>987</v>
      </c>
      <c r="E179" s="522">
        <v>60</v>
      </c>
      <c r="F179" s="522"/>
      <c r="G179" s="333">
        <f t="shared" si="4"/>
        <v>4262.7499999999864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289</v>
      </c>
      <c r="B180" s="330">
        <v>2</v>
      </c>
      <c r="C180" s="298">
        <v>46221</v>
      </c>
      <c r="D180" s="299" t="s">
        <v>346</v>
      </c>
      <c r="E180" s="522">
        <v>11.77</v>
      </c>
      <c r="F180" s="522"/>
      <c r="G180" s="333">
        <f t="shared" si="4"/>
        <v>4322.7499999999864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289</v>
      </c>
      <c r="B181" s="330">
        <v>2</v>
      </c>
      <c r="C181" s="298">
        <v>46221</v>
      </c>
      <c r="D181" s="299" t="s">
        <v>308</v>
      </c>
      <c r="E181" s="522">
        <v>123.68</v>
      </c>
      <c r="F181" s="522"/>
      <c r="G181" s="333">
        <f t="shared" si="4"/>
        <v>4334.5199999999868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289</v>
      </c>
      <c r="B182" s="330">
        <v>8</v>
      </c>
      <c r="C182" s="298">
        <v>46221</v>
      </c>
      <c r="D182" s="299" t="s">
        <v>989</v>
      </c>
      <c r="E182" s="522">
        <v>27.37</v>
      </c>
      <c r="F182" s="522"/>
      <c r="G182" s="333">
        <f t="shared" si="4"/>
        <v>4458.1999999999871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289</v>
      </c>
      <c r="B183" s="330">
        <v>8</v>
      </c>
      <c r="C183" s="298">
        <v>46221</v>
      </c>
      <c r="D183" s="299" t="s">
        <v>989</v>
      </c>
      <c r="E183" s="522">
        <v>25.2</v>
      </c>
      <c r="F183" s="522"/>
      <c r="G183" s="333">
        <f t="shared" si="4"/>
        <v>4485.569999999987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294</v>
      </c>
      <c r="B184" s="330">
        <v>22</v>
      </c>
      <c r="C184" s="298">
        <v>46221</v>
      </c>
      <c r="D184" s="299" t="s">
        <v>930</v>
      </c>
      <c r="E184" s="522">
        <v>13.84</v>
      </c>
      <c r="F184" s="522"/>
      <c r="G184" s="333">
        <f t="shared" si="4"/>
        <v>4510.7699999999868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294</v>
      </c>
      <c r="B185" s="330">
        <v>21</v>
      </c>
      <c r="C185" s="298">
        <v>46220</v>
      </c>
      <c r="D185" s="299" t="s">
        <v>194</v>
      </c>
      <c r="E185" s="522">
        <v>81</v>
      </c>
      <c r="F185" s="522"/>
      <c r="G185" s="333">
        <f t="shared" si="4"/>
        <v>4524.6099999999869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294</v>
      </c>
      <c r="B186" s="330">
        <v>43</v>
      </c>
      <c r="C186" s="298">
        <v>46220</v>
      </c>
      <c r="D186" s="299" t="s">
        <v>333</v>
      </c>
      <c r="E186" s="522">
        <v>22.35</v>
      </c>
      <c r="F186" s="522"/>
      <c r="G186" s="333">
        <f t="shared" si="4"/>
        <v>4605.6099999999869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294</v>
      </c>
      <c r="B187" s="330">
        <v>42</v>
      </c>
      <c r="C187" s="298">
        <v>46220</v>
      </c>
      <c r="D187" s="299" t="s">
        <v>333</v>
      </c>
      <c r="E187" s="522">
        <v>29.8</v>
      </c>
      <c r="F187" s="522"/>
      <c r="G187" s="333">
        <f t="shared" si="4"/>
        <v>4627.9599999999873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294</v>
      </c>
      <c r="B188" s="330">
        <v>17</v>
      </c>
      <c r="C188" s="298">
        <v>46220</v>
      </c>
      <c r="D188" s="299" t="s">
        <v>188</v>
      </c>
      <c r="E188" s="522">
        <v>42.65</v>
      </c>
      <c r="F188" s="522"/>
      <c r="G188" s="333">
        <f t="shared" si="4"/>
        <v>4657.7599999999875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294</v>
      </c>
      <c r="B189" s="330">
        <v>23</v>
      </c>
      <c r="C189" s="298">
        <v>46220</v>
      </c>
      <c r="D189" s="299" t="s">
        <v>63</v>
      </c>
      <c r="E189" s="522">
        <v>529.46</v>
      </c>
      <c r="F189" s="522"/>
      <c r="G189" s="333">
        <f t="shared" si="4"/>
        <v>4700.4099999999871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294</v>
      </c>
      <c r="B190" s="330">
        <v>11</v>
      </c>
      <c r="C190" s="298">
        <v>46219</v>
      </c>
      <c r="D190" s="299" t="s">
        <v>178</v>
      </c>
      <c r="E190" s="522">
        <v>256.64</v>
      </c>
      <c r="F190" s="522"/>
      <c r="G190" s="333">
        <f t="shared" si="4"/>
        <v>5229.8699999999872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289</v>
      </c>
      <c r="B191" s="330">
        <v>5</v>
      </c>
      <c r="C191" s="298">
        <v>46219</v>
      </c>
      <c r="D191" s="299" t="s">
        <v>340</v>
      </c>
      <c r="E191" s="522">
        <v>21.3</v>
      </c>
      <c r="F191" s="522"/>
      <c r="G191" s="333">
        <f t="shared" si="4"/>
        <v>5486.5099999999875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291</v>
      </c>
      <c r="B192" s="330">
        <v>38</v>
      </c>
      <c r="C192" s="298">
        <v>46218</v>
      </c>
      <c r="D192" s="299" t="s">
        <v>293</v>
      </c>
      <c r="E192" s="522"/>
      <c r="F192" s="522">
        <v>4720.84</v>
      </c>
      <c r="G192" s="333">
        <f t="shared" ref="G192:G197" si="5">G193-E192+F192</f>
        <v>5507.8099999999877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289</v>
      </c>
      <c r="B193" s="330">
        <v>5</v>
      </c>
      <c r="C193" s="298">
        <v>46218</v>
      </c>
      <c r="D193" s="299" t="s">
        <v>985</v>
      </c>
      <c r="E193" s="522">
        <v>429.82</v>
      </c>
      <c r="F193" s="522"/>
      <c r="G193" s="333">
        <f t="shared" si="5"/>
        <v>786.96999999998775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289</v>
      </c>
      <c r="B194" s="330">
        <v>2</v>
      </c>
      <c r="C194" s="298">
        <v>46218</v>
      </c>
      <c r="D194" s="299" t="s">
        <v>981</v>
      </c>
      <c r="E194" s="522">
        <v>80.319999999999993</v>
      </c>
      <c r="F194" s="522"/>
      <c r="G194" s="333">
        <f t="shared" si="5"/>
        <v>1216.7899999999877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289</v>
      </c>
      <c r="B195" s="330">
        <v>6</v>
      </c>
      <c r="C195" s="298">
        <v>46216</v>
      </c>
      <c r="D195" s="299" t="s">
        <v>312</v>
      </c>
      <c r="E195" s="522">
        <v>51.94</v>
      </c>
      <c r="F195" s="522"/>
      <c r="G195" s="333">
        <f t="shared" si="5"/>
        <v>1297.1099999999876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289</v>
      </c>
      <c r="B196" s="330">
        <v>2</v>
      </c>
      <c r="C196" s="298">
        <v>46216</v>
      </c>
      <c r="D196" s="299" t="s">
        <v>984</v>
      </c>
      <c r="E196" s="522">
        <v>43.13</v>
      </c>
      <c r="F196" s="522"/>
      <c r="G196" s="333">
        <f t="shared" si="5"/>
        <v>1349.0499999999877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294</v>
      </c>
      <c r="B197" s="330">
        <v>19</v>
      </c>
      <c r="C197" s="298">
        <v>46216</v>
      </c>
      <c r="D197" s="299" t="s">
        <v>191</v>
      </c>
      <c r="E197" s="522">
        <v>200</v>
      </c>
      <c r="F197" s="522"/>
      <c r="G197" s="333">
        <f t="shared" si="5"/>
        <v>1392.1799999999878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294</v>
      </c>
      <c r="B198" s="330">
        <v>15</v>
      </c>
      <c r="C198" s="298">
        <v>46216</v>
      </c>
      <c r="D198" s="299" t="s">
        <v>185</v>
      </c>
      <c r="E198" s="522">
        <v>64.05</v>
      </c>
      <c r="F198" s="522"/>
      <c r="G198" s="333">
        <f t="shared" ref="G198:G300" si="6">G199-E198+F198</f>
        <v>1592.1799999999878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335</v>
      </c>
      <c r="B199" s="330" t="s">
        <v>335</v>
      </c>
      <c r="C199" s="298">
        <v>46216</v>
      </c>
      <c r="D199" s="299" t="s">
        <v>336</v>
      </c>
      <c r="E199" s="522">
        <v>63.44</v>
      </c>
      <c r="F199" s="522"/>
      <c r="G199" s="333">
        <f t="shared" si="6"/>
        <v>1656.2299999999877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289</v>
      </c>
      <c r="B200" s="330">
        <v>4</v>
      </c>
      <c r="C200" s="298">
        <v>46215</v>
      </c>
      <c r="D200" s="299" t="s">
        <v>310</v>
      </c>
      <c r="E200" s="522">
        <v>34.85</v>
      </c>
      <c r="F200" s="522"/>
      <c r="G200" s="333">
        <f t="shared" si="6"/>
        <v>1719.6699999999878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289</v>
      </c>
      <c r="B201" s="330">
        <v>8</v>
      </c>
      <c r="C201" s="298">
        <v>46215</v>
      </c>
      <c r="D201" s="299" t="s">
        <v>982</v>
      </c>
      <c r="E201" s="522">
        <v>29.2</v>
      </c>
      <c r="F201" s="522"/>
      <c r="G201" s="333">
        <f t="shared" si="6"/>
        <v>1754.5199999999877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289</v>
      </c>
      <c r="B202" s="330">
        <v>6</v>
      </c>
      <c r="C202" s="298">
        <v>46215</v>
      </c>
      <c r="D202" s="299" t="s">
        <v>980</v>
      </c>
      <c r="E202" s="522">
        <v>81.75</v>
      </c>
      <c r="F202" s="522"/>
      <c r="G202" s="333">
        <f t="shared" si="6"/>
        <v>1783.7199999999877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5</v>
      </c>
      <c r="C203" s="298">
        <v>46215</v>
      </c>
      <c r="D203" s="299" t="s">
        <v>980</v>
      </c>
      <c r="E203" s="522">
        <v>81.75</v>
      </c>
      <c r="F203" s="522"/>
      <c r="G203" s="333">
        <f t="shared" si="6"/>
        <v>1865.4699999999877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289</v>
      </c>
      <c r="B204" s="330">
        <v>3</v>
      </c>
      <c r="C204" s="298">
        <v>46214</v>
      </c>
      <c r="D204" s="299" t="s">
        <v>983</v>
      </c>
      <c r="E204" s="522">
        <v>25</v>
      </c>
      <c r="F204" s="522"/>
      <c r="G204" s="333">
        <f t="shared" si="6"/>
        <v>1947.2199999999877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294</v>
      </c>
      <c r="B205" s="330">
        <v>22</v>
      </c>
      <c r="C205" s="298">
        <v>46214</v>
      </c>
      <c r="D205" s="299" t="s">
        <v>352</v>
      </c>
      <c r="E205" s="522">
        <v>21.29</v>
      </c>
      <c r="F205" s="522"/>
      <c r="G205" s="333">
        <f t="shared" si="6"/>
        <v>1972.2199999999877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289</v>
      </c>
      <c r="B206" s="330">
        <v>2</v>
      </c>
      <c r="C206" s="298">
        <v>46214</v>
      </c>
      <c r="D206" s="299" t="s">
        <v>308</v>
      </c>
      <c r="E206" s="522">
        <v>54.48</v>
      </c>
      <c r="F206" s="522"/>
      <c r="G206" s="333">
        <f t="shared" si="6"/>
        <v>1993.5099999999877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289</v>
      </c>
      <c r="B207" s="330">
        <v>8</v>
      </c>
      <c r="C207" s="298">
        <v>46214</v>
      </c>
      <c r="D207" s="299" t="s">
        <v>308</v>
      </c>
      <c r="E207" s="522">
        <v>54.49</v>
      </c>
      <c r="F207" s="522"/>
      <c r="G207" s="333">
        <f t="shared" si="6"/>
        <v>2047.9899999999877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289</v>
      </c>
      <c r="B208" s="330">
        <v>1</v>
      </c>
      <c r="C208" s="298">
        <v>46214</v>
      </c>
      <c r="D208" s="299" t="s">
        <v>311</v>
      </c>
      <c r="E208" s="522">
        <v>167.26</v>
      </c>
      <c r="F208" s="522"/>
      <c r="G208" s="333">
        <f t="shared" si="6"/>
        <v>2102.4799999999877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289</v>
      </c>
      <c r="B209" s="330">
        <v>1</v>
      </c>
      <c r="C209" s="298">
        <v>46214</v>
      </c>
      <c r="D209" s="299" t="s">
        <v>329</v>
      </c>
      <c r="E209" s="522">
        <v>81.73</v>
      </c>
      <c r="F209" s="522"/>
      <c r="G209" s="333">
        <f t="shared" si="6"/>
        <v>2269.7399999999875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289</v>
      </c>
      <c r="B210" s="330">
        <v>6</v>
      </c>
      <c r="C210" s="298">
        <v>46213</v>
      </c>
      <c r="D210" s="299" t="s">
        <v>885</v>
      </c>
      <c r="E210" s="522">
        <v>120</v>
      </c>
      <c r="F210" s="522"/>
      <c r="G210" s="333">
        <f t="shared" si="6"/>
        <v>2351.4699999999875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289</v>
      </c>
      <c r="B211" s="330">
        <v>6</v>
      </c>
      <c r="C211" s="298">
        <v>46213</v>
      </c>
      <c r="D211" s="299" t="s">
        <v>907</v>
      </c>
      <c r="E211" s="522">
        <v>-0.06</v>
      </c>
      <c r="F211" s="522"/>
      <c r="G211" s="333">
        <f t="shared" si="6"/>
        <v>2471.4699999999875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294</v>
      </c>
      <c r="B212" s="330">
        <v>22</v>
      </c>
      <c r="C212" s="298">
        <v>46213</v>
      </c>
      <c r="D212" s="299" t="s">
        <v>979</v>
      </c>
      <c r="E212" s="522">
        <v>5.31</v>
      </c>
      <c r="F212" s="522"/>
      <c r="G212" s="333">
        <f t="shared" si="6"/>
        <v>2471.4099999999876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6</v>
      </c>
      <c r="C213" s="298">
        <v>46213</v>
      </c>
      <c r="D213" s="299" t="s">
        <v>300</v>
      </c>
      <c r="E213" s="522">
        <v>25.52</v>
      </c>
      <c r="F213" s="522"/>
      <c r="G213" s="333">
        <f t="shared" si="6"/>
        <v>2476.7199999999875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289</v>
      </c>
      <c r="B214" s="330">
        <v>1</v>
      </c>
      <c r="C214" s="298">
        <v>46213</v>
      </c>
      <c r="D214" s="299" t="s">
        <v>831</v>
      </c>
      <c r="E214" s="522">
        <v>13.03</v>
      </c>
      <c r="F214" s="522"/>
      <c r="G214" s="333">
        <f t="shared" si="6"/>
        <v>2502.2399999999875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2</v>
      </c>
      <c r="C215" s="298">
        <v>46213</v>
      </c>
      <c r="D215" s="299" t="s">
        <v>371</v>
      </c>
      <c r="E215" s="522">
        <v>9.4600000000000009</v>
      </c>
      <c r="F215" s="522"/>
      <c r="G215" s="333">
        <f t="shared" si="6"/>
        <v>2515.2699999999877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289</v>
      </c>
      <c r="B216" s="330">
        <v>2</v>
      </c>
      <c r="C216" s="298">
        <v>46212</v>
      </c>
      <c r="D216" s="299" t="s">
        <v>981</v>
      </c>
      <c r="E216" s="522">
        <v>50.73</v>
      </c>
      <c r="F216" s="522"/>
      <c r="G216" s="333">
        <f t="shared" si="6"/>
        <v>2524.7299999999877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289</v>
      </c>
      <c r="B217" s="330">
        <v>5</v>
      </c>
      <c r="C217" s="298">
        <v>46212</v>
      </c>
      <c r="D217" s="299" t="s">
        <v>854</v>
      </c>
      <c r="E217" s="522">
        <v>10.68</v>
      </c>
      <c r="F217" s="522"/>
      <c r="G217" s="333">
        <f t="shared" si="6"/>
        <v>2575.4599999999878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2</v>
      </c>
      <c r="C218" s="298">
        <v>46212</v>
      </c>
      <c r="D218" s="299" t="s">
        <v>977</v>
      </c>
      <c r="E218" s="522">
        <v>33.29</v>
      </c>
      <c r="F218" s="522"/>
      <c r="G218" s="333">
        <f t="shared" si="6"/>
        <v>2586.1399999999876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289</v>
      </c>
      <c r="B219" s="330">
        <v>6</v>
      </c>
      <c r="C219" s="298">
        <v>46212</v>
      </c>
      <c r="D219" s="299" t="s">
        <v>978</v>
      </c>
      <c r="E219" s="522">
        <v>41.79</v>
      </c>
      <c r="F219" s="522"/>
      <c r="G219" s="333">
        <f t="shared" si="6"/>
        <v>2619.4299999999876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335</v>
      </c>
      <c r="B220" s="330" t="s">
        <v>335</v>
      </c>
      <c r="C220" s="298">
        <v>46212</v>
      </c>
      <c r="D220" s="299" t="s">
        <v>460</v>
      </c>
      <c r="E220" s="522"/>
      <c r="F220" s="522">
        <v>620</v>
      </c>
      <c r="G220" s="333">
        <f t="shared" si="6"/>
        <v>2661.2199999999875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291</v>
      </c>
      <c r="B221" s="330">
        <v>41</v>
      </c>
      <c r="C221" s="298">
        <v>46212</v>
      </c>
      <c r="D221" s="299" t="s">
        <v>974</v>
      </c>
      <c r="E221" s="522"/>
      <c r="F221" s="522">
        <v>800</v>
      </c>
      <c r="G221" s="333">
        <f t="shared" si="6"/>
        <v>2041.2199999999875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291</v>
      </c>
      <c r="B222" s="330">
        <v>39</v>
      </c>
      <c r="C222" s="298">
        <v>46212</v>
      </c>
      <c r="D222" s="299" t="s">
        <v>292</v>
      </c>
      <c r="E222" s="522"/>
      <c r="F222" s="522">
        <v>2763.78</v>
      </c>
      <c r="G222" s="333">
        <f t="shared" si="6"/>
        <v>1241.2199999999875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2</v>
      </c>
      <c r="C223" s="298">
        <v>46211</v>
      </c>
      <c r="D223" s="299" t="s">
        <v>390</v>
      </c>
      <c r="E223" s="522">
        <v>7.73</v>
      </c>
      <c r="F223" s="522"/>
      <c r="G223" s="333">
        <f t="shared" si="6"/>
        <v>-1522.5600000000127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289</v>
      </c>
      <c r="B224" s="330">
        <v>3</v>
      </c>
      <c r="C224" s="298">
        <v>46211</v>
      </c>
      <c r="D224" s="299" t="s">
        <v>904</v>
      </c>
      <c r="E224" s="522">
        <v>3.5</v>
      </c>
      <c r="F224" s="522"/>
      <c r="G224" s="333">
        <f t="shared" si="6"/>
        <v>-1514.8300000000127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289</v>
      </c>
      <c r="B225" s="330">
        <v>4</v>
      </c>
      <c r="C225" s="298">
        <v>46211</v>
      </c>
      <c r="D225" s="299" t="s">
        <v>904</v>
      </c>
      <c r="E225" s="522">
        <v>75.75</v>
      </c>
      <c r="F225" s="522"/>
      <c r="G225" s="333">
        <f t="shared" si="6"/>
        <v>-1511.3300000000127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289</v>
      </c>
      <c r="B226" s="330">
        <v>3</v>
      </c>
      <c r="C226" s="298">
        <v>46211</v>
      </c>
      <c r="D226" s="299" t="s">
        <v>309</v>
      </c>
      <c r="E226" s="522">
        <v>4.1900000000000004</v>
      </c>
      <c r="F226" s="522"/>
      <c r="G226" s="333">
        <f t="shared" si="6"/>
        <v>-1435.5800000000127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289</v>
      </c>
      <c r="B227" s="330">
        <v>1</v>
      </c>
      <c r="C227" s="298">
        <v>46211</v>
      </c>
      <c r="D227" s="299" t="s">
        <v>306</v>
      </c>
      <c r="E227" s="522">
        <v>145.94999999999999</v>
      </c>
      <c r="F227" s="522"/>
      <c r="G227" s="333">
        <f t="shared" si="6"/>
        <v>-1431.3900000000126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289</v>
      </c>
      <c r="B228" s="330">
        <v>4</v>
      </c>
      <c r="C228" s="298">
        <v>46211</v>
      </c>
      <c r="D228" s="299" t="s">
        <v>296</v>
      </c>
      <c r="E228" s="522">
        <v>63.09</v>
      </c>
      <c r="F228" s="522"/>
      <c r="G228" s="333">
        <f t="shared" si="6"/>
        <v>-1285.4400000000126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289</v>
      </c>
      <c r="B229" s="330">
        <v>8</v>
      </c>
      <c r="C229" s="298">
        <v>46211</v>
      </c>
      <c r="D229" s="299" t="s">
        <v>296</v>
      </c>
      <c r="E229" s="522">
        <v>17.739999999999998</v>
      </c>
      <c r="F229" s="522"/>
      <c r="G229" s="333">
        <f t="shared" si="6"/>
        <v>-1222.3500000000126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289</v>
      </c>
      <c r="B230" s="330">
        <v>6</v>
      </c>
      <c r="C230" s="298">
        <v>46211</v>
      </c>
      <c r="D230" s="299" t="s">
        <v>306</v>
      </c>
      <c r="E230" s="522">
        <v>155.91999999999999</v>
      </c>
      <c r="F230" s="522"/>
      <c r="G230" s="333">
        <f t="shared" si="6"/>
        <v>-1204.6100000000126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289</v>
      </c>
      <c r="B231" s="330">
        <v>1</v>
      </c>
      <c r="C231" s="298">
        <v>46211</v>
      </c>
      <c r="D231" s="299" t="s">
        <v>976</v>
      </c>
      <c r="E231" s="522">
        <v>31.58</v>
      </c>
      <c r="F231" s="522"/>
      <c r="G231" s="333">
        <f t="shared" si="6"/>
        <v>-1048.6900000000126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289</v>
      </c>
      <c r="B232" s="330">
        <v>8</v>
      </c>
      <c r="C232" s="298">
        <v>46211</v>
      </c>
      <c r="D232" s="299" t="s">
        <v>455</v>
      </c>
      <c r="E232" s="522">
        <v>23.31</v>
      </c>
      <c r="F232" s="522"/>
      <c r="G232" s="333">
        <f t="shared" si="6"/>
        <v>-1017.1100000000125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289</v>
      </c>
      <c r="B233" s="330">
        <v>6</v>
      </c>
      <c r="C233" s="298">
        <v>46211</v>
      </c>
      <c r="D233" s="299" t="s">
        <v>442</v>
      </c>
      <c r="E233" s="522">
        <v>16</v>
      </c>
      <c r="F233" s="522"/>
      <c r="G233" s="333">
        <f t="shared" si="6"/>
        <v>-993.80000000001257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289</v>
      </c>
      <c r="B234" s="330">
        <v>4</v>
      </c>
      <c r="C234" s="298">
        <v>46210</v>
      </c>
      <c r="D234" s="299" t="s">
        <v>310</v>
      </c>
      <c r="E234" s="522">
        <v>39.11</v>
      </c>
      <c r="F234" s="522"/>
      <c r="G234" s="333">
        <f t="shared" si="6"/>
        <v>-977.80000000001257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294</v>
      </c>
      <c r="B235" s="330">
        <v>9</v>
      </c>
      <c r="C235" s="298">
        <v>46210</v>
      </c>
      <c r="D235" s="299" t="s">
        <v>58</v>
      </c>
      <c r="E235" s="522">
        <v>1231.68</v>
      </c>
      <c r="F235" s="522"/>
      <c r="G235" s="333">
        <f t="shared" si="6"/>
        <v>-938.69000000001256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335</v>
      </c>
      <c r="B236" s="330" t="s">
        <v>335</v>
      </c>
      <c r="C236" s="298">
        <v>46210</v>
      </c>
      <c r="D236" s="299" t="s">
        <v>447</v>
      </c>
      <c r="E236" s="522">
        <v>53.37</v>
      </c>
      <c r="F236" s="522"/>
      <c r="G236" s="333">
        <f t="shared" si="6"/>
        <v>292.9899999999875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294</v>
      </c>
      <c r="B237" s="330">
        <v>13</v>
      </c>
      <c r="C237" s="298">
        <v>46209</v>
      </c>
      <c r="D237" s="299" t="s">
        <v>902</v>
      </c>
      <c r="E237" s="522">
        <v>218.33</v>
      </c>
      <c r="F237" s="522"/>
      <c r="G237" s="333">
        <f t="shared" si="6"/>
        <v>346.35999999998751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287</v>
      </c>
      <c r="B238" s="330" t="s">
        <v>287</v>
      </c>
      <c r="C238" s="298">
        <v>46209</v>
      </c>
      <c r="D238" s="299" t="s">
        <v>959</v>
      </c>
      <c r="E238" s="522">
        <v>1182.68</v>
      </c>
      <c r="F238" s="522">
        <v>1182.68</v>
      </c>
      <c r="G238" s="333">
        <f t="shared" si="6"/>
        <v>564.68999999998755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289</v>
      </c>
      <c r="B239" s="330">
        <v>3</v>
      </c>
      <c r="C239" s="298">
        <v>46209</v>
      </c>
      <c r="D239" s="299" t="s">
        <v>309</v>
      </c>
      <c r="E239" s="522">
        <v>6.19</v>
      </c>
      <c r="F239" s="522"/>
      <c r="G239" s="333">
        <f t="shared" si="6"/>
        <v>564.68999999998755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289</v>
      </c>
      <c r="B240" s="330">
        <v>8</v>
      </c>
      <c r="C240" s="298">
        <v>46209</v>
      </c>
      <c r="D240" s="299" t="s">
        <v>969</v>
      </c>
      <c r="E240" s="522">
        <v>9.7200000000000006</v>
      </c>
      <c r="F240" s="522"/>
      <c r="G240" s="333">
        <f t="shared" si="6"/>
        <v>570.8799999999876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289</v>
      </c>
      <c r="B241" s="330">
        <v>2</v>
      </c>
      <c r="C241" s="298">
        <v>46209</v>
      </c>
      <c r="D241" s="299" t="s">
        <v>353</v>
      </c>
      <c r="E241" s="522">
        <v>21.99</v>
      </c>
      <c r="F241" s="522"/>
      <c r="G241" s="333">
        <f t="shared" si="6"/>
        <v>580.59999999998763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289</v>
      </c>
      <c r="B242" s="330">
        <v>2</v>
      </c>
      <c r="C242" s="298">
        <v>46209</v>
      </c>
      <c r="D242" s="299" t="s">
        <v>296</v>
      </c>
      <c r="E242" s="522">
        <v>10.02</v>
      </c>
      <c r="F242" s="522"/>
      <c r="G242" s="333">
        <f t="shared" si="6"/>
        <v>602.58999999998764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289</v>
      </c>
      <c r="B243" s="330">
        <v>4</v>
      </c>
      <c r="C243" s="298">
        <v>46209</v>
      </c>
      <c r="D243" s="299" t="s">
        <v>296</v>
      </c>
      <c r="E243" s="522">
        <v>55.19</v>
      </c>
      <c r="F243" s="522"/>
      <c r="G243" s="333">
        <f t="shared" si="6"/>
        <v>612.60999999998762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294</v>
      </c>
      <c r="B244" s="330">
        <v>14</v>
      </c>
      <c r="C244" s="298">
        <v>46209</v>
      </c>
      <c r="D244" s="299" t="s">
        <v>958</v>
      </c>
      <c r="E244" s="522">
        <v>66.67</v>
      </c>
      <c r="F244" s="522"/>
      <c r="G244" s="333">
        <f t="shared" si="6"/>
        <v>667.79999999998756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294</v>
      </c>
      <c r="B245" s="330">
        <v>14</v>
      </c>
      <c r="C245" s="298">
        <v>46209</v>
      </c>
      <c r="D245" s="299" t="s">
        <v>367</v>
      </c>
      <c r="E245" s="522">
        <v>70.25</v>
      </c>
      <c r="F245" s="522"/>
      <c r="G245" s="333">
        <f t="shared" si="6"/>
        <v>734.46999999998752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289</v>
      </c>
      <c r="B246" s="330">
        <v>4</v>
      </c>
      <c r="C246" s="298">
        <v>46209</v>
      </c>
      <c r="D246" s="299" t="s">
        <v>334</v>
      </c>
      <c r="E246" s="522">
        <v>36.090000000000003</v>
      </c>
      <c r="F246" s="522"/>
      <c r="G246" s="333">
        <f t="shared" si="6"/>
        <v>804.71999999998752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289</v>
      </c>
      <c r="B247" s="330">
        <v>2</v>
      </c>
      <c r="C247" s="298">
        <v>46209</v>
      </c>
      <c r="D247" s="299" t="s">
        <v>301</v>
      </c>
      <c r="E247" s="522">
        <v>16.05</v>
      </c>
      <c r="F247" s="522"/>
      <c r="G247" s="333">
        <f t="shared" si="6"/>
        <v>840.80999999998755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289</v>
      </c>
      <c r="B248" s="330">
        <v>2</v>
      </c>
      <c r="C248" s="298">
        <v>46208</v>
      </c>
      <c r="D248" s="299" t="s">
        <v>960</v>
      </c>
      <c r="E248" s="522">
        <v>23.03</v>
      </c>
      <c r="F248" s="522"/>
      <c r="G248" s="333">
        <f t="shared" si="6"/>
        <v>856.85999999998751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289</v>
      </c>
      <c r="B249" s="330">
        <v>2</v>
      </c>
      <c r="C249" s="298">
        <v>46208</v>
      </c>
      <c r="D249" s="299" t="s">
        <v>371</v>
      </c>
      <c r="E249" s="522">
        <v>15.11</v>
      </c>
      <c r="F249" s="522"/>
      <c r="G249" s="333">
        <f t="shared" si="6"/>
        <v>879.88999999998748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289</v>
      </c>
      <c r="B250" s="330">
        <v>8</v>
      </c>
      <c r="C250" s="298">
        <v>46207</v>
      </c>
      <c r="D250" s="299" t="s">
        <v>950</v>
      </c>
      <c r="E250" s="522">
        <v>47.95</v>
      </c>
      <c r="F250" s="522"/>
      <c r="G250" s="333">
        <f t="shared" si="6"/>
        <v>894.99999999998749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289</v>
      </c>
      <c r="B251" s="330">
        <v>3</v>
      </c>
      <c r="C251" s="298">
        <v>46207</v>
      </c>
      <c r="D251" s="299" t="s">
        <v>951</v>
      </c>
      <c r="E251" s="522">
        <v>8.75</v>
      </c>
      <c r="F251" s="522"/>
      <c r="G251" s="333">
        <f t="shared" si="6"/>
        <v>942.94999999998754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294</v>
      </c>
      <c r="B252" s="330">
        <v>17</v>
      </c>
      <c r="C252" s="298">
        <v>46207</v>
      </c>
      <c r="D252" s="299" t="s">
        <v>370</v>
      </c>
      <c r="E252" s="522">
        <v>99</v>
      </c>
      <c r="F252" s="522"/>
      <c r="G252" s="333">
        <f t="shared" si="6"/>
        <v>951.69999999998754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289</v>
      </c>
      <c r="B253" s="330">
        <v>8</v>
      </c>
      <c r="C253" s="298">
        <v>46206</v>
      </c>
      <c r="D253" s="299" t="s">
        <v>950</v>
      </c>
      <c r="E253" s="522">
        <v>85.56</v>
      </c>
      <c r="F253" s="522"/>
      <c r="G253" s="333">
        <f t="shared" si="6"/>
        <v>1050.6999999999875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289</v>
      </c>
      <c r="B254" s="330">
        <v>3</v>
      </c>
      <c r="C254" s="298">
        <v>46206</v>
      </c>
      <c r="D254" s="299" t="s">
        <v>952</v>
      </c>
      <c r="E254" s="522">
        <v>25.07</v>
      </c>
      <c r="F254" s="522"/>
      <c r="G254" s="333">
        <f t="shared" si="6"/>
        <v>1136.2599999999875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294</v>
      </c>
      <c r="B255" s="330">
        <v>22</v>
      </c>
      <c r="C255" s="298">
        <v>46206</v>
      </c>
      <c r="D255" s="299" t="s">
        <v>953</v>
      </c>
      <c r="E255" s="522">
        <v>12.77</v>
      </c>
      <c r="F255" s="522"/>
      <c r="G255" s="333">
        <f t="shared" si="6"/>
        <v>1161.3299999999874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289</v>
      </c>
      <c r="B256" s="330">
        <v>8</v>
      </c>
      <c r="C256" s="298">
        <v>46206</v>
      </c>
      <c r="D256" s="299" t="s">
        <v>963</v>
      </c>
      <c r="E256" s="522">
        <v>50</v>
      </c>
      <c r="F256" s="522"/>
      <c r="G256" s="333">
        <f t="shared" si="6"/>
        <v>1174.0999999999874</v>
      </c>
      <c r="H256" s="334" t="s">
        <v>298</v>
      </c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289</v>
      </c>
      <c r="B257" s="330">
        <v>2</v>
      </c>
      <c r="C257" s="298">
        <v>46206</v>
      </c>
      <c r="D257" s="299" t="s">
        <v>964</v>
      </c>
      <c r="E257" s="522">
        <v>70</v>
      </c>
      <c r="F257" s="522"/>
      <c r="G257" s="333">
        <f t="shared" si="6"/>
        <v>1224.0999999999874</v>
      </c>
      <c r="H257" s="334" t="s">
        <v>298</v>
      </c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289</v>
      </c>
      <c r="B258" s="330">
        <v>6</v>
      </c>
      <c r="C258" s="298">
        <v>46206</v>
      </c>
      <c r="D258" s="299" t="s">
        <v>965</v>
      </c>
      <c r="E258" s="522">
        <v>64</v>
      </c>
      <c r="F258" s="522"/>
      <c r="G258" s="333">
        <f t="shared" si="6"/>
        <v>1294.0999999999874</v>
      </c>
      <c r="H258" s="334" t="s">
        <v>298</v>
      </c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289</v>
      </c>
      <c r="B259" s="330">
        <v>5</v>
      </c>
      <c r="C259" s="298">
        <v>46206</v>
      </c>
      <c r="D259" s="299" t="s">
        <v>962</v>
      </c>
      <c r="E259" s="522">
        <v>286.49</v>
      </c>
      <c r="F259" s="522"/>
      <c r="G259" s="333">
        <f t="shared" si="6"/>
        <v>1358.0999999999874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289</v>
      </c>
      <c r="B260" s="330">
        <v>6</v>
      </c>
      <c r="C260" s="298">
        <v>46206</v>
      </c>
      <c r="D260" s="299" t="s">
        <v>954</v>
      </c>
      <c r="E260" s="522">
        <v>36</v>
      </c>
      <c r="F260" s="522"/>
      <c r="G260" s="333">
        <f t="shared" si="6"/>
        <v>1644.5899999999874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287</v>
      </c>
      <c r="B261" s="330" t="s">
        <v>287</v>
      </c>
      <c r="C261" s="298">
        <v>46205</v>
      </c>
      <c r="D261" s="299" t="s">
        <v>956</v>
      </c>
      <c r="E261" s="522">
        <v>-200</v>
      </c>
      <c r="F261" s="522"/>
      <c r="G261" s="333">
        <f t="shared" si="6"/>
        <v>1680.5899999999874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287</v>
      </c>
      <c r="B262" s="330" t="s">
        <v>287</v>
      </c>
      <c r="C262" s="298">
        <v>46205</v>
      </c>
      <c r="D262" s="299" t="s">
        <v>956</v>
      </c>
      <c r="E262" s="522">
        <v>-4</v>
      </c>
      <c r="F262" s="522"/>
      <c r="G262" s="333">
        <f t="shared" si="6"/>
        <v>1480.5899999999874</v>
      </c>
      <c r="H262" s="334" t="s">
        <v>298</v>
      </c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287</v>
      </c>
      <c r="B263" s="330" t="s">
        <v>287</v>
      </c>
      <c r="C263" s="298">
        <v>46205</v>
      </c>
      <c r="D263" s="299" t="s">
        <v>956</v>
      </c>
      <c r="E263" s="522">
        <v>204</v>
      </c>
      <c r="F263" s="522"/>
      <c r="G263" s="333">
        <f t="shared" si="6"/>
        <v>1476.5899999999874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289</v>
      </c>
      <c r="B264" s="330">
        <v>6</v>
      </c>
      <c r="C264" s="298">
        <v>46205</v>
      </c>
      <c r="D264" s="299" t="s">
        <v>966</v>
      </c>
      <c r="E264" s="522">
        <v>20</v>
      </c>
      <c r="F264" s="522"/>
      <c r="G264" s="333">
        <f t="shared" si="6"/>
        <v>1680.5899999999874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287</v>
      </c>
      <c r="B265" s="330" t="s">
        <v>287</v>
      </c>
      <c r="C265" s="298">
        <v>46205</v>
      </c>
      <c r="D265" s="299" t="s">
        <v>967</v>
      </c>
      <c r="E265" s="522">
        <v>70</v>
      </c>
      <c r="F265" s="522">
        <v>70</v>
      </c>
      <c r="G265" s="333">
        <f t="shared" si="6"/>
        <v>1700.5899999999874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287</v>
      </c>
      <c r="B266" s="330" t="s">
        <v>287</v>
      </c>
      <c r="C266" s="298">
        <v>46205</v>
      </c>
      <c r="D266" s="299" t="s">
        <v>968</v>
      </c>
      <c r="E266" s="522">
        <v>783</v>
      </c>
      <c r="F266" s="522">
        <v>783</v>
      </c>
      <c r="G266" s="333">
        <f t="shared" si="6"/>
        <v>1700.5899999999874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294</v>
      </c>
      <c r="B267" s="330">
        <v>22</v>
      </c>
      <c r="C267" s="298">
        <v>46205</v>
      </c>
      <c r="D267" s="299" t="s">
        <v>375</v>
      </c>
      <c r="E267" s="522">
        <v>6.37</v>
      </c>
      <c r="F267" s="522"/>
      <c r="G267" s="333">
        <f t="shared" si="6"/>
        <v>1700.5899999999874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289</v>
      </c>
      <c r="B268" s="330">
        <v>2</v>
      </c>
      <c r="C268" s="298">
        <v>46205</v>
      </c>
      <c r="D268" s="299" t="s">
        <v>961</v>
      </c>
      <c r="E268" s="522">
        <v>21</v>
      </c>
      <c r="F268" s="522"/>
      <c r="G268" s="333">
        <f t="shared" si="6"/>
        <v>1706.9599999999873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284</v>
      </c>
      <c r="B269" s="330">
        <v>36</v>
      </c>
      <c r="C269" s="298">
        <v>46205</v>
      </c>
      <c r="D269" s="299" t="s">
        <v>374</v>
      </c>
      <c r="E269" s="522">
        <v>50</v>
      </c>
      <c r="F269" s="522"/>
      <c r="G269" s="333">
        <f t="shared" si="6"/>
        <v>1727.9599999999873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289</v>
      </c>
      <c r="B270" s="330">
        <v>8</v>
      </c>
      <c r="C270" s="298">
        <v>46205</v>
      </c>
      <c r="D270" s="299" t="s">
        <v>319</v>
      </c>
      <c r="E270" s="522">
        <v>53.8</v>
      </c>
      <c r="F270" s="522"/>
      <c r="G270" s="333">
        <f t="shared" si="6"/>
        <v>1777.9599999999873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289</v>
      </c>
      <c r="B271" s="330">
        <v>3</v>
      </c>
      <c r="C271" s="298">
        <v>46204</v>
      </c>
      <c r="D271" s="299" t="s">
        <v>309</v>
      </c>
      <c r="E271" s="522">
        <v>4.1900000000000004</v>
      </c>
      <c r="F271" s="522"/>
      <c r="G271" s="333">
        <f t="shared" si="6"/>
        <v>1831.7599999999873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289</v>
      </c>
      <c r="B272" s="330">
        <v>1</v>
      </c>
      <c r="C272" s="298">
        <v>46204</v>
      </c>
      <c r="D272" s="299" t="s">
        <v>311</v>
      </c>
      <c r="E272" s="522">
        <v>169.54</v>
      </c>
      <c r="F272" s="522"/>
      <c r="G272" s="333">
        <f t="shared" si="6"/>
        <v>1835.9499999999873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289</v>
      </c>
      <c r="B273" s="330">
        <v>2</v>
      </c>
      <c r="C273" s="298">
        <v>46204</v>
      </c>
      <c r="D273" s="299" t="s">
        <v>955</v>
      </c>
      <c r="E273" s="522">
        <v>64.2</v>
      </c>
      <c r="F273" s="522"/>
      <c r="G273" s="333">
        <f t="shared" si="6"/>
        <v>2005.4899999999873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289</v>
      </c>
      <c r="B274" s="330">
        <v>8</v>
      </c>
      <c r="C274" s="298">
        <v>46204</v>
      </c>
      <c r="D274" s="299" t="s">
        <v>319</v>
      </c>
      <c r="E274" s="522">
        <v>150.86000000000001</v>
      </c>
      <c r="F274" s="522"/>
      <c r="G274" s="333">
        <f t="shared" si="6"/>
        <v>2069.6899999999873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289</v>
      </c>
      <c r="B275" s="330">
        <v>3</v>
      </c>
      <c r="C275" s="298">
        <v>46204</v>
      </c>
      <c r="D275" s="299" t="s">
        <v>455</v>
      </c>
      <c r="E275" s="522">
        <v>10.41</v>
      </c>
      <c r="F275" s="522"/>
      <c r="G275" s="333">
        <f t="shared" si="6"/>
        <v>2220.5499999999874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1</v>
      </c>
      <c r="C276" s="298">
        <v>46204</v>
      </c>
      <c r="D276" s="299" t="s">
        <v>306</v>
      </c>
      <c r="E276" s="522">
        <v>98.37</v>
      </c>
      <c r="F276" s="522"/>
      <c r="G276" s="333">
        <f t="shared" si="6"/>
        <v>2230.9599999999873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289</v>
      </c>
      <c r="B277" s="330">
        <v>6</v>
      </c>
      <c r="C277" s="298">
        <v>46204</v>
      </c>
      <c r="D277" s="299" t="s">
        <v>397</v>
      </c>
      <c r="E277" s="522">
        <v>54.76</v>
      </c>
      <c r="F277" s="522"/>
      <c r="G277" s="333">
        <f t="shared" si="6"/>
        <v>2329.3299999999872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284</v>
      </c>
      <c r="B278" s="330">
        <v>37</v>
      </c>
      <c r="C278" s="298">
        <v>46203</v>
      </c>
      <c r="D278" s="299" t="s">
        <v>970</v>
      </c>
      <c r="E278" s="522">
        <v>6487.16</v>
      </c>
      <c r="F278" s="522"/>
      <c r="G278" s="333">
        <f t="shared" si="6"/>
        <v>2384.0899999999874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286</v>
      </c>
      <c r="B279" s="330">
        <v>25</v>
      </c>
      <c r="C279" s="298">
        <v>46203</v>
      </c>
      <c r="D279" s="298" t="s">
        <v>204</v>
      </c>
      <c r="E279" s="331">
        <v>350</v>
      </c>
      <c r="F279" s="522"/>
      <c r="G279" s="333">
        <f t="shared" si="6"/>
        <v>8871.2499999999873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286</v>
      </c>
      <c r="B280" s="330">
        <v>26</v>
      </c>
      <c r="C280" s="298">
        <v>46203</v>
      </c>
      <c r="D280" s="298" t="s">
        <v>205</v>
      </c>
      <c r="E280" s="331">
        <v>320</v>
      </c>
      <c r="F280" s="522"/>
      <c r="G280" s="333">
        <f t="shared" si="6"/>
        <v>9221.2499999999873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286</v>
      </c>
      <c r="B281" s="330">
        <v>27</v>
      </c>
      <c r="C281" s="298">
        <v>46203</v>
      </c>
      <c r="D281" s="298" t="s">
        <v>206</v>
      </c>
      <c r="E281" s="331">
        <v>25</v>
      </c>
      <c r="F281" s="522"/>
      <c r="G281" s="333">
        <f t="shared" si="6"/>
        <v>9541.2499999999873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286</v>
      </c>
      <c r="B282" s="330">
        <v>28</v>
      </c>
      <c r="C282" s="298">
        <v>46203</v>
      </c>
      <c r="D282" s="298" t="s">
        <v>207</v>
      </c>
      <c r="E282" s="331">
        <v>25</v>
      </c>
      <c r="F282" s="522"/>
      <c r="G282" s="333">
        <f t="shared" si="6"/>
        <v>9566.2499999999873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286</v>
      </c>
      <c r="B283" s="330">
        <v>29</v>
      </c>
      <c r="C283" s="298">
        <v>46203</v>
      </c>
      <c r="D283" s="298" t="s">
        <v>208</v>
      </c>
      <c r="E283" s="331">
        <v>45</v>
      </c>
      <c r="F283" s="522"/>
      <c r="G283" s="333">
        <f t="shared" si="6"/>
        <v>9591.2499999999873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286</v>
      </c>
      <c r="B284" s="330">
        <v>30</v>
      </c>
      <c r="C284" s="298">
        <v>46203</v>
      </c>
      <c r="D284" s="298" t="s">
        <v>209</v>
      </c>
      <c r="E284" s="331">
        <v>400</v>
      </c>
      <c r="F284" s="522"/>
      <c r="G284" s="333">
        <f t="shared" si="6"/>
        <v>9636.2499999999873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286</v>
      </c>
      <c r="B285" s="330">
        <v>31</v>
      </c>
      <c r="C285" s="298">
        <v>46203</v>
      </c>
      <c r="D285" s="298" t="s">
        <v>210</v>
      </c>
      <c r="E285" s="331">
        <v>375</v>
      </c>
      <c r="F285" s="522"/>
      <c r="G285" s="333">
        <f t="shared" si="6"/>
        <v>10036.249999999987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286</v>
      </c>
      <c r="B286" s="330">
        <v>32</v>
      </c>
      <c r="C286" s="298">
        <v>46203</v>
      </c>
      <c r="D286" s="298" t="s">
        <v>211</v>
      </c>
      <c r="E286" s="331">
        <v>100</v>
      </c>
      <c r="F286" s="522"/>
      <c r="G286" s="333">
        <f t="shared" si="6"/>
        <v>10411.249999999987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286</v>
      </c>
      <c r="B287" s="330">
        <v>33</v>
      </c>
      <c r="C287" s="298">
        <v>46203</v>
      </c>
      <c r="D287" s="298" t="s">
        <v>212</v>
      </c>
      <c r="E287" s="331">
        <v>85</v>
      </c>
      <c r="F287" s="522"/>
      <c r="G287" s="333">
        <f t="shared" si="6"/>
        <v>10511.249999999987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286</v>
      </c>
      <c r="B288" s="330">
        <v>34</v>
      </c>
      <c r="C288" s="298">
        <v>46203</v>
      </c>
      <c r="D288" s="298" t="s">
        <v>213</v>
      </c>
      <c r="E288" s="331">
        <v>230</v>
      </c>
      <c r="F288" s="522"/>
      <c r="G288" s="333">
        <f t="shared" si="6"/>
        <v>10596.249999999987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286</v>
      </c>
      <c r="B289" s="330">
        <v>35</v>
      </c>
      <c r="C289" s="298">
        <v>46203</v>
      </c>
      <c r="D289" s="298" t="s">
        <v>214</v>
      </c>
      <c r="E289" s="331">
        <v>45</v>
      </c>
      <c r="F289" s="522"/>
      <c r="G289" s="333">
        <f t="shared" si="6"/>
        <v>10826.249999999987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294</v>
      </c>
      <c r="B290" s="330">
        <v>10</v>
      </c>
      <c r="C290" s="298">
        <v>46203</v>
      </c>
      <c r="D290" s="298" t="s">
        <v>176</v>
      </c>
      <c r="E290" s="522">
        <v>17.899999999999999</v>
      </c>
      <c r="F290" s="522"/>
      <c r="G290" s="333">
        <f t="shared" si="6"/>
        <v>10871.249999999987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287</v>
      </c>
      <c r="B291" s="330" t="s">
        <v>287</v>
      </c>
      <c r="C291" s="298">
        <v>46203</v>
      </c>
      <c r="D291" s="299" t="s">
        <v>423</v>
      </c>
      <c r="E291" s="522">
        <v>185.64</v>
      </c>
      <c r="F291" s="522">
        <v>185.64</v>
      </c>
      <c r="G291" s="333">
        <f t="shared" si="6"/>
        <v>10889.149999999987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289</v>
      </c>
      <c r="B292" s="330">
        <v>6</v>
      </c>
      <c r="C292" s="298">
        <v>46203</v>
      </c>
      <c r="D292" s="299" t="s">
        <v>947</v>
      </c>
      <c r="E292" s="522">
        <v>-20</v>
      </c>
      <c r="F292" s="522"/>
      <c r="G292" s="333">
        <f t="shared" si="6"/>
        <v>10889.149999999987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287</v>
      </c>
      <c r="B293" s="330" t="s">
        <v>287</v>
      </c>
      <c r="C293" s="298">
        <v>46202</v>
      </c>
      <c r="D293" s="299" t="s">
        <v>948</v>
      </c>
      <c r="E293" s="522">
        <v>580</v>
      </c>
      <c r="F293" s="522">
        <v>580</v>
      </c>
      <c r="G293" s="333">
        <f t="shared" si="6"/>
        <v>10869.149999999987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291</v>
      </c>
      <c r="B294" s="330">
        <v>38</v>
      </c>
      <c r="C294" s="298">
        <v>46202</v>
      </c>
      <c r="D294" s="299" t="s">
        <v>293</v>
      </c>
      <c r="E294" s="522"/>
      <c r="F294" s="522">
        <v>4720.8599999999997</v>
      </c>
      <c r="G294" s="333">
        <f t="shared" si="6"/>
        <v>10869.149999999987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287</v>
      </c>
      <c r="B295" s="330" t="s">
        <v>287</v>
      </c>
      <c r="C295" s="298">
        <v>46202</v>
      </c>
      <c r="D295" s="299" t="s">
        <v>942</v>
      </c>
      <c r="E295" s="522">
        <v>180</v>
      </c>
      <c r="F295" s="522">
        <v>180</v>
      </c>
      <c r="G295" s="333">
        <f t="shared" si="6"/>
        <v>6148.2899999999863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294</v>
      </c>
      <c r="B296" s="330">
        <v>20</v>
      </c>
      <c r="C296" s="298">
        <v>46202</v>
      </c>
      <c r="D296" s="299" t="s">
        <v>193</v>
      </c>
      <c r="E296" s="522">
        <v>600</v>
      </c>
      <c r="F296" s="522"/>
      <c r="G296" s="333">
        <f t="shared" si="6"/>
        <v>6148.2899999999863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289</v>
      </c>
      <c r="B297" s="330">
        <v>1</v>
      </c>
      <c r="C297" s="298">
        <v>46202</v>
      </c>
      <c r="D297" s="299" t="s">
        <v>306</v>
      </c>
      <c r="E297" s="522">
        <v>102.13</v>
      </c>
      <c r="F297" s="522"/>
      <c r="G297" s="333">
        <f t="shared" si="6"/>
        <v>6748.2899999999863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289</v>
      </c>
      <c r="B298" s="330">
        <v>4</v>
      </c>
      <c r="C298" s="298">
        <v>46202</v>
      </c>
      <c r="D298" s="299" t="s">
        <v>310</v>
      </c>
      <c r="E298" s="522">
        <v>40.56</v>
      </c>
      <c r="F298" s="522"/>
      <c r="G298" s="333">
        <f t="shared" si="6"/>
        <v>6850.4199999999864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3</v>
      </c>
      <c r="C299" s="298">
        <v>46202</v>
      </c>
      <c r="D299" s="299" t="s">
        <v>310</v>
      </c>
      <c r="E299" s="522">
        <v>6.84</v>
      </c>
      <c r="F299" s="522"/>
      <c r="G299" s="333">
        <f t="shared" si="6"/>
        <v>6890.9799999999868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289</v>
      </c>
      <c r="B300" s="330">
        <v>3</v>
      </c>
      <c r="C300" s="298">
        <v>46202</v>
      </c>
      <c r="D300" s="299" t="s">
        <v>880</v>
      </c>
      <c r="E300" s="522">
        <v>11.98</v>
      </c>
      <c r="F300" s="522"/>
      <c r="G300" s="333">
        <f t="shared" si="6"/>
        <v>6897.819999999987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2</v>
      </c>
      <c r="C301" s="298">
        <v>46201</v>
      </c>
      <c r="D301" s="299" t="s">
        <v>353</v>
      </c>
      <c r="E301" s="522">
        <v>14.99</v>
      </c>
      <c r="F301" s="522"/>
      <c r="G301" s="333">
        <f t="shared" ref="G301:G314" si="7">G302-E301+F301</f>
        <v>6909.7999999999865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2</v>
      </c>
      <c r="C302" s="298">
        <v>46201</v>
      </c>
      <c r="D302" s="299" t="s">
        <v>358</v>
      </c>
      <c r="E302" s="522">
        <v>11.29</v>
      </c>
      <c r="F302" s="522"/>
      <c r="G302" s="333">
        <f t="shared" si="7"/>
        <v>6924.7899999999863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289</v>
      </c>
      <c r="B303" s="330">
        <v>8</v>
      </c>
      <c r="C303" s="298">
        <v>46201</v>
      </c>
      <c r="D303" s="299" t="s">
        <v>319</v>
      </c>
      <c r="E303" s="522">
        <v>158.96</v>
      </c>
      <c r="F303" s="522"/>
      <c r="G303" s="333">
        <f t="shared" si="7"/>
        <v>6936.0799999999863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6</v>
      </c>
      <c r="C304" s="298">
        <v>46201</v>
      </c>
      <c r="D304" s="299" t="s">
        <v>397</v>
      </c>
      <c r="E304" s="522">
        <v>53.24</v>
      </c>
      <c r="F304" s="522"/>
      <c r="G304" s="333">
        <f t="shared" si="7"/>
        <v>7095.0399999999863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289</v>
      </c>
      <c r="B305" s="330">
        <v>2</v>
      </c>
      <c r="C305" s="298">
        <v>46200</v>
      </c>
      <c r="D305" s="299" t="s">
        <v>917</v>
      </c>
      <c r="E305" s="522">
        <v>122.77</v>
      </c>
      <c r="F305" s="522"/>
      <c r="G305" s="333">
        <f t="shared" si="7"/>
        <v>7148.2799999999861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1</v>
      </c>
      <c r="C306" s="298">
        <v>46200</v>
      </c>
      <c r="D306" s="299" t="s">
        <v>831</v>
      </c>
      <c r="E306" s="522">
        <v>77.67</v>
      </c>
      <c r="F306" s="522"/>
      <c r="G306" s="333">
        <f t="shared" si="7"/>
        <v>7271.0499999999865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289</v>
      </c>
      <c r="B307" s="330">
        <v>5</v>
      </c>
      <c r="C307" s="298">
        <v>46200</v>
      </c>
      <c r="D307" s="299" t="s">
        <v>943</v>
      </c>
      <c r="E307" s="522">
        <v>32.99</v>
      </c>
      <c r="F307" s="522"/>
      <c r="G307" s="333">
        <f t="shared" si="7"/>
        <v>7348.7199999999866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287</v>
      </c>
      <c r="B308" s="330" t="s">
        <v>287</v>
      </c>
      <c r="C308" s="298">
        <v>46200</v>
      </c>
      <c r="D308" s="299" t="s">
        <v>945</v>
      </c>
      <c r="E308" s="522">
        <v>207.96</v>
      </c>
      <c r="F308" s="522">
        <v>207.96</v>
      </c>
      <c r="G308" s="333">
        <f t="shared" si="7"/>
        <v>7381.7099999999864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289</v>
      </c>
      <c r="B309" s="330">
        <v>2</v>
      </c>
      <c r="C309" s="298">
        <v>46199</v>
      </c>
      <c r="D309" s="299" t="s">
        <v>868</v>
      </c>
      <c r="E309" s="522">
        <v>51.84</v>
      </c>
      <c r="F309" s="522"/>
      <c r="G309" s="333">
        <f t="shared" si="7"/>
        <v>7381.7099999999864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289</v>
      </c>
      <c r="B310" s="330">
        <v>3</v>
      </c>
      <c r="C310" s="298">
        <v>46199</v>
      </c>
      <c r="D310" s="299" t="s">
        <v>296</v>
      </c>
      <c r="E310" s="522">
        <v>10.31</v>
      </c>
      <c r="F310" s="522"/>
      <c r="G310" s="333">
        <f t="shared" si="7"/>
        <v>7433.5499999999865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289</v>
      </c>
      <c r="B311" s="330">
        <v>4</v>
      </c>
      <c r="C311" s="298">
        <v>46199</v>
      </c>
      <c r="D311" s="299" t="s">
        <v>296</v>
      </c>
      <c r="E311" s="522">
        <v>87.14</v>
      </c>
      <c r="F311" s="522"/>
      <c r="G311" s="333">
        <f t="shared" si="7"/>
        <v>7443.8599999999869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289</v>
      </c>
      <c r="B312" s="330">
        <v>5</v>
      </c>
      <c r="C312" s="298">
        <v>46199</v>
      </c>
      <c r="D312" s="299" t="s">
        <v>940</v>
      </c>
      <c r="E312" s="522">
        <v>20</v>
      </c>
      <c r="F312" s="522"/>
      <c r="G312" s="333">
        <f t="shared" si="7"/>
        <v>7530.9999999999873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294</v>
      </c>
      <c r="B313" s="330">
        <v>12</v>
      </c>
      <c r="C313" s="298">
        <v>46198</v>
      </c>
      <c r="D313" s="299" t="s">
        <v>314</v>
      </c>
      <c r="E313" s="522">
        <v>204.48</v>
      </c>
      <c r="F313" s="522"/>
      <c r="G313" s="333">
        <f t="shared" si="7"/>
        <v>7550.9999999999873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291</v>
      </c>
      <c r="B314" s="330">
        <v>39</v>
      </c>
      <c r="C314" s="298">
        <v>46198</v>
      </c>
      <c r="D314" s="299" t="s">
        <v>292</v>
      </c>
      <c r="E314" s="522"/>
      <c r="F314" s="522">
        <v>2763.77</v>
      </c>
      <c r="G314" s="333">
        <f t="shared" si="7"/>
        <v>7755.4799999999868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289</v>
      </c>
      <c r="B315" s="330">
        <v>5</v>
      </c>
      <c r="C315" s="298">
        <v>46198</v>
      </c>
      <c r="D315" s="299" t="s">
        <v>846</v>
      </c>
      <c r="E315" s="522">
        <v>11.2</v>
      </c>
      <c r="F315" s="522"/>
      <c r="G315" s="333">
        <f t="shared" ref="G315:G335" si="8">G316-E315+F315</f>
        <v>4991.7099999999864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289</v>
      </c>
      <c r="B316" s="330">
        <v>2</v>
      </c>
      <c r="C316" s="298">
        <v>46197</v>
      </c>
      <c r="D316" s="299" t="s">
        <v>941</v>
      </c>
      <c r="E316" s="522">
        <v>15.99</v>
      </c>
      <c r="F316" s="522"/>
      <c r="G316" s="333">
        <f t="shared" si="8"/>
        <v>5002.9099999999862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289</v>
      </c>
      <c r="B317" s="330">
        <v>5</v>
      </c>
      <c r="C317" s="298">
        <v>46197</v>
      </c>
      <c r="D317" s="299" t="s">
        <v>340</v>
      </c>
      <c r="E317" s="522">
        <v>47.93</v>
      </c>
      <c r="F317" s="522"/>
      <c r="G317" s="333">
        <f t="shared" si="8"/>
        <v>5018.899999999986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294</v>
      </c>
      <c r="B318" s="330">
        <v>43</v>
      </c>
      <c r="C318" s="298">
        <v>46197</v>
      </c>
      <c r="D318" s="299" t="s">
        <v>201</v>
      </c>
      <c r="E318" s="522">
        <v>42.84</v>
      </c>
      <c r="F318" s="522"/>
      <c r="G318" s="333">
        <f t="shared" si="8"/>
        <v>5066.8299999999863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294</v>
      </c>
      <c r="B319" s="330">
        <v>42</v>
      </c>
      <c r="C319" s="298">
        <v>46197</v>
      </c>
      <c r="D319" s="299" t="s">
        <v>200</v>
      </c>
      <c r="E319" s="522">
        <v>99.4</v>
      </c>
      <c r="F319" s="522"/>
      <c r="G319" s="333">
        <f t="shared" si="8"/>
        <v>5109.6699999999864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289</v>
      </c>
      <c r="B320" s="330">
        <v>8</v>
      </c>
      <c r="C320" s="298">
        <v>46196</v>
      </c>
      <c r="D320" s="299" t="s">
        <v>319</v>
      </c>
      <c r="E320" s="522">
        <v>5.68</v>
      </c>
      <c r="F320" s="522"/>
      <c r="G320" s="333">
        <f t="shared" si="8"/>
        <v>5209.0699999999861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289</v>
      </c>
      <c r="B321" s="330">
        <v>1</v>
      </c>
      <c r="C321" s="298">
        <v>46196</v>
      </c>
      <c r="D321" s="299" t="s">
        <v>306</v>
      </c>
      <c r="E321" s="522">
        <v>167.73</v>
      </c>
      <c r="F321" s="522"/>
      <c r="G321" s="333">
        <f t="shared" si="8"/>
        <v>5214.7499999999864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289</v>
      </c>
      <c r="B322" s="330">
        <v>4</v>
      </c>
      <c r="C322" s="298">
        <v>46196</v>
      </c>
      <c r="D322" s="299" t="s">
        <v>296</v>
      </c>
      <c r="E322" s="522">
        <v>40.81</v>
      </c>
      <c r="F322" s="522"/>
      <c r="G322" s="333">
        <f t="shared" si="8"/>
        <v>5382.4799999999859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289</v>
      </c>
      <c r="B323" s="330">
        <v>2</v>
      </c>
      <c r="C323" s="298">
        <v>46196</v>
      </c>
      <c r="D323" s="299" t="s">
        <v>334</v>
      </c>
      <c r="E323" s="522">
        <v>17.68</v>
      </c>
      <c r="F323" s="522"/>
      <c r="G323" s="333">
        <f t="shared" si="8"/>
        <v>5423.2899999999863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3</v>
      </c>
      <c r="C324" s="298">
        <v>46196</v>
      </c>
      <c r="D324" s="299" t="s">
        <v>320</v>
      </c>
      <c r="E324" s="522">
        <v>5.19</v>
      </c>
      <c r="F324" s="522"/>
      <c r="G324" s="333">
        <f t="shared" si="8"/>
        <v>5440.9699999999866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289</v>
      </c>
      <c r="B325" s="330">
        <v>8</v>
      </c>
      <c r="C325" s="298">
        <v>46196</v>
      </c>
      <c r="D325" s="299" t="s">
        <v>308</v>
      </c>
      <c r="E325" s="522">
        <v>71.75</v>
      </c>
      <c r="F325" s="522"/>
      <c r="G325" s="333">
        <f t="shared" si="8"/>
        <v>5446.1599999999862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294</v>
      </c>
      <c r="B326" s="330">
        <v>22</v>
      </c>
      <c r="C326" s="298">
        <v>46196</v>
      </c>
      <c r="D326" s="299" t="s">
        <v>835</v>
      </c>
      <c r="E326" s="522">
        <v>15.96</v>
      </c>
      <c r="F326" s="522"/>
      <c r="G326" s="333">
        <f t="shared" si="8"/>
        <v>5517.9099999999862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289</v>
      </c>
      <c r="B327" s="330">
        <v>2</v>
      </c>
      <c r="C327" s="298">
        <v>46195</v>
      </c>
      <c r="D327" s="299" t="s">
        <v>334</v>
      </c>
      <c r="E327" s="522">
        <v>7.89</v>
      </c>
      <c r="F327" s="522"/>
      <c r="G327" s="333">
        <f t="shared" si="8"/>
        <v>5533.8699999999862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287</v>
      </c>
      <c r="B328" s="330" t="s">
        <v>287</v>
      </c>
      <c r="C328" s="298">
        <v>46195</v>
      </c>
      <c r="D328" s="299" t="s">
        <v>939</v>
      </c>
      <c r="E328" s="522">
        <v>86.07</v>
      </c>
      <c r="F328" s="522">
        <v>86.07</v>
      </c>
      <c r="G328" s="333">
        <f t="shared" si="8"/>
        <v>5541.7599999999866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287</v>
      </c>
      <c r="B329" s="330" t="s">
        <v>287</v>
      </c>
      <c r="C329" s="298">
        <v>46195</v>
      </c>
      <c r="D329" s="299" t="s">
        <v>922</v>
      </c>
      <c r="E329" s="522">
        <v>14.98</v>
      </c>
      <c r="F329" s="522">
        <v>14.98</v>
      </c>
      <c r="G329" s="333">
        <f t="shared" si="8"/>
        <v>5541.7599999999866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287</v>
      </c>
      <c r="B330" s="330" t="s">
        <v>287</v>
      </c>
      <c r="C330" s="298">
        <v>46195</v>
      </c>
      <c r="D330" s="299" t="s">
        <v>936</v>
      </c>
      <c r="E330" s="522">
        <v>83.52</v>
      </c>
      <c r="F330" s="522">
        <v>83.52</v>
      </c>
      <c r="G330" s="333">
        <f t="shared" si="8"/>
        <v>5541.7599999999866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287</v>
      </c>
      <c r="B331" s="330" t="s">
        <v>287</v>
      </c>
      <c r="C331" s="298">
        <v>46195</v>
      </c>
      <c r="D331" s="299" t="s">
        <v>937</v>
      </c>
      <c r="E331" s="522">
        <v>62.19</v>
      </c>
      <c r="F331" s="522">
        <v>62.19</v>
      </c>
      <c r="G331" s="333">
        <f t="shared" si="8"/>
        <v>5541.7599999999866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3</v>
      </c>
      <c r="C332" s="298">
        <v>46195</v>
      </c>
      <c r="D332" s="299" t="s">
        <v>310</v>
      </c>
      <c r="E332" s="522">
        <v>6.99</v>
      </c>
      <c r="F332" s="522"/>
      <c r="G332" s="333">
        <f t="shared" si="8"/>
        <v>5541.7599999999866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287</v>
      </c>
      <c r="B333" s="330" t="s">
        <v>287</v>
      </c>
      <c r="C333" s="298">
        <v>46195</v>
      </c>
      <c r="D333" s="299" t="s">
        <v>938</v>
      </c>
      <c r="E333" s="522">
        <v>60.47</v>
      </c>
      <c r="F333" s="522">
        <v>60.47</v>
      </c>
      <c r="G333" s="333">
        <f t="shared" si="8"/>
        <v>5548.7499999999864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294</v>
      </c>
      <c r="B334" s="330">
        <v>22</v>
      </c>
      <c r="C334" s="298">
        <v>46195</v>
      </c>
      <c r="D334" s="299" t="s">
        <v>323</v>
      </c>
      <c r="E334" s="522">
        <v>20.22</v>
      </c>
      <c r="F334" s="522"/>
      <c r="G334" s="333">
        <f t="shared" si="8"/>
        <v>5548.7499999999864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289</v>
      </c>
      <c r="B335" s="330">
        <v>6</v>
      </c>
      <c r="C335" s="298">
        <v>46195</v>
      </c>
      <c r="D335" s="299" t="s">
        <v>919</v>
      </c>
      <c r="E335" s="522">
        <v>200</v>
      </c>
      <c r="F335" s="522"/>
      <c r="G335" s="333">
        <f t="shared" si="8"/>
        <v>5568.9699999999866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289</v>
      </c>
      <c r="B336" s="330">
        <v>5</v>
      </c>
      <c r="C336" s="298">
        <v>46194</v>
      </c>
      <c r="D336" s="299" t="s">
        <v>340</v>
      </c>
      <c r="E336" s="522">
        <v>47.93</v>
      </c>
      <c r="F336" s="522"/>
      <c r="G336" s="333">
        <f t="shared" ref="G336:G356" si="9">G337-E336+F336</f>
        <v>5768.9699999999866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287</v>
      </c>
      <c r="B337" s="330" t="s">
        <v>287</v>
      </c>
      <c r="C337" s="298">
        <v>46194</v>
      </c>
      <c r="D337" s="299" t="s">
        <v>935</v>
      </c>
      <c r="E337" s="522"/>
      <c r="F337" s="522">
        <v>50</v>
      </c>
      <c r="G337" s="333">
        <f t="shared" si="9"/>
        <v>5816.8999999999869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287</v>
      </c>
      <c r="B338" s="330" t="s">
        <v>287</v>
      </c>
      <c r="C338" s="298">
        <v>46194</v>
      </c>
      <c r="D338" s="299" t="s">
        <v>935</v>
      </c>
      <c r="E338" s="522">
        <v>50</v>
      </c>
      <c r="F338" s="522"/>
      <c r="G338" s="333">
        <f t="shared" si="9"/>
        <v>5766.8999999999869</v>
      </c>
      <c r="H338" s="334" t="s">
        <v>298</v>
      </c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287</v>
      </c>
      <c r="B339" s="330" t="s">
        <v>287</v>
      </c>
      <c r="C339" s="298">
        <v>46194</v>
      </c>
      <c r="D339" s="299" t="s">
        <v>922</v>
      </c>
      <c r="E339" s="522">
        <v>28.38</v>
      </c>
      <c r="F339" s="522">
        <v>28.38</v>
      </c>
      <c r="G339" s="333">
        <f t="shared" si="9"/>
        <v>5816.8999999999869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287</v>
      </c>
      <c r="B340" s="330" t="s">
        <v>287</v>
      </c>
      <c r="C340" s="298">
        <v>46194</v>
      </c>
      <c r="D340" s="299" t="s">
        <v>920</v>
      </c>
      <c r="E340" s="522">
        <v>35.020000000000003</v>
      </c>
      <c r="F340" s="522">
        <v>35.020000000000003</v>
      </c>
      <c r="G340" s="333">
        <f t="shared" si="9"/>
        <v>5816.8999999999869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287</v>
      </c>
      <c r="B341" s="330" t="s">
        <v>287</v>
      </c>
      <c r="C341" s="298">
        <v>46194</v>
      </c>
      <c r="D341" s="299" t="s">
        <v>927</v>
      </c>
      <c r="E341" s="522">
        <v>83.81</v>
      </c>
      <c r="F341" s="522">
        <v>83.81</v>
      </c>
      <c r="G341" s="333">
        <f t="shared" si="9"/>
        <v>5816.8999999999869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287</v>
      </c>
      <c r="B342" s="330" t="s">
        <v>287</v>
      </c>
      <c r="C342" s="298">
        <v>46194</v>
      </c>
      <c r="D342" s="299" t="s">
        <v>928</v>
      </c>
      <c r="E342" s="522">
        <v>27.43</v>
      </c>
      <c r="F342" s="522">
        <v>27.43</v>
      </c>
      <c r="G342" s="333">
        <f t="shared" si="9"/>
        <v>5816.8999999999869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287</v>
      </c>
      <c r="B343" s="330" t="s">
        <v>287</v>
      </c>
      <c r="C343" s="298">
        <v>46193</v>
      </c>
      <c r="D343" s="299" t="s">
        <v>932</v>
      </c>
      <c r="E343" s="522">
        <v>30.86</v>
      </c>
      <c r="F343" s="522">
        <v>30.86</v>
      </c>
      <c r="G343" s="333">
        <f t="shared" si="9"/>
        <v>5816.8999999999869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287</v>
      </c>
      <c r="B344" s="330" t="s">
        <v>287</v>
      </c>
      <c r="C344" s="298">
        <v>46193</v>
      </c>
      <c r="D344" s="299" t="s">
        <v>922</v>
      </c>
      <c r="E344" s="522">
        <v>13.95</v>
      </c>
      <c r="F344" s="522">
        <v>13.95</v>
      </c>
      <c r="G344" s="333">
        <f t="shared" si="9"/>
        <v>5816.8999999999869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287</v>
      </c>
      <c r="B345" s="330" t="s">
        <v>287</v>
      </c>
      <c r="C345" s="298">
        <v>46192</v>
      </c>
      <c r="D345" s="299" t="s">
        <v>934</v>
      </c>
      <c r="E345" s="522">
        <v>148.54</v>
      </c>
      <c r="F345" s="522">
        <v>148.54</v>
      </c>
      <c r="G345" s="333">
        <f t="shared" si="9"/>
        <v>5816.8999999999869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287</v>
      </c>
      <c r="B346" s="330" t="s">
        <v>287</v>
      </c>
      <c r="C346" s="298">
        <v>46192</v>
      </c>
      <c r="D346" s="299" t="s">
        <v>921</v>
      </c>
      <c r="E346" s="522">
        <v>80</v>
      </c>
      <c r="F346" s="522">
        <v>80</v>
      </c>
      <c r="G346" s="333">
        <f t="shared" si="9"/>
        <v>5816.8999999999869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287</v>
      </c>
      <c r="B347" s="330" t="s">
        <v>287</v>
      </c>
      <c r="C347" s="298">
        <v>46192</v>
      </c>
      <c r="D347" s="299" t="s">
        <v>922</v>
      </c>
      <c r="E347" s="522">
        <v>27.98</v>
      </c>
      <c r="F347" s="522">
        <v>27.98</v>
      </c>
      <c r="G347" s="333">
        <f t="shared" si="9"/>
        <v>5816.8999999999869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287</v>
      </c>
      <c r="B348" s="330" t="s">
        <v>287</v>
      </c>
      <c r="C348" s="298">
        <v>46192</v>
      </c>
      <c r="D348" s="299" t="s">
        <v>933</v>
      </c>
      <c r="E348" s="522">
        <v>30.63</v>
      </c>
      <c r="F348" s="522">
        <v>30.63</v>
      </c>
      <c r="G348" s="333">
        <f t="shared" si="9"/>
        <v>5816.8999999999869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294</v>
      </c>
      <c r="B349" s="330">
        <v>22</v>
      </c>
      <c r="C349" s="298">
        <v>46192</v>
      </c>
      <c r="D349" s="299" t="s">
        <v>923</v>
      </c>
      <c r="E349" s="522">
        <v>7.46</v>
      </c>
      <c r="F349" s="522"/>
      <c r="G349" s="333">
        <f t="shared" si="9"/>
        <v>5816.8999999999869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287</v>
      </c>
      <c r="B350" s="330" t="s">
        <v>287</v>
      </c>
      <c r="C350" s="298">
        <v>46192</v>
      </c>
      <c r="D350" s="299" t="s">
        <v>924</v>
      </c>
      <c r="E350" s="522">
        <v>22.07</v>
      </c>
      <c r="F350" s="522">
        <v>22.07</v>
      </c>
      <c r="G350" s="333">
        <f t="shared" si="9"/>
        <v>5824.3599999999869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287</v>
      </c>
      <c r="B351" s="330" t="s">
        <v>287</v>
      </c>
      <c r="C351" s="298">
        <v>46192</v>
      </c>
      <c r="D351" s="299" t="s">
        <v>924</v>
      </c>
      <c r="E351" s="522">
        <v>51.04</v>
      </c>
      <c r="F351" s="522">
        <v>51.04</v>
      </c>
      <c r="G351" s="333">
        <f t="shared" si="9"/>
        <v>5824.3599999999869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287</v>
      </c>
      <c r="B352" s="330" t="s">
        <v>287</v>
      </c>
      <c r="C352" s="298">
        <v>46192</v>
      </c>
      <c r="D352" s="299" t="s">
        <v>924</v>
      </c>
      <c r="E352" s="522">
        <v>90.59</v>
      </c>
      <c r="F352" s="522">
        <v>90.59</v>
      </c>
      <c r="G352" s="333">
        <f t="shared" si="9"/>
        <v>5824.3599999999869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287</v>
      </c>
      <c r="B353" s="330" t="s">
        <v>287</v>
      </c>
      <c r="C353" s="298">
        <v>46192</v>
      </c>
      <c r="D353" s="299" t="s">
        <v>925</v>
      </c>
      <c r="E353" s="522">
        <v>26.02</v>
      </c>
      <c r="F353" s="522">
        <v>26.02</v>
      </c>
      <c r="G353" s="333">
        <f t="shared" si="9"/>
        <v>5824.3599999999869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287</v>
      </c>
      <c r="B354" s="330" t="s">
        <v>287</v>
      </c>
      <c r="C354" s="298">
        <v>46192</v>
      </c>
      <c r="D354" s="299" t="s">
        <v>925</v>
      </c>
      <c r="E354" s="522">
        <v>26.02</v>
      </c>
      <c r="F354" s="522">
        <v>26.02</v>
      </c>
      <c r="G354" s="333">
        <f t="shared" si="9"/>
        <v>5824.3599999999869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287</v>
      </c>
      <c r="B355" s="330" t="s">
        <v>287</v>
      </c>
      <c r="C355" s="298">
        <v>46192</v>
      </c>
      <c r="D355" s="299" t="s">
        <v>925</v>
      </c>
      <c r="E355" s="522">
        <v>38.03</v>
      </c>
      <c r="F355" s="522">
        <v>38.03</v>
      </c>
      <c r="G355" s="333">
        <f t="shared" si="9"/>
        <v>5824.3599999999869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287</v>
      </c>
      <c r="B356" s="330" t="s">
        <v>287</v>
      </c>
      <c r="C356" s="298">
        <v>46192</v>
      </c>
      <c r="D356" s="299" t="s">
        <v>925</v>
      </c>
      <c r="E356" s="522">
        <v>26.03</v>
      </c>
      <c r="F356" s="522">
        <v>26.03</v>
      </c>
      <c r="G356" s="333">
        <f t="shared" si="9"/>
        <v>5824.3599999999869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287</v>
      </c>
      <c r="B357" s="330" t="s">
        <v>287</v>
      </c>
      <c r="C357" s="298">
        <v>46192</v>
      </c>
      <c r="D357" s="299" t="s">
        <v>922</v>
      </c>
      <c r="E357" s="522">
        <v>21.98</v>
      </c>
      <c r="F357" s="522">
        <v>21.98</v>
      </c>
      <c r="G357" s="333">
        <f t="shared" ref="G357:G414" si="10">G358-E357+F357</f>
        <v>5824.3599999999869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287</v>
      </c>
      <c r="B358" s="330" t="s">
        <v>287</v>
      </c>
      <c r="C358" s="298">
        <v>46192</v>
      </c>
      <c r="D358" s="299" t="s">
        <v>922</v>
      </c>
      <c r="E358" s="522">
        <v>27.99</v>
      </c>
      <c r="F358" s="522">
        <v>27.99</v>
      </c>
      <c r="G358" s="333">
        <f t="shared" si="10"/>
        <v>5824.3599999999869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287</v>
      </c>
      <c r="B359" s="330" t="s">
        <v>287</v>
      </c>
      <c r="C359" s="298">
        <v>46191</v>
      </c>
      <c r="D359" s="299" t="s">
        <v>926</v>
      </c>
      <c r="E359" s="522">
        <v>22.69</v>
      </c>
      <c r="F359" s="522">
        <v>22.69</v>
      </c>
      <c r="G359" s="333">
        <f t="shared" si="10"/>
        <v>5824.3599999999869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287</v>
      </c>
      <c r="B360" s="330" t="s">
        <v>287</v>
      </c>
      <c r="C360" s="298">
        <v>46191</v>
      </c>
      <c r="D360" s="299" t="s">
        <v>927</v>
      </c>
      <c r="E360" s="522">
        <v>42.32</v>
      </c>
      <c r="F360" s="522">
        <v>42.32</v>
      </c>
      <c r="G360" s="333">
        <f t="shared" si="10"/>
        <v>5824.3599999999869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287</v>
      </c>
      <c r="B361" s="330" t="s">
        <v>287</v>
      </c>
      <c r="C361" s="298">
        <v>46191</v>
      </c>
      <c r="D361" s="299" t="s">
        <v>928</v>
      </c>
      <c r="E361" s="522">
        <v>72.86</v>
      </c>
      <c r="F361" s="522">
        <v>72.86</v>
      </c>
      <c r="G361" s="333">
        <f t="shared" si="10"/>
        <v>5824.3599999999869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287</v>
      </c>
      <c r="B362" s="330" t="s">
        <v>287</v>
      </c>
      <c r="C362" s="298">
        <v>46191</v>
      </c>
      <c r="D362" s="299" t="s">
        <v>929</v>
      </c>
      <c r="E362" s="522">
        <v>106.89</v>
      </c>
      <c r="F362" s="522">
        <v>106.89</v>
      </c>
      <c r="G362" s="333">
        <f t="shared" si="10"/>
        <v>5824.3599999999869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287</v>
      </c>
      <c r="B363" s="330" t="s">
        <v>287</v>
      </c>
      <c r="C363" s="298">
        <v>46191</v>
      </c>
      <c r="D363" s="299" t="s">
        <v>931</v>
      </c>
      <c r="E363" s="522">
        <v>94.74</v>
      </c>
      <c r="F363" s="522">
        <v>94.74</v>
      </c>
      <c r="G363" s="333">
        <f t="shared" si="10"/>
        <v>5824.3599999999869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289</v>
      </c>
      <c r="B364" s="330">
        <v>1</v>
      </c>
      <c r="C364" s="298">
        <v>46191</v>
      </c>
      <c r="D364" s="299" t="s">
        <v>306</v>
      </c>
      <c r="E364" s="522">
        <v>99.97</v>
      </c>
      <c r="F364" s="522"/>
      <c r="G364" s="333">
        <f t="shared" si="10"/>
        <v>5824.3599999999869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294</v>
      </c>
      <c r="B365" s="330">
        <v>22</v>
      </c>
      <c r="C365" s="298">
        <v>46191</v>
      </c>
      <c r="D365" s="299" t="s">
        <v>930</v>
      </c>
      <c r="E365" s="522">
        <v>13.84</v>
      </c>
      <c r="F365" s="522"/>
      <c r="G365" s="333">
        <f t="shared" si="10"/>
        <v>5924.3299999999872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289</v>
      </c>
      <c r="B366" s="330">
        <v>1</v>
      </c>
      <c r="C366" s="298">
        <v>46190</v>
      </c>
      <c r="D366" s="299" t="s">
        <v>306</v>
      </c>
      <c r="E366" s="522">
        <v>87.19</v>
      </c>
      <c r="F366" s="522"/>
      <c r="G366" s="333">
        <f t="shared" si="10"/>
        <v>5938.1699999999873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294</v>
      </c>
      <c r="B367" s="330">
        <v>21</v>
      </c>
      <c r="C367" s="298">
        <v>46190</v>
      </c>
      <c r="D367" s="299" t="s">
        <v>194</v>
      </c>
      <c r="E367" s="522">
        <v>81</v>
      </c>
      <c r="F367" s="522"/>
      <c r="G367" s="333">
        <f t="shared" si="10"/>
        <v>6025.3599999999869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294</v>
      </c>
      <c r="B368" s="330">
        <v>43</v>
      </c>
      <c r="C368" s="298">
        <v>46190</v>
      </c>
      <c r="D368" s="299" t="s">
        <v>333</v>
      </c>
      <c r="E368" s="522">
        <v>29.8</v>
      </c>
      <c r="F368" s="522"/>
      <c r="G368" s="333">
        <f t="shared" si="10"/>
        <v>6106.3599999999869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294</v>
      </c>
      <c r="B369" s="330">
        <v>42</v>
      </c>
      <c r="C369" s="298">
        <v>46190</v>
      </c>
      <c r="D369" s="299" t="s">
        <v>333</v>
      </c>
      <c r="E369" s="522">
        <v>74.5</v>
      </c>
      <c r="F369" s="522"/>
      <c r="G369" s="333">
        <f t="shared" si="10"/>
        <v>6136.1599999999871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4</v>
      </c>
      <c r="C370" s="298">
        <v>46190</v>
      </c>
      <c r="D370" s="299" t="s">
        <v>334</v>
      </c>
      <c r="E370" s="522">
        <v>82.35</v>
      </c>
      <c r="F370" s="522"/>
      <c r="G370" s="333">
        <f t="shared" si="10"/>
        <v>6210.6599999999871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2</v>
      </c>
      <c r="C371" s="298">
        <v>46190</v>
      </c>
      <c r="D371" s="299" t="s">
        <v>334</v>
      </c>
      <c r="E371" s="522">
        <v>17.68</v>
      </c>
      <c r="F371" s="522"/>
      <c r="G371" s="333">
        <f t="shared" si="10"/>
        <v>6293.0099999999875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289</v>
      </c>
      <c r="B372" s="330">
        <v>6</v>
      </c>
      <c r="C372" s="298">
        <v>46190</v>
      </c>
      <c r="D372" s="299" t="s">
        <v>300</v>
      </c>
      <c r="E372" s="522">
        <v>14.67</v>
      </c>
      <c r="F372" s="522"/>
      <c r="G372" s="333">
        <f t="shared" si="10"/>
        <v>6310.6899999999878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289</v>
      </c>
      <c r="B373" s="330">
        <v>6</v>
      </c>
      <c r="C373" s="298">
        <v>46190</v>
      </c>
      <c r="D373" s="299" t="s">
        <v>300</v>
      </c>
      <c r="E373" s="522">
        <v>56.42</v>
      </c>
      <c r="F373" s="522"/>
      <c r="G373" s="333">
        <f t="shared" si="10"/>
        <v>6325.3599999999878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289</v>
      </c>
      <c r="B374" s="330">
        <v>6</v>
      </c>
      <c r="C374" s="298">
        <v>46190</v>
      </c>
      <c r="D374" s="299" t="s">
        <v>300</v>
      </c>
      <c r="E374" s="522">
        <v>53.23</v>
      </c>
      <c r="F374" s="522"/>
      <c r="G374" s="333">
        <f t="shared" si="10"/>
        <v>6381.7799999999879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294</v>
      </c>
      <c r="B375" s="330">
        <v>23</v>
      </c>
      <c r="C375" s="298">
        <v>46190</v>
      </c>
      <c r="D375" s="299" t="s">
        <v>63</v>
      </c>
      <c r="E375" s="522">
        <v>529.46</v>
      </c>
      <c r="F375" s="522"/>
      <c r="G375" s="333">
        <f t="shared" si="10"/>
        <v>6435.0099999999875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294</v>
      </c>
      <c r="B376" s="330">
        <v>17</v>
      </c>
      <c r="C376" s="298">
        <v>46190</v>
      </c>
      <c r="D376" s="299" t="s">
        <v>188</v>
      </c>
      <c r="E376" s="522">
        <v>42.65</v>
      </c>
      <c r="F376" s="522"/>
      <c r="G376" s="333">
        <f t="shared" si="10"/>
        <v>6964.4699999999875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294</v>
      </c>
      <c r="B377" s="330">
        <v>15</v>
      </c>
      <c r="C377" s="298">
        <v>46190</v>
      </c>
      <c r="D377" s="299" t="s">
        <v>185</v>
      </c>
      <c r="E377" s="522">
        <v>87.41</v>
      </c>
      <c r="F377" s="522"/>
      <c r="G377" s="333">
        <f t="shared" si="10"/>
        <v>7007.1199999999872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335</v>
      </c>
      <c r="B378" s="330" t="s">
        <v>335</v>
      </c>
      <c r="C378" s="298">
        <v>46190</v>
      </c>
      <c r="D378" s="299" t="s">
        <v>336</v>
      </c>
      <c r="E378" s="522">
        <v>86.48</v>
      </c>
      <c r="F378" s="522"/>
      <c r="G378" s="333">
        <f t="shared" si="10"/>
        <v>7094.529999999987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291</v>
      </c>
      <c r="B379" s="330">
        <v>40</v>
      </c>
      <c r="C379" s="298">
        <v>46190</v>
      </c>
      <c r="D379" s="299" t="s">
        <v>316</v>
      </c>
      <c r="E379" s="522"/>
      <c r="F379" s="522">
        <v>854.38</v>
      </c>
      <c r="G379" s="333">
        <f t="shared" si="10"/>
        <v>7181.0099999999866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289</v>
      </c>
      <c r="B380" s="330">
        <v>5</v>
      </c>
      <c r="C380" s="298">
        <v>46189</v>
      </c>
      <c r="D380" s="299" t="s">
        <v>340</v>
      </c>
      <c r="E380" s="522">
        <v>21.3</v>
      </c>
      <c r="F380" s="522"/>
      <c r="G380" s="333">
        <f t="shared" si="10"/>
        <v>6326.6299999999865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294</v>
      </c>
      <c r="B381" s="330">
        <v>11</v>
      </c>
      <c r="C381" s="298">
        <v>46189</v>
      </c>
      <c r="D381" s="299" t="s">
        <v>178</v>
      </c>
      <c r="E381" s="522">
        <v>267.75</v>
      </c>
      <c r="F381" s="522"/>
      <c r="G381" s="333">
        <f t="shared" si="10"/>
        <v>6347.9299999999866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289</v>
      </c>
      <c r="B382" s="330">
        <v>6</v>
      </c>
      <c r="C382" s="298">
        <v>46188</v>
      </c>
      <c r="D382" s="299" t="s">
        <v>885</v>
      </c>
      <c r="E382" s="522">
        <v>100</v>
      </c>
      <c r="F382" s="522"/>
      <c r="G382" s="333">
        <f t="shared" si="10"/>
        <v>6615.6799999999866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289</v>
      </c>
      <c r="B383" s="330">
        <v>2</v>
      </c>
      <c r="C383" s="298">
        <v>46188</v>
      </c>
      <c r="D383" s="299" t="s">
        <v>334</v>
      </c>
      <c r="E383" s="522">
        <v>11.29</v>
      </c>
      <c r="F383" s="522"/>
      <c r="G383" s="333">
        <f t="shared" si="10"/>
        <v>6715.6799999999866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289</v>
      </c>
      <c r="B384" s="330">
        <v>3</v>
      </c>
      <c r="C384" s="298">
        <v>46188</v>
      </c>
      <c r="D384" s="299" t="s">
        <v>334</v>
      </c>
      <c r="E384" s="522">
        <v>5.39</v>
      </c>
      <c r="F384" s="522"/>
      <c r="G384" s="333">
        <f t="shared" si="10"/>
        <v>6726.9699999999866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289</v>
      </c>
      <c r="B385" s="330">
        <v>4</v>
      </c>
      <c r="C385" s="298">
        <v>46188</v>
      </c>
      <c r="D385" s="299" t="s">
        <v>334</v>
      </c>
      <c r="E385" s="522">
        <v>31.99</v>
      </c>
      <c r="F385" s="522"/>
      <c r="G385" s="333">
        <f t="shared" si="10"/>
        <v>6732.3599999999869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289</v>
      </c>
      <c r="B386" s="330">
        <v>2</v>
      </c>
      <c r="C386" s="298">
        <v>46187</v>
      </c>
      <c r="D386" s="299" t="s">
        <v>917</v>
      </c>
      <c r="E386" s="522">
        <v>102.17</v>
      </c>
      <c r="F386" s="522"/>
      <c r="G386" s="333">
        <f t="shared" si="10"/>
        <v>6764.3499999999867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1</v>
      </c>
      <c r="C387" s="298">
        <v>46187</v>
      </c>
      <c r="D387" s="299" t="s">
        <v>831</v>
      </c>
      <c r="E387" s="522">
        <v>21.86</v>
      </c>
      <c r="F387" s="522"/>
      <c r="G387" s="333">
        <f t="shared" si="10"/>
        <v>6866.5199999999868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289</v>
      </c>
      <c r="B388" s="330">
        <v>1</v>
      </c>
      <c r="C388" s="298">
        <v>46187</v>
      </c>
      <c r="D388" s="299" t="s">
        <v>311</v>
      </c>
      <c r="E388" s="522">
        <v>102.56</v>
      </c>
      <c r="F388" s="522"/>
      <c r="G388" s="333">
        <f t="shared" si="10"/>
        <v>6888.3799999999865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289</v>
      </c>
      <c r="B389" s="330">
        <v>1</v>
      </c>
      <c r="C389" s="298">
        <v>46187</v>
      </c>
      <c r="D389" s="299" t="s">
        <v>329</v>
      </c>
      <c r="E389" s="522">
        <v>121.72</v>
      </c>
      <c r="F389" s="522"/>
      <c r="G389" s="333">
        <f t="shared" si="10"/>
        <v>6990.9399999999869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2</v>
      </c>
      <c r="C390" s="298">
        <v>46186</v>
      </c>
      <c r="D390" s="299" t="s">
        <v>308</v>
      </c>
      <c r="E390" s="522">
        <v>143.91999999999999</v>
      </c>
      <c r="F390" s="522"/>
      <c r="G390" s="333">
        <f t="shared" si="10"/>
        <v>7112.6599999999871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289</v>
      </c>
      <c r="B391" s="330">
        <v>2</v>
      </c>
      <c r="C391" s="298">
        <v>46186</v>
      </c>
      <c r="D391" s="299" t="s">
        <v>346</v>
      </c>
      <c r="E391" s="522">
        <v>11.95</v>
      </c>
      <c r="F391" s="522"/>
      <c r="G391" s="333">
        <f t="shared" si="10"/>
        <v>7256.5799999999872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289</v>
      </c>
      <c r="B392" s="330">
        <v>4</v>
      </c>
      <c r="C392" s="298">
        <v>46186</v>
      </c>
      <c r="D392" s="299" t="s">
        <v>310</v>
      </c>
      <c r="E392" s="522">
        <v>47.29</v>
      </c>
      <c r="F392" s="522"/>
      <c r="G392" s="333">
        <f t="shared" si="10"/>
        <v>7268.529999999987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289</v>
      </c>
      <c r="B393" s="330">
        <v>1</v>
      </c>
      <c r="C393" s="298">
        <v>46186</v>
      </c>
      <c r="D393" s="299" t="s">
        <v>306</v>
      </c>
      <c r="E393" s="522">
        <v>52.7</v>
      </c>
      <c r="F393" s="522"/>
      <c r="G393" s="333">
        <f t="shared" si="10"/>
        <v>7315.819999999987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289</v>
      </c>
      <c r="B394" s="330">
        <v>8</v>
      </c>
      <c r="C394" s="298">
        <v>46186</v>
      </c>
      <c r="D394" s="299" t="s">
        <v>308</v>
      </c>
      <c r="E394" s="522">
        <v>22.26</v>
      </c>
      <c r="F394" s="522"/>
      <c r="G394" s="333">
        <f t="shared" si="10"/>
        <v>7368.5199999999868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8</v>
      </c>
      <c r="C395" s="298">
        <v>46186</v>
      </c>
      <c r="D395" s="299" t="s">
        <v>308</v>
      </c>
      <c r="E395" s="522">
        <v>28.16</v>
      </c>
      <c r="F395" s="522"/>
      <c r="G395" s="333">
        <f t="shared" si="10"/>
        <v>7390.779999999987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289</v>
      </c>
      <c r="B396" s="330">
        <v>2</v>
      </c>
      <c r="C396" s="298">
        <v>46186</v>
      </c>
      <c r="D396" s="299" t="s">
        <v>301</v>
      </c>
      <c r="E396" s="522">
        <v>32.049999999999997</v>
      </c>
      <c r="F396" s="522"/>
      <c r="G396" s="333">
        <f t="shared" si="10"/>
        <v>7418.9399999999869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5</v>
      </c>
      <c r="C397" s="298">
        <v>46186</v>
      </c>
      <c r="D397" s="299" t="s">
        <v>918</v>
      </c>
      <c r="E397" s="522">
        <v>24</v>
      </c>
      <c r="F397" s="522"/>
      <c r="G397" s="333">
        <f t="shared" si="10"/>
        <v>7450.989999999987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289</v>
      </c>
      <c r="B398" s="330">
        <v>1</v>
      </c>
      <c r="C398" s="298">
        <v>46186</v>
      </c>
      <c r="D398" s="299" t="s">
        <v>306</v>
      </c>
      <c r="E398" s="522">
        <v>19.98</v>
      </c>
      <c r="F398" s="522"/>
      <c r="G398" s="333">
        <f t="shared" si="10"/>
        <v>7474.989999999987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289</v>
      </c>
      <c r="B399" s="330">
        <v>6</v>
      </c>
      <c r="C399" s="298">
        <v>46186</v>
      </c>
      <c r="D399" s="299" t="s">
        <v>300</v>
      </c>
      <c r="E399" s="522">
        <v>60.07</v>
      </c>
      <c r="F399" s="522"/>
      <c r="G399" s="333">
        <f t="shared" si="10"/>
        <v>7494.9699999999866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287</v>
      </c>
      <c r="B400" s="330" t="s">
        <v>287</v>
      </c>
      <c r="C400" s="298">
        <v>46186</v>
      </c>
      <c r="D400" s="299" t="s">
        <v>915</v>
      </c>
      <c r="E400" s="522"/>
      <c r="F400" s="522">
        <v>319.49</v>
      </c>
      <c r="G400" s="333">
        <f t="shared" si="10"/>
        <v>7555.0399999999863</v>
      </c>
      <c r="H400" s="334" t="s">
        <v>298</v>
      </c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287</v>
      </c>
      <c r="B401" s="330" t="s">
        <v>287</v>
      </c>
      <c r="C401" s="298">
        <v>46186</v>
      </c>
      <c r="D401" s="299" t="s">
        <v>300</v>
      </c>
      <c r="E401" s="522">
        <v>319.49</v>
      </c>
      <c r="F401" s="522"/>
      <c r="G401" s="333">
        <f t="shared" si="10"/>
        <v>7235.5499999999865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6</v>
      </c>
      <c r="C402" s="298">
        <v>46186</v>
      </c>
      <c r="D402" s="299" t="s">
        <v>914</v>
      </c>
      <c r="E402" s="522">
        <v>-0.51</v>
      </c>
      <c r="F402" s="522"/>
      <c r="G402" s="333">
        <f t="shared" si="10"/>
        <v>7555.0399999999863</v>
      </c>
      <c r="H402" s="334" t="s">
        <v>298</v>
      </c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289</v>
      </c>
      <c r="B403" s="330">
        <v>6</v>
      </c>
      <c r="C403" s="298">
        <v>46186</v>
      </c>
      <c r="D403" s="299" t="s">
        <v>319</v>
      </c>
      <c r="E403" s="522">
        <v>13.58</v>
      </c>
      <c r="F403" s="522"/>
      <c r="G403" s="333">
        <f t="shared" si="10"/>
        <v>7554.5299999999861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294</v>
      </c>
      <c r="B404" s="330">
        <v>24</v>
      </c>
      <c r="C404" s="298">
        <v>46186</v>
      </c>
      <c r="D404" s="299" t="s">
        <v>860</v>
      </c>
      <c r="E404" s="522">
        <v>109.5</v>
      </c>
      <c r="F404" s="522"/>
      <c r="G404" s="333">
        <f t="shared" si="10"/>
        <v>7568.109999999986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294</v>
      </c>
      <c r="B405" s="330">
        <v>19</v>
      </c>
      <c r="C405" s="298">
        <v>46186</v>
      </c>
      <c r="D405" s="299" t="s">
        <v>191</v>
      </c>
      <c r="E405" s="522">
        <v>200</v>
      </c>
      <c r="F405" s="522"/>
      <c r="G405" s="333">
        <f t="shared" si="10"/>
        <v>7677.609999999986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291</v>
      </c>
      <c r="B406" s="330">
        <v>38</v>
      </c>
      <c r="C406" s="298">
        <v>46186</v>
      </c>
      <c r="D406" s="299" t="s">
        <v>293</v>
      </c>
      <c r="E406" s="522"/>
      <c r="F406" s="522">
        <v>4597.82</v>
      </c>
      <c r="G406" s="333">
        <f t="shared" si="10"/>
        <v>7877.609999999986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289</v>
      </c>
      <c r="B407" s="330">
        <v>2</v>
      </c>
      <c r="C407" s="298">
        <v>46185</v>
      </c>
      <c r="D407" s="299" t="s">
        <v>916</v>
      </c>
      <c r="E407" s="522">
        <v>90.54</v>
      </c>
      <c r="F407" s="522"/>
      <c r="G407" s="333">
        <f t="shared" si="10"/>
        <v>3279.7899999999863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289</v>
      </c>
      <c r="B408" s="330">
        <v>8</v>
      </c>
      <c r="C408" s="298">
        <v>46185</v>
      </c>
      <c r="D408" s="299" t="s">
        <v>916</v>
      </c>
      <c r="E408" s="522">
        <v>50</v>
      </c>
      <c r="F408" s="522"/>
      <c r="G408" s="333">
        <f t="shared" si="10"/>
        <v>3370.3299999999863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289</v>
      </c>
      <c r="B409" s="330">
        <v>6</v>
      </c>
      <c r="C409" s="298">
        <v>46185</v>
      </c>
      <c r="D409" s="299" t="s">
        <v>300</v>
      </c>
      <c r="E409" s="522">
        <v>79.849999999999994</v>
      </c>
      <c r="F409" s="522"/>
      <c r="G409" s="333">
        <f t="shared" si="10"/>
        <v>3420.3299999999863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289</v>
      </c>
      <c r="B410" s="330">
        <v>6</v>
      </c>
      <c r="C410" s="298">
        <v>46184</v>
      </c>
      <c r="D410" s="299" t="s">
        <v>360</v>
      </c>
      <c r="E410" s="522">
        <v>70</v>
      </c>
      <c r="F410" s="522"/>
      <c r="G410" s="333">
        <f t="shared" si="10"/>
        <v>3500.1799999999862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287</v>
      </c>
      <c r="B411" s="330" t="s">
        <v>287</v>
      </c>
      <c r="C411" s="298">
        <v>46184</v>
      </c>
      <c r="D411" s="299" t="s">
        <v>911</v>
      </c>
      <c r="E411" s="522">
        <v>2159</v>
      </c>
      <c r="F411" s="522">
        <v>2159</v>
      </c>
      <c r="G411" s="333">
        <f t="shared" si="10"/>
        <v>3570.1799999999862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294</v>
      </c>
      <c r="B412" s="330">
        <v>22</v>
      </c>
      <c r="C412" s="298">
        <v>46184</v>
      </c>
      <c r="D412" s="299" t="s">
        <v>352</v>
      </c>
      <c r="E412" s="522">
        <v>21.29</v>
      </c>
      <c r="F412" s="522"/>
      <c r="G412" s="333">
        <f t="shared" si="10"/>
        <v>3570.1799999999862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289</v>
      </c>
      <c r="B413" s="330">
        <v>4</v>
      </c>
      <c r="C413" s="298">
        <v>46184</v>
      </c>
      <c r="D413" s="299" t="s">
        <v>296</v>
      </c>
      <c r="E413" s="522">
        <v>40.67</v>
      </c>
      <c r="F413" s="522"/>
      <c r="G413" s="333">
        <f t="shared" si="10"/>
        <v>3591.4699999999862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289</v>
      </c>
      <c r="B414" s="330">
        <v>8</v>
      </c>
      <c r="C414" s="298">
        <v>46184</v>
      </c>
      <c r="D414" s="299" t="s">
        <v>319</v>
      </c>
      <c r="E414" s="522">
        <v>15.53</v>
      </c>
      <c r="F414" s="522"/>
      <c r="G414" s="333">
        <f t="shared" si="10"/>
        <v>3632.1399999999862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289</v>
      </c>
      <c r="B415" s="330">
        <v>2</v>
      </c>
      <c r="C415" s="298">
        <v>46184</v>
      </c>
      <c r="D415" s="299" t="s">
        <v>473</v>
      </c>
      <c r="E415" s="522">
        <v>83.89</v>
      </c>
      <c r="F415" s="522"/>
      <c r="G415" s="333">
        <f t="shared" ref="G415:G432" si="11">G416-E415+F415</f>
        <v>3647.6699999999864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294</v>
      </c>
      <c r="B416" s="330">
        <v>23</v>
      </c>
      <c r="C416" s="298">
        <v>46184</v>
      </c>
      <c r="D416" s="299" t="s">
        <v>67</v>
      </c>
      <c r="E416" s="522">
        <v>599.86</v>
      </c>
      <c r="F416" s="522"/>
      <c r="G416" s="333">
        <f t="shared" si="11"/>
        <v>3731.5599999999863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291</v>
      </c>
      <c r="B417" s="330">
        <v>41</v>
      </c>
      <c r="C417" s="298">
        <v>46184</v>
      </c>
      <c r="D417" s="299" t="s">
        <v>909</v>
      </c>
      <c r="E417" s="522"/>
      <c r="F417" s="522">
        <v>800</v>
      </c>
      <c r="G417" s="333">
        <f t="shared" si="11"/>
        <v>4331.4199999999864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291</v>
      </c>
      <c r="B418" s="330">
        <v>39</v>
      </c>
      <c r="C418" s="298">
        <v>46184</v>
      </c>
      <c r="D418" s="299" t="s">
        <v>292</v>
      </c>
      <c r="E418" s="522"/>
      <c r="F418" s="522">
        <v>2763.78</v>
      </c>
      <c r="G418" s="333">
        <f t="shared" si="11"/>
        <v>3531.4199999999864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287</v>
      </c>
      <c r="B419" s="330" t="s">
        <v>287</v>
      </c>
      <c r="C419" s="298">
        <v>46183</v>
      </c>
      <c r="D419" s="299" t="s">
        <v>910</v>
      </c>
      <c r="E419" s="522">
        <v>816.19</v>
      </c>
      <c r="F419" s="522">
        <v>816.19</v>
      </c>
      <c r="G419" s="333">
        <f t="shared" si="11"/>
        <v>767.639999999986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289</v>
      </c>
      <c r="B420" s="330">
        <v>6</v>
      </c>
      <c r="C420" s="298">
        <v>46183</v>
      </c>
      <c r="D420" s="299" t="s">
        <v>412</v>
      </c>
      <c r="E420" s="522">
        <v>-3.99</v>
      </c>
      <c r="F420" s="522"/>
      <c r="G420" s="333">
        <f t="shared" si="11"/>
        <v>767.639999999986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289</v>
      </c>
      <c r="B421" s="330">
        <v>6</v>
      </c>
      <c r="C421" s="298">
        <v>46183</v>
      </c>
      <c r="D421" s="299" t="s">
        <v>907</v>
      </c>
      <c r="E421" s="522">
        <v>-0.03</v>
      </c>
      <c r="F421" s="522"/>
      <c r="G421" s="333">
        <f t="shared" si="11"/>
        <v>763.64999999998599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291</v>
      </c>
      <c r="B422" s="330">
        <v>40</v>
      </c>
      <c r="C422" s="298">
        <v>46183</v>
      </c>
      <c r="D422" s="299" t="s">
        <v>316</v>
      </c>
      <c r="E422" s="522"/>
      <c r="F422" s="522">
        <v>1250.17</v>
      </c>
      <c r="G422" s="333">
        <f t="shared" si="11"/>
        <v>763.61999999998602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289</v>
      </c>
      <c r="B423" s="330">
        <v>2</v>
      </c>
      <c r="C423" s="298">
        <v>46182</v>
      </c>
      <c r="D423" s="299" t="s">
        <v>353</v>
      </c>
      <c r="E423" s="522">
        <v>25.98</v>
      </c>
      <c r="F423" s="522"/>
      <c r="G423" s="333">
        <f t="shared" si="11"/>
        <v>-486.55000000001405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289</v>
      </c>
      <c r="B424" s="330">
        <v>5</v>
      </c>
      <c r="C424" s="298">
        <v>46182</v>
      </c>
      <c r="D424" s="299" t="s">
        <v>854</v>
      </c>
      <c r="E424" s="522">
        <v>10.68</v>
      </c>
      <c r="F424" s="522"/>
      <c r="G424" s="333">
        <f t="shared" si="11"/>
        <v>-460.57000000001403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289</v>
      </c>
      <c r="B425" s="330">
        <v>2</v>
      </c>
      <c r="C425" s="298">
        <v>46182</v>
      </c>
      <c r="D425" s="299" t="s">
        <v>301</v>
      </c>
      <c r="E425" s="522">
        <v>29.95</v>
      </c>
      <c r="F425" s="522"/>
      <c r="G425" s="333">
        <f t="shared" si="11"/>
        <v>-449.89000000001403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294</v>
      </c>
      <c r="B426" s="330">
        <v>22</v>
      </c>
      <c r="C426" s="298">
        <v>46182</v>
      </c>
      <c r="D426" s="299" t="s">
        <v>908</v>
      </c>
      <c r="E426" s="522">
        <v>5.31</v>
      </c>
      <c r="F426" s="522"/>
      <c r="G426" s="333">
        <f t="shared" si="11"/>
        <v>-419.94000000001404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289</v>
      </c>
      <c r="B427" s="330">
        <v>2</v>
      </c>
      <c r="C427" s="298">
        <v>46182</v>
      </c>
      <c r="D427" s="299" t="s">
        <v>435</v>
      </c>
      <c r="E427" s="522">
        <v>58.69</v>
      </c>
      <c r="F427" s="522"/>
      <c r="G427" s="333">
        <f t="shared" si="11"/>
        <v>-414.63000000001404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289</v>
      </c>
      <c r="B428" s="330">
        <v>8</v>
      </c>
      <c r="C428" s="298">
        <v>46182</v>
      </c>
      <c r="D428" s="299" t="s">
        <v>435</v>
      </c>
      <c r="E428" s="522">
        <v>58.69</v>
      </c>
      <c r="F428" s="522"/>
      <c r="G428" s="333">
        <f t="shared" si="11"/>
        <v>-355.94000000001404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289</v>
      </c>
      <c r="B429" s="330">
        <v>8</v>
      </c>
      <c r="C429" s="298">
        <v>46181</v>
      </c>
      <c r="D429" s="299" t="s">
        <v>319</v>
      </c>
      <c r="E429" s="522">
        <v>8.86</v>
      </c>
      <c r="F429" s="522"/>
      <c r="G429" s="333">
        <f t="shared" si="11"/>
        <v>-297.25000000001404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289</v>
      </c>
      <c r="B430" s="330">
        <v>6</v>
      </c>
      <c r="C430" s="298">
        <v>46181</v>
      </c>
      <c r="D430" s="299" t="s">
        <v>397</v>
      </c>
      <c r="E430" s="522">
        <v>12.84</v>
      </c>
      <c r="F430" s="522"/>
      <c r="G430" s="333">
        <f t="shared" si="11"/>
        <v>-288.39000000001403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294</v>
      </c>
      <c r="B431" s="330">
        <v>9</v>
      </c>
      <c r="C431" s="298">
        <v>46181</v>
      </c>
      <c r="D431" s="299" t="s">
        <v>58</v>
      </c>
      <c r="E431" s="522">
        <v>1231.68</v>
      </c>
      <c r="F431" s="522"/>
      <c r="G431" s="333">
        <f t="shared" si="11"/>
        <v>-275.55000000001405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289</v>
      </c>
      <c r="B432" s="330">
        <v>4</v>
      </c>
      <c r="C432" s="298">
        <v>46180</v>
      </c>
      <c r="D432" s="299" t="s">
        <v>310</v>
      </c>
      <c r="E432" s="522">
        <v>47.6</v>
      </c>
      <c r="F432" s="522"/>
      <c r="G432" s="333">
        <f t="shared" si="11"/>
        <v>956.12999999998601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1</v>
      </c>
      <c r="C433" s="298">
        <v>46180</v>
      </c>
      <c r="D433" s="299" t="s">
        <v>368</v>
      </c>
      <c r="E433" s="522">
        <v>48.62</v>
      </c>
      <c r="F433" s="522"/>
      <c r="G433" s="333">
        <f t="shared" ref="G433:G443" si="12">G434-E433+F433</f>
        <v>1003.729999999986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289</v>
      </c>
      <c r="B434" s="330">
        <v>8</v>
      </c>
      <c r="C434" s="298">
        <v>46180</v>
      </c>
      <c r="D434" s="299" t="s">
        <v>363</v>
      </c>
      <c r="E434" s="522">
        <v>6.37</v>
      </c>
      <c r="F434" s="522"/>
      <c r="G434" s="333">
        <f t="shared" si="12"/>
        <v>1052.349999999986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287</v>
      </c>
      <c r="B435" s="330" t="s">
        <v>287</v>
      </c>
      <c r="C435" s="298">
        <v>46180</v>
      </c>
      <c r="D435" s="299" t="s">
        <v>890</v>
      </c>
      <c r="E435" s="522">
        <v>313.77999999999997</v>
      </c>
      <c r="F435" s="522">
        <v>313.77999999999997</v>
      </c>
      <c r="G435" s="333">
        <f t="shared" si="12"/>
        <v>1058.7199999999859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289</v>
      </c>
      <c r="B436" s="330">
        <v>6</v>
      </c>
      <c r="C436" s="298">
        <v>46180</v>
      </c>
      <c r="D436" s="299" t="s">
        <v>397</v>
      </c>
      <c r="E436" s="522">
        <v>10.86</v>
      </c>
      <c r="F436" s="522"/>
      <c r="G436" s="333">
        <f t="shared" si="12"/>
        <v>1058.7199999999859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294</v>
      </c>
      <c r="B437" s="330">
        <v>14</v>
      </c>
      <c r="C437" s="298">
        <v>46179</v>
      </c>
      <c r="D437" s="299" t="s">
        <v>366</v>
      </c>
      <c r="E437" s="522">
        <v>66.67</v>
      </c>
      <c r="F437" s="522"/>
      <c r="G437" s="333">
        <f t="shared" si="12"/>
        <v>1069.5799999999858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289</v>
      </c>
      <c r="B438" s="330">
        <v>5</v>
      </c>
      <c r="C438" s="298">
        <v>46179</v>
      </c>
      <c r="D438" s="299" t="s">
        <v>906</v>
      </c>
      <c r="E438" s="522">
        <v>20</v>
      </c>
      <c r="F438" s="522"/>
      <c r="G438" s="333">
        <f t="shared" si="12"/>
        <v>1136.2499999999859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289</v>
      </c>
      <c r="B439" s="330">
        <v>1</v>
      </c>
      <c r="C439" s="298">
        <v>46179</v>
      </c>
      <c r="D439" s="299" t="s">
        <v>831</v>
      </c>
      <c r="E439" s="522">
        <v>54.06</v>
      </c>
      <c r="F439" s="522"/>
      <c r="G439" s="333">
        <f t="shared" si="12"/>
        <v>1156.2499999999859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289</v>
      </c>
      <c r="B440" s="330">
        <v>6</v>
      </c>
      <c r="C440" s="298">
        <v>46179</v>
      </c>
      <c r="D440" s="299" t="s">
        <v>903</v>
      </c>
      <c r="E440" s="522">
        <v>19.98</v>
      </c>
      <c r="F440" s="522"/>
      <c r="G440" s="333">
        <f t="shared" si="12"/>
        <v>1210.3099999999858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289</v>
      </c>
      <c r="B441" s="330">
        <v>6</v>
      </c>
      <c r="C441" s="298">
        <v>46179</v>
      </c>
      <c r="D441" s="299" t="s">
        <v>885</v>
      </c>
      <c r="E441" s="522">
        <v>100</v>
      </c>
      <c r="F441" s="522"/>
      <c r="G441" s="333">
        <f t="shared" si="12"/>
        <v>1230.2899999999859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289</v>
      </c>
      <c r="B442" s="330">
        <v>8</v>
      </c>
      <c r="C442" s="298">
        <v>46178</v>
      </c>
      <c r="D442" s="299" t="s">
        <v>319</v>
      </c>
      <c r="E442" s="522">
        <v>179.72</v>
      </c>
      <c r="F442" s="522"/>
      <c r="G442" s="333">
        <f t="shared" si="12"/>
        <v>1330.2899999999859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289</v>
      </c>
      <c r="B443" s="330">
        <v>4</v>
      </c>
      <c r="C443" s="298">
        <v>46178</v>
      </c>
      <c r="D443" s="299" t="s">
        <v>904</v>
      </c>
      <c r="E443" s="522">
        <v>41.26</v>
      </c>
      <c r="F443" s="522"/>
      <c r="G443" s="333">
        <f t="shared" si="12"/>
        <v>1510.0099999999859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289</v>
      </c>
      <c r="B444" s="330">
        <v>2</v>
      </c>
      <c r="C444" s="298">
        <v>46178</v>
      </c>
      <c r="D444" s="299" t="s">
        <v>358</v>
      </c>
      <c r="E444" s="522">
        <v>10.07</v>
      </c>
      <c r="F444" s="522"/>
      <c r="G444" s="333">
        <f t="shared" ref="G444:G456" si="13">G445-E444+F444</f>
        <v>1551.2699999999859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289</v>
      </c>
      <c r="B445" s="330">
        <v>2</v>
      </c>
      <c r="C445" s="298">
        <v>46178</v>
      </c>
      <c r="D445" s="299" t="s">
        <v>905</v>
      </c>
      <c r="E445" s="522">
        <v>11.75</v>
      </c>
      <c r="F445" s="522"/>
      <c r="G445" s="333">
        <f t="shared" si="13"/>
        <v>1561.3399999999858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335</v>
      </c>
      <c r="B446" s="330" t="s">
        <v>335</v>
      </c>
      <c r="C446" s="298">
        <v>46178</v>
      </c>
      <c r="D446" s="299" t="s">
        <v>447</v>
      </c>
      <c r="E446" s="522">
        <v>39.659999999999997</v>
      </c>
      <c r="F446" s="522"/>
      <c r="G446" s="333">
        <f t="shared" si="13"/>
        <v>1573.0899999999858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6</v>
      </c>
      <c r="C447" s="298">
        <v>46178</v>
      </c>
      <c r="D447" s="299" t="s">
        <v>300</v>
      </c>
      <c r="E447" s="522">
        <v>9.57</v>
      </c>
      <c r="F447" s="522"/>
      <c r="G447" s="333">
        <f t="shared" si="13"/>
        <v>1612.7499999999859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289</v>
      </c>
      <c r="B448" s="330">
        <v>2</v>
      </c>
      <c r="C448" s="298">
        <v>46178</v>
      </c>
      <c r="D448" s="299" t="s">
        <v>376</v>
      </c>
      <c r="E448" s="522">
        <v>46.65</v>
      </c>
      <c r="F448" s="522"/>
      <c r="G448" s="333">
        <f t="shared" si="13"/>
        <v>1622.3199999999858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289</v>
      </c>
      <c r="B449" s="330">
        <v>4</v>
      </c>
      <c r="C449" s="298">
        <v>46177</v>
      </c>
      <c r="D449" s="299" t="s">
        <v>296</v>
      </c>
      <c r="E449" s="522">
        <v>43.69</v>
      </c>
      <c r="F449" s="522"/>
      <c r="G449" s="333">
        <f t="shared" si="13"/>
        <v>1668.9699999999859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289</v>
      </c>
      <c r="B450" s="330">
        <v>3</v>
      </c>
      <c r="C450" s="298">
        <v>46177</v>
      </c>
      <c r="D450" s="299" t="s">
        <v>334</v>
      </c>
      <c r="E450" s="522">
        <v>8.52</v>
      </c>
      <c r="F450" s="522"/>
      <c r="G450" s="333">
        <f t="shared" si="13"/>
        <v>1712.659999999986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294</v>
      </c>
      <c r="B451" s="330">
        <v>14</v>
      </c>
      <c r="C451" s="298">
        <v>46177</v>
      </c>
      <c r="D451" s="299" t="s">
        <v>367</v>
      </c>
      <c r="E451" s="522">
        <v>70.25</v>
      </c>
      <c r="F451" s="522"/>
      <c r="G451" s="333">
        <f t="shared" si="13"/>
        <v>1721.179999999986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289</v>
      </c>
      <c r="B452" s="330">
        <v>2</v>
      </c>
      <c r="C452" s="298">
        <v>46177</v>
      </c>
      <c r="D452" s="299" t="s">
        <v>386</v>
      </c>
      <c r="E452" s="522">
        <v>14.38</v>
      </c>
      <c r="F452" s="522"/>
      <c r="G452" s="333">
        <f t="shared" si="13"/>
        <v>1791.429999999986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294</v>
      </c>
      <c r="B453" s="330">
        <v>13</v>
      </c>
      <c r="C453" s="298">
        <v>46177</v>
      </c>
      <c r="D453" s="299" t="s">
        <v>902</v>
      </c>
      <c r="E453" s="522">
        <v>122.46</v>
      </c>
      <c r="F453" s="522"/>
      <c r="G453" s="333">
        <f t="shared" si="13"/>
        <v>1805.8099999999861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294</v>
      </c>
      <c r="B454" s="330">
        <v>17</v>
      </c>
      <c r="C454" s="298">
        <v>46177</v>
      </c>
      <c r="D454" s="299" t="s">
        <v>370</v>
      </c>
      <c r="E454" s="522">
        <v>99</v>
      </c>
      <c r="F454" s="522"/>
      <c r="G454" s="333">
        <f t="shared" si="13"/>
        <v>1928.2699999999861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294</v>
      </c>
      <c r="B455" s="330">
        <v>22</v>
      </c>
      <c r="C455" s="298">
        <v>46176</v>
      </c>
      <c r="D455" s="299" t="s">
        <v>861</v>
      </c>
      <c r="E455" s="522">
        <v>12.77</v>
      </c>
      <c r="F455" s="522"/>
      <c r="G455" s="333">
        <f t="shared" si="13"/>
        <v>2027.2699999999861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8</v>
      </c>
      <c r="C456" s="298">
        <v>46176</v>
      </c>
      <c r="D456" s="299" t="s">
        <v>319</v>
      </c>
      <c r="E456" s="522">
        <v>11.55</v>
      </c>
      <c r="F456" s="522"/>
      <c r="G456" s="333">
        <f t="shared" si="13"/>
        <v>2040.0399999999861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289</v>
      </c>
      <c r="B457" s="330">
        <v>1</v>
      </c>
      <c r="C457" s="298">
        <v>46176</v>
      </c>
      <c r="D457" s="299" t="s">
        <v>306</v>
      </c>
      <c r="E457" s="522">
        <v>96.16</v>
      </c>
      <c r="F457" s="522"/>
      <c r="G457" s="333">
        <f t="shared" ref="G457:G515" si="14">G458-E457+F457</f>
        <v>2051.589999999986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2</v>
      </c>
      <c r="C458" s="298">
        <v>46175</v>
      </c>
      <c r="D458" s="299" t="s">
        <v>899</v>
      </c>
      <c r="E458" s="522">
        <v>21.38</v>
      </c>
      <c r="F458" s="522"/>
      <c r="G458" s="333">
        <f t="shared" si="14"/>
        <v>2147.7499999999859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2</v>
      </c>
      <c r="C459" s="298">
        <v>46175</v>
      </c>
      <c r="D459" s="299" t="s">
        <v>386</v>
      </c>
      <c r="E459" s="522">
        <v>14.38</v>
      </c>
      <c r="F459" s="522"/>
      <c r="G459" s="333">
        <f t="shared" si="14"/>
        <v>2169.129999999986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289</v>
      </c>
      <c r="B460" s="330">
        <v>6</v>
      </c>
      <c r="C460" s="298">
        <v>46175</v>
      </c>
      <c r="D460" s="299" t="s">
        <v>433</v>
      </c>
      <c r="E460" s="522">
        <v>-142</v>
      </c>
      <c r="F460" s="522"/>
      <c r="G460" s="333">
        <f t="shared" si="14"/>
        <v>2183.5099999999861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284</v>
      </c>
      <c r="B461" s="330">
        <v>36</v>
      </c>
      <c r="C461" s="298">
        <v>46175</v>
      </c>
      <c r="D461" s="299" t="s">
        <v>374</v>
      </c>
      <c r="E461" s="522">
        <v>50</v>
      </c>
      <c r="F461" s="522"/>
      <c r="G461" s="333">
        <f t="shared" si="14"/>
        <v>2041.5099999999861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294</v>
      </c>
      <c r="B462" s="330">
        <v>22</v>
      </c>
      <c r="C462" s="298">
        <v>46175</v>
      </c>
      <c r="D462" s="299" t="s">
        <v>375</v>
      </c>
      <c r="E462" s="522">
        <v>6.37</v>
      </c>
      <c r="F462" s="522"/>
      <c r="G462" s="333">
        <f t="shared" si="14"/>
        <v>2091.5099999999861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1</v>
      </c>
      <c r="C463" s="298">
        <v>46174</v>
      </c>
      <c r="D463" s="299" t="s">
        <v>306</v>
      </c>
      <c r="E463" s="522">
        <v>84.03</v>
      </c>
      <c r="F463" s="522"/>
      <c r="G463" s="333">
        <f t="shared" si="14"/>
        <v>2097.879999999986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3</v>
      </c>
      <c r="C464" s="298">
        <v>46174</v>
      </c>
      <c r="D464" s="299" t="s">
        <v>296</v>
      </c>
      <c r="E464" s="522">
        <v>10.31</v>
      </c>
      <c r="F464" s="522"/>
      <c r="G464" s="333">
        <f t="shared" si="14"/>
        <v>2181.9099999999862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289</v>
      </c>
      <c r="B465" s="330">
        <v>2</v>
      </c>
      <c r="C465" s="298">
        <v>46174</v>
      </c>
      <c r="D465" s="299" t="s">
        <v>301</v>
      </c>
      <c r="E465" s="522">
        <v>16.05</v>
      </c>
      <c r="F465" s="522"/>
      <c r="G465" s="333">
        <f t="shared" si="14"/>
        <v>2192.2199999999862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289</v>
      </c>
      <c r="B466" s="330">
        <v>1</v>
      </c>
      <c r="C466" s="298">
        <v>46174</v>
      </c>
      <c r="D466" s="299" t="s">
        <v>457</v>
      </c>
      <c r="E466" s="522">
        <v>50.44</v>
      </c>
      <c r="F466" s="522"/>
      <c r="G466" s="333">
        <f t="shared" si="14"/>
        <v>2208.2699999999863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289</v>
      </c>
      <c r="B467" s="330">
        <v>6</v>
      </c>
      <c r="C467" s="298">
        <v>46174</v>
      </c>
      <c r="D467" s="299" t="s">
        <v>898</v>
      </c>
      <c r="E467" s="522">
        <v>9.99</v>
      </c>
      <c r="F467" s="522"/>
      <c r="G467" s="333">
        <f t="shared" si="14"/>
        <v>2258.7099999999864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289</v>
      </c>
      <c r="B468" s="330">
        <v>4</v>
      </c>
      <c r="C468" s="298">
        <v>46174</v>
      </c>
      <c r="D468" s="299" t="s">
        <v>310</v>
      </c>
      <c r="E468" s="522">
        <v>44.98</v>
      </c>
      <c r="F468" s="522"/>
      <c r="G468" s="333">
        <f t="shared" si="14"/>
        <v>2268.6999999999862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289</v>
      </c>
      <c r="B469" s="330">
        <v>1</v>
      </c>
      <c r="C469" s="298">
        <v>46174</v>
      </c>
      <c r="D469" s="299" t="s">
        <v>311</v>
      </c>
      <c r="E469" s="522">
        <v>106.14</v>
      </c>
      <c r="F469" s="522"/>
      <c r="G469" s="333">
        <f t="shared" si="14"/>
        <v>2313.6799999999862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294</v>
      </c>
      <c r="B470" s="330">
        <v>16</v>
      </c>
      <c r="C470" s="298">
        <v>46174</v>
      </c>
      <c r="D470" s="299" t="s">
        <v>624</v>
      </c>
      <c r="E470" s="522">
        <v>62.31</v>
      </c>
      <c r="F470" s="522"/>
      <c r="G470" s="333">
        <f t="shared" si="14"/>
        <v>2419.8199999999861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289</v>
      </c>
      <c r="B471" s="330">
        <v>3</v>
      </c>
      <c r="C471" s="298">
        <v>46174</v>
      </c>
      <c r="D471" s="299" t="s">
        <v>351</v>
      </c>
      <c r="E471" s="522">
        <v>8.1</v>
      </c>
      <c r="F471" s="522"/>
      <c r="G471" s="333">
        <f t="shared" si="14"/>
        <v>2482.129999999986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287</v>
      </c>
      <c r="B472" s="330" t="s">
        <v>287</v>
      </c>
      <c r="C472" s="298">
        <v>46174</v>
      </c>
      <c r="D472" s="299" t="s">
        <v>888</v>
      </c>
      <c r="E472" s="522">
        <v>320</v>
      </c>
      <c r="F472" s="522">
        <v>320</v>
      </c>
      <c r="G472" s="333">
        <f t="shared" si="14"/>
        <v>2490.2299999999859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289</v>
      </c>
      <c r="B473" s="330">
        <v>6</v>
      </c>
      <c r="C473" s="298">
        <v>46174</v>
      </c>
      <c r="D473" s="299" t="s">
        <v>889</v>
      </c>
      <c r="E473" s="522">
        <v>20</v>
      </c>
      <c r="F473" s="522"/>
      <c r="G473" s="333">
        <f t="shared" si="14"/>
        <v>2490.2299999999859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284</v>
      </c>
      <c r="B474" s="330">
        <v>37</v>
      </c>
      <c r="C474" s="298">
        <v>46173</v>
      </c>
      <c r="D474" s="299" t="s">
        <v>895</v>
      </c>
      <c r="E474" s="522">
        <v>1160.3599999999999</v>
      </c>
      <c r="F474" s="522"/>
      <c r="G474" s="333">
        <f t="shared" si="14"/>
        <v>2510.2299999999859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286</v>
      </c>
      <c r="B475" s="330">
        <v>25</v>
      </c>
      <c r="C475" s="298">
        <v>46173</v>
      </c>
      <c r="D475" s="298" t="s">
        <v>204</v>
      </c>
      <c r="E475" s="331">
        <v>350</v>
      </c>
      <c r="F475" s="522"/>
      <c r="G475" s="333">
        <f t="shared" si="14"/>
        <v>3670.5899999999856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286</v>
      </c>
      <c r="B476" s="330">
        <v>26</v>
      </c>
      <c r="C476" s="298">
        <v>46173</v>
      </c>
      <c r="D476" s="298" t="s">
        <v>205</v>
      </c>
      <c r="E476" s="331">
        <v>320</v>
      </c>
      <c r="F476" s="522"/>
      <c r="G476" s="333">
        <f t="shared" si="14"/>
        <v>4020.5899999999856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286</v>
      </c>
      <c r="B477" s="330">
        <v>27</v>
      </c>
      <c r="C477" s="298">
        <v>46173</v>
      </c>
      <c r="D477" s="298" t="s">
        <v>206</v>
      </c>
      <c r="E477" s="331">
        <v>25</v>
      </c>
      <c r="F477" s="522"/>
      <c r="G477" s="333">
        <f t="shared" si="14"/>
        <v>4340.5899999999856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286</v>
      </c>
      <c r="B478" s="330">
        <v>28</v>
      </c>
      <c r="C478" s="298">
        <v>46173</v>
      </c>
      <c r="D478" s="298" t="s">
        <v>207</v>
      </c>
      <c r="E478" s="331">
        <v>25</v>
      </c>
      <c r="F478" s="522"/>
      <c r="G478" s="333">
        <f t="shared" si="14"/>
        <v>4365.5899999999856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286</v>
      </c>
      <c r="B479" s="330">
        <v>29</v>
      </c>
      <c r="C479" s="298">
        <v>46173</v>
      </c>
      <c r="D479" s="298" t="s">
        <v>208</v>
      </c>
      <c r="E479" s="331">
        <v>45</v>
      </c>
      <c r="F479" s="522"/>
      <c r="G479" s="333">
        <f t="shared" si="14"/>
        <v>4390.5899999999856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286</v>
      </c>
      <c r="B480" s="330">
        <v>30</v>
      </c>
      <c r="C480" s="298">
        <v>46173</v>
      </c>
      <c r="D480" s="298" t="s">
        <v>209</v>
      </c>
      <c r="E480" s="331">
        <v>400</v>
      </c>
      <c r="F480" s="522"/>
      <c r="G480" s="333">
        <f t="shared" si="14"/>
        <v>4435.5899999999856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286</v>
      </c>
      <c r="B481" s="330">
        <v>31</v>
      </c>
      <c r="C481" s="298">
        <v>46173</v>
      </c>
      <c r="D481" s="298" t="s">
        <v>210</v>
      </c>
      <c r="E481" s="331">
        <v>375</v>
      </c>
      <c r="F481" s="522"/>
      <c r="G481" s="333">
        <f t="shared" si="14"/>
        <v>4835.5899999999856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286</v>
      </c>
      <c r="B482" s="330">
        <v>32</v>
      </c>
      <c r="C482" s="298">
        <v>46173</v>
      </c>
      <c r="D482" s="298" t="s">
        <v>211</v>
      </c>
      <c r="E482" s="331">
        <v>100</v>
      </c>
      <c r="F482" s="522"/>
      <c r="G482" s="333">
        <f t="shared" si="14"/>
        <v>5210.5899999999856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286</v>
      </c>
      <c r="B483" s="330">
        <v>33</v>
      </c>
      <c r="C483" s="298">
        <v>46173</v>
      </c>
      <c r="D483" s="298" t="s">
        <v>212</v>
      </c>
      <c r="E483" s="331">
        <v>85</v>
      </c>
      <c r="F483" s="522"/>
      <c r="G483" s="333">
        <f t="shared" si="14"/>
        <v>5310.5899999999856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286</v>
      </c>
      <c r="B484" s="330">
        <v>34</v>
      </c>
      <c r="C484" s="298">
        <v>46173</v>
      </c>
      <c r="D484" s="298" t="s">
        <v>213</v>
      </c>
      <c r="E484" s="331">
        <v>230</v>
      </c>
      <c r="F484" s="522"/>
      <c r="G484" s="333">
        <f t="shared" si="14"/>
        <v>5395.5899999999856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286</v>
      </c>
      <c r="B485" s="330">
        <v>35</v>
      </c>
      <c r="C485" s="298">
        <v>46173</v>
      </c>
      <c r="D485" s="298" t="s">
        <v>214</v>
      </c>
      <c r="E485" s="331">
        <v>45</v>
      </c>
      <c r="F485" s="522"/>
      <c r="G485" s="333">
        <f t="shared" si="14"/>
        <v>5625.5899999999856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289</v>
      </c>
      <c r="B486" s="330">
        <v>6</v>
      </c>
      <c r="C486" s="298">
        <v>46173</v>
      </c>
      <c r="D486" s="298" t="s">
        <v>885</v>
      </c>
      <c r="E486" s="522">
        <v>50</v>
      </c>
      <c r="F486" s="522"/>
      <c r="G486" s="333">
        <f t="shared" si="14"/>
        <v>5670.5899999999856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294</v>
      </c>
      <c r="B487" s="330">
        <v>22</v>
      </c>
      <c r="C487" s="298">
        <v>46173</v>
      </c>
      <c r="D487" s="298" t="s">
        <v>835</v>
      </c>
      <c r="E487" s="522">
        <v>10.63</v>
      </c>
      <c r="F487" s="522"/>
      <c r="G487" s="333">
        <f t="shared" si="14"/>
        <v>5720.5899999999856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289</v>
      </c>
      <c r="B488" s="330">
        <v>4</v>
      </c>
      <c r="C488" s="298">
        <v>46173</v>
      </c>
      <c r="D488" s="298" t="s">
        <v>363</v>
      </c>
      <c r="E488" s="522">
        <v>108.69</v>
      </c>
      <c r="F488" s="522"/>
      <c r="G488" s="333">
        <f t="shared" si="14"/>
        <v>5731.2199999999857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294</v>
      </c>
      <c r="B489" s="330">
        <v>10</v>
      </c>
      <c r="C489" s="298">
        <v>46173</v>
      </c>
      <c r="D489" s="298" t="s">
        <v>176</v>
      </c>
      <c r="E489" s="522">
        <v>17.899999999999999</v>
      </c>
      <c r="F489" s="522"/>
      <c r="G489" s="333">
        <f t="shared" si="14"/>
        <v>5839.9099999999853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1</v>
      </c>
      <c r="C490" s="298">
        <v>46173</v>
      </c>
      <c r="D490" s="298" t="s">
        <v>445</v>
      </c>
      <c r="E490" s="522">
        <v>9.57</v>
      </c>
      <c r="F490" s="522"/>
      <c r="G490" s="333">
        <f t="shared" si="14"/>
        <v>5857.8099999999849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289</v>
      </c>
      <c r="B491" s="330">
        <v>8</v>
      </c>
      <c r="C491" s="298">
        <v>46172</v>
      </c>
      <c r="D491" s="298" t="s">
        <v>319</v>
      </c>
      <c r="E491" s="522">
        <v>88.98</v>
      </c>
      <c r="F491" s="522"/>
      <c r="G491" s="333">
        <f t="shared" si="14"/>
        <v>5867.3799999999846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287</v>
      </c>
      <c r="B492" s="330" t="s">
        <v>287</v>
      </c>
      <c r="C492" s="298">
        <v>46172</v>
      </c>
      <c r="D492" s="298" t="s">
        <v>891</v>
      </c>
      <c r="E492" s="522">
        <v>219.38</v>
      </c>
      <c r="F492" s="522">
        <v>219.38</v>
      </c>
      <c r="G492" s="333">
        <f t="shared" si="14"/>
        <v>5956.3599999999842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287</v>
      </c>
      <c r="B493" s="330" t="s">
        <v>287</v>
      </c>
      <c r="C493" s="298">
        <v>46172</v>
      </c>
      <c r="D493" s="298" t="s">
        <v>890</v>
      </c>
      <c r="E493" s="522">
        <v>310.98</v>
      </c>
      <c r="F493" s="522">
        <v>310.98</v>
      </c>
      <c r="G493" s="333">
        <f t="shared" si="14"/>
        <v>5956.3599999999842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289</v>
      </c>
      <c r="B494" s="330">
        <v>2</v>
      </c>
      <c r="C494" s="298">
        <v>46172</v>
      </c>
      <c r="D494" s="298" t="s">
        <v>894</v>
      </c>
      <c r="E494" s="522">
        <v>130.68</v>
      </c>
      <c r="F494" s="522"/>
      <c r="G494" s="333">
        <f t="shared" si="14"/>
        <v>5956.3599999999842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2</v>
      </c>
      <c r="C495" s="298">
        <v>46172</v>
      </c>
      <c r="D495" s="298" t="s">
        <v>356</v>
      </c>
      <c r="E495" s="522">
        <v>49.99</v>
      </c>
      <c r="F495" s="522"/>
      <c r="G495" s="333">
        <f t="shared" si="14"/>
        <v>6087.0399999999845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289</v>
      </c>
      <c r="B496" s="330">
        <v>2</v>
      </c>
      <c r="C496" s="298">
        <v>46171</v>
      </c>
      <c r="D496" s="298" t="s">
        <v>296</v>
      </c>
      <c r="E496" s="522">
        <v>15.1</v>
      </c>
      <c r="F496" s="522"/>
      <c r="G496" s="333">
        <f t="shared" si="14"/>
        <v>6137.0299999999843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289</v>
      </c>
      <c r="B497" s="330">
        <v>8</v>
      </c>
      <c r="C497" s="298">
        <v>46171</v>
      </c>
      <c r="D497" s="298" t="s">
        <v>295</v>
      </c>
      <c r="E497" s="522">
        <v>7.02</v>
      </c>
      <c r="F497" s="522"/>
      <c r="G497" s="333">
        <f t="shared" si="14"/>
        <v>6152.1299999999846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289</v>
      </c>
      <c r="B498" s="330">
        <v>4</v>
      </c>
      <c r="C498" s="298">
        <v>46171</v>
      </c>
      <c r="D498" s="298" t="s">
        <v>295</v>
      </c>
      <c r="E498" s="522">
        <v>93.38</v>
      </c>
      <c r="F498" s="522"/>
      <c r="G498" s="333">
        <f t="shared" si="14"/>
        <v>6159.1499999999851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289</v>
      </c>
      <c r="B499" s="330">
        <v>2</v>
      </c>
      <c r="C499" s="298">
        <v>46171</v>
      </c>
      <c r="D499" s="298" t="s">
        <v>353</v>
      </c>
      <c r="E499" s="522">
        <v>18.98</v>
      </c>
      <c r="F499" s="522"/>
      <c r="G499" s="333">
        <f t="shared" si="14"/>
        <v>6252.5299999999852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294</v>
      </c>
      <c r="B500" s="330">
        <v>23</v>
      </c>
      <c r="C500" s="298">
        <v>46171</v>
      </c>
      <c r="D500" s="299" t="s">
        <v>67</v>
      </c>
      <c r="E500" s="522">
        <v>650.88</v>
      </c>
      <c r="F500" s="522"/>
      <c r="G500" s="333">
        <f t="shared" si="14"/>
        <v>6271.5099999999848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294</v>
      </c>
      <c r="B501" s="330">
        <v>20</v>
      </c>
      <c r="C501" s="298">
        <v>46171</v>
      </c>
      <c r="D501" s="299" t="s">
        <v>193</v>
      </c>
      <c r="E501" s="522">
        <v>600</v>
      </c>
      <c r="F501" s="522"/>
      <c r="G501" s="333">
        <f t="shared" si="14"/>
        <v>6922.3899999999849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291</v>
      </c>
      <c r="B502" s="330">
        <v>38</v>
      </c>
      <c r="C502" s="298">
        <v>46171</v>
      </c>
      <c r="D502" s="299" t="s">
        <v>293</v>
      </c>
      <c r="E502" s="522"/>
      <c r="F502" s="522">
        <v>4597.8100000000004</v>
      </c>
      <c r="G502" s="333">
        <f t="shared" si="14"/>
        <v>7522.3899999999849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294</v>
      </c>
      <c r="B503" s="330">
        <v>42</v>
      </c>
      <c r="C503" s="298">
        <v>46171</v>
      </c>
      <c r="D503" s="299" t="s">
        <v>200</v>
      </c>
      <c r="E503" s="522">
        <v>50.92</v>
      </c>
      <c r="F503" s="522"/>
      <c r="G503" s="333">
        <f t="shared" si="14"/>
        <v>2924.5799999999849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294</v>
      </c>
      <c r="B504" s="330">
        <v>43</v>
      </c>
      <c r="C504" s="298">
        <v>46171</v>
      </c>
      <c r="D504" s="299" t="s">
        <v>201</v>
      </c>
      <c r="E504" s="522">
        <v>42.84</v>
      </c>
      <c r="F504" s="522"/>
      <c r="G504" s="333">
        <f t="shared" si="14"/>
        <v>2975.499999999985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291</v>
      </c>
      <c r="B505" s="330">
        <v>39</v>
      </c>
      <c r="C505" s="298">
        <v>46170</v>
      </c>
      <c r="D505" s="299" t="s">
        <v>292</v>
      </c>
      <c r="E505" s="522"/>
      <c r="F505" s="522">
        <v>2763.79</v>
      </c>
      <c r="G505" s="333">
        <f t="shared" si="14"/>
        <v>3018.3399999999851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289</v>
      </c>
      <c r="B506" s="330">
        <v>3</v>
      </c>
      <c r="C506" s="298">
        <v>46170</v>
      </c>
      <c r="D506" s="299" t="s">
        <v>884</v>
      </c>
      <c r="E506" s="522">
        <v>8.9499999999999993</v>
      </c>
      <c r="F506" s="522"/>
      <c r="G506" s="333">
        <f t="shared" si="14"/>
        <v>254.54999999998506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289</v>
      </c>
      <c r="B507" s="330">
        <v>4</v>
      </c>
      <c r="C507" s="298">
        <v>46170</v>
      </c>
      <c r="D507" s="299" t="s">
        <v>884</v>
      </c>
      <c r="E507" s="522">
        <v>43.44</v>
      </c>
      <c r="F507" s="522"/>
      <c r="G507" s="333">
        <f t="shared" si="14"/>
        <v>263.49999999998505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289</v>
      </c>
      <c r="B508" s="330">
        <v>6</v>
      </c>
      <c r="C508" s="298">
        <v>46170</v>
      </c>
      <c r="D508" s="299" t="s">
        <v>892</v>
      </c>
      <c r="E508" s="522">
        <v>30.89</v>
      </c>
      <c r="F508" s="522"/>
      <c r="G508" s="333">
        <f t="shared" si="14"/>
        <v>306.93999999998505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289</v>
      </c>
      <c r="B509" s="330">
        <v>2</v>
      </c>
      <c r="C509" s="298">
        <v>46170</v>
      </c>
      <c r="D509" s="299" t="s">
        <v>346</v>
      </c>
      <c r="E509" s="522">
        <v>32.659999999999997</v>
      </c>
      <c r="F509" s="522"/>
      <c r="G509" s="333">
        <f t="shared" si="14"/>
        <v>337.82999999998503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289</v>
      </c>
      <c r="B510" s="330">
        <v>2</v>
      </c>
      <c r="C510" s="298">
        <v>46170</v>
      </c>
      <c r="D510" s="299" t="s">
        <v>386</v>
      </c>
      <c r="E510" s="522">
        <v>9.09</v>
      </c>
      <c r="F510" s="522"/>
      <c r="G510" s="333">
        <f t="shared" si="14"/>
        <v>370.48999999998506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289</v>
      </c>
      <c r="B511" s="330">
        <v>8</v>
      </c>
      <c r="C511" s="298">
        <v>46170</v>
      </c>
      <c r="D511" s="299" t="s">
        <v>846</v>
      </c>
      <c r="E511" s="522">
        <v>36.74</v>
      </c>
      <c r="F511" s="522"/>
      <c r="G511" s="333">
        <f t="shared" si="14"/>
        <v>379.57999999998503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289</v>
      </c>
      <c r="B512" s="330">
        <v>5</v>
      </c>
      <c r="C512" s="298">
        <v>46170</v>
      </c>
      <c r="D512" s="299" t="s">
        <v>846</v>
      </c>
      <c r="E512" s="522">
        <v>11.2</v>
      </c>
      <c r="F512" s="522"/>
      <c r="G512" s="333">
        <f t="shared" si="14"/>
        <v>416.31999999998504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289</v>
      </c>
      <c r="B513" s="330">
        <v>2</v>
      </c>
      <c r="C513" s="298">
        <v>46169</v>
      </c>
      <c r="D513" s="299" t="s">
        <v>358</v>
      </c>
      <c r="E513" s="522">
        <v>11.29</v>
      </c>
      <c r="F513" s="522"/>
      <c r="G513" s="333">
        <f t="shared" si="14"/>
        <v>427.51999999998503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289</v>
      </c>
      <c r="B514" s="330">
        <v>4</v>
      </c>
      <c r="C514" s="298">
        <v>46169</v>
      </c>
      <c r="D514" s="299" t="s">
        <v>363</v>
      </c>
      <c r="E514" s="522">
        <v>44.84</v>
      </c>
      <c r="F514" s="522"/>
      <c r="G514" s="333">
        <f t="shared" si="14"/>
        <v>438.80999999998505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289</v>
      </c>
      <c r="B515" s="330">
        <v>7</v>
      </c>
      <c r="C515" s="298">
        <v>46169</v>
      </c>
      <c r="D515" s="299" t="s">
        <v>338</v>
      </c>
      <c r="E515" s="522">
        <v>139.88</v>
      </c>
      <c r="F515" s="522"/>
      <c r="G515" s="333">
        <f t="shared" si="14"/>
        <v>483.64999999998508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289</v>
      </c>
      <c r="B516" s="330">
        <v>8</v>
      </c>
      <c r="C516" s="298">
        <v>46169</v>
      </c>
      <c r="D516" s="299" t="s">
        <v>319</v>
      </c>
      <c r="E516" s="522">
        <v>46.84</v>
      </c>
      <c r="F516" s="522"/>
      <c r="G516" s="333">
        <f t="shared" ref="G516:G553" si="15">G517-E516+F516</f>
        <v>623.52999999998508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289</v>
      </c>
      <c r="B517" s="330">
        <v>2</v>
      </c>
      <c r="C517" s="298">
        <v>46169</v>
      </c>
      <c r="D517" s="299" t="s">
        <v>358</v>
      </c>
      <c r="E517" s="522">
        <v>9.4700000000000006</v>
      </c>
      <c r="F517" s="522"/>
      <c r="G517" s="333">
        <f t="shared" si="15"/>
        <v>670.36999999998511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289</v>
      </c>
      <c r="B518" s="330">
        <v>8</v>
      </c>
      <c r="C518" s="298">
        <v>46168</v>
      </c>
      <c r="D518" s="299" t="s">
        <v>308</v>
      </c>
      <c r="E518" s="522">
        <v>47.99</v>
      </c>
      <c r="F518" s="522"/>
      <c r="G518" s="333">
        <f t="shared" si="15"/>
        <v>679.83999999998514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289</v>
      </c>
      <c r="B519" s="330">
        <v>5</v>
      </c>
      <c r="C519" s="298">
        <v>46168</v>
      </c>
      <c r="D519" s="299" t="s">
        <v>872</v>
      </c>
      <c r="E519" s="522">
        <v>26</v>
      </c>
      <c r="F519" s="522"/>
      <c r="G519" s="333">
        <f t="shared" si="15"/>
        <v>727.82999999998515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289</v>
      </c>
      <c r="B520" s="330">
        <v>4</v>
      </c>
      <c r="C520" s="298">
        <v>46168</v>
      </c>
      <c r="D520" s="299" t="s">
        <v>310</v>
      </c>
      <c r="E520" s="522">
        <v>50.15</v>
      </c>
      <c r="F520" s="522"/>
      <c r="G520" s="333">
        <f t="shared" si="15"/>
        <v>753.82999999998515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287</v>
      </c>
      <c r="B521" s="330" t="s">
        <v>287</v>
      </c>
      <c r="C521" s="298">
        <v>46168</v>
      </c>
      <c r="D521" s="299" t="s">
        <v>882</v>
      </c>
      <c r="E521" s="522">
        <v>400</v>
      </c>
      <c r="F521" s="522">
        <v>400</v>
      </c>
      <c r="G521" s="333">
        <f t="shared" si="15"/>
        <v>803.97999999998513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294</v>
      </c>
      <c r="B522" s="330">
        <v>22</v>
      </c>
      <c r="C522" s="298">
        <v>46168</v>
      </c>
      <c r="D522" s="299" t="s">
        <v>835</v>
      </c>
      <c r="E522" s="522">
        <v>15.96</v>
      </c>
      <c r="F522" s="522"/>
      <c r="G522" s="333">
        <f t="shared" si="15"/>
        <v>803.97999999998513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289</v>
      </c>
      <c r="B523" s="330">
        <v>2</v>
      </c>
      <c r="C523" s="298">
        <v>46168</v>
      </c>
      <c r="D523" s="299" t="s">
        <v>296</v>
      </c>
      <c r="E523" s="522">
        <v>15.1</v>
      </c>
      <c r="F523" s="522"/>
      <c r="G523" s="333">
        <f t="shared" si="15"/>
        <v>819.93999999998516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289</v>
      </c>
      <c r="B524" s="330">
        <v>4</v>
      </c>
      <c r="C524" s="298">
        <v>46168</v>
      </c>
      <c r="D524" s="299" t="s">
        <v>296</v>
      </c>
      <c r="E524" s="522">
        <v>44.67</v>
      </c>
      <c r="F524" s="522"/>
      <c r="G524" s="333">
        <f t="shared" si="15"/>
        <v>835.03999999998518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289</v>
      </c>
      <c r="B525" s="330">
        <v>1</v>
      </c>
      <c r="C525" s="298">
        <v>46168</v>
      </c>
      <c r="D525" s="299" t="s">
        <v>300</v>
      </c>
      <c r="E525" s="522">
        <v>32.99</v>
      </c>
      <c r="F525" s="522"/>
      <c r="G525" s="333">
        <f t="shared" si="15"/>
        <v>879.70999999998514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289</v>
      </c>
      <c r="B526" s="330">
        <v>2</v>
      </c>
      <c r="C526" s="298">
        <v>46168</v>
      </c>
      <c r="D526" s="299" t="s">
        <v>386</v>
      </c>
      <c r="E526" s="522">
        <v>14.39</v>
      </c>
      <c r="F526" s="522"/>
      <c r="G526" s="333">
        <f t="shared" si="15"/>
        <v>912.69999999998515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294</v>
      </c>
      <c r="B527" s="330">
        <v>12</v>
      </c>
      <c r="C527" s="298">
        <v>46167</v>
      </c>
      <c r="D527" s="299" t="s">
        <v>314</v>
      </c>
      <c r="E527" s="522">
        <v>204.48</v>
      </c>
      <c r="F527" s="522"/>
      <c r="G527" s="333">
        <f t="shared" si="15"/>
        <v>927.08999999998514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289</v>
      </c>
      <c r="B528" s="330">
        <v>8</v>
      </c>
      <c r="C528" s="298">
        <v>46167</v>
      </c>
      <c r="D528" s="299" t="s">
        <v>319</v>
      </c>
      <c r="E528" s="522">
        <v>29.79</v>
      </c>
      <c r="F528" s="522"/>
      <c r="G528" s="333">
        <f t="shared" si="15"/>
        <v>1131.5699999999852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289</v>
      </c>
      <c r="B529" s="330">
        <v>3</v>
      </c>
      <c r="C529" s="298">
        <v>46167</v>
      </c>
      <c r="D529" s="299" t="s">
        <v>348</v>
      </c>
      <c r="E529" s="522">
        <v>50</v>
      </c>
      <c r="F529" s="522"/>
      <c r="G529" s="333">
        <f t="shared" si="15"/>
        <v>1161.3599999999851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1</v>
      </c>
      <c r="C530" s="298">
        <v>46166</v>
      </c>
      <c r="D530" s="299" t="s">
        <v>329</v>
      </c>
      <c r="E530" s="522">
        <v>122.54</v>
      </c>
      <c r="F530" s="522"/>
      <c r="G530" s="333">
        <f t="shared" si="15"/>
        <v>1211.3599999999851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289</v>
      </c>
      <c r="B531" s="330">
        <v>1</v>
      </c>
      <c r="C531" s="298">
        <v>46166</v>
      </c>
      <c r="D531" s="299" t="s">
        <v>311</v>
      </c>
      <c r="E531" s="522">
        <v>157.97</v>
      </c>
      <c r="F531" s="522"/>
      <c r="G531" s="333">
        <f t="shared" si="15"/>
        <v>1333.8999999999851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289</v>
      </c>
      <c r="B532" s="330">
        <v>6</v>
      </c>
      <c r="C532" s="298">
        <v>46166</v>
      </c>
      <c r="D532" s="299" t="s">
        <v>300</v>
      </c>
      <c r="E532" s="522">
        <v>44.05</v>
      </c>
      <c r="F532" s="522"/>
      <c r="G532" s="333">
        <f t="shared" si="15"/>
        <v>1491.8699999999851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8</v>
      </c>
      <c r="C533" s="298">
        <v>46166</v>
      </c>
      <c r="D533" s="299" t="s">
        <v>319</v>
      </c>
      <c r="E533" s="522">
        <v>70.44</v>
      </c>
      <c r="F533" s="522"/>
      <c r="G533" s="333">
        <f t="shared" si="15"/>
        <v>1535.9199999999851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1</v>
      </c>
      <c r="C534" s="298">
        <v>46166</v>
      </c>
      <c r="D534" s="299" t="s">
        <v>329</v>
      </c>
      <c r="E534" s="522">
        <v>55.96</v>
      </c>
      <c r="F534" s="522"/>
      <c r="G534" s="333">
        <f t="shared" si="15"/>
        <v>1606.3599999999851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289</v>
      </c>
      <c r="B535" s="330">
        <v>6</v>
      </c>
      <c r="C535" s="298">
        <v>46166</v>
      </c>
      <c r="D535" s="299" t="s">
        <v>883</v>
      </c>
      <c r="E535" s="522">
        <v>597.83000000000004</v>
      </c>
      <c r="F535" s="522"/>
      <c r="G535" s="333">
        <f t="shared" si="15"/>
        <v>1662.3199999999852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287</v>
      </c>
      <c r="B536" s="330" t="s">
        <v>287</v>
      </c>
      <c r="C536" s="298">
        <v>46166</v>
      </c>
      <c r="D536" s="299" t="s">
        <v>845</v>
      </c>
      <c r="E536" s="522">
        <v>69.2</v>
      </c>
      <c r="F536" s="522">
        <v>69.2</v>
      </c>
      <c r="G536" s="333">
        <f t="shared" si="15"/>
        <v>2260.1499999999851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289</v>
      </c>
      <c r="B537" s="330">
        <v>1</v>
      </c>
      <c r="C537" s="298">
        <v>46165</v>
      </c>
      <c r="D537" s="299" t="s">
        <v>880</v>
      </c>
      <c r="E537" s="522">
        <v>94.76</v>
      </c>
      <c r="F537" s="522"/>
      <c r="G537" s="333">
        <f t="shared" si="15"/>
        <v>2260.1499999999851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289</v>
      </c>
      <c r="B538" s="330">
        <v>1</v>
      </c>
      <c r="C538" s="298">
        <v>46165</v>
      </c>
      <c r="D538" s="299" t="s">
        <v>393</v>
      </c>
      <c r="E538" s="522">
        <v>34.869999999999997</v>
      </c>
      <c r="F538" s="522"/>
      <c r="G538" s="333">
        <f t="shared" si="15"/>
        <v>2354.9099999999853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289</v>
      </c>
      <c r="B539" s="330">
        <v>8</v>
      </c>
      <c r="C539" s="298">
        <v>46165</v>
      </c>
      <c r="D539" s="299" t="s">
        <v>481</v>
      </c>
      <c r="E539" s="522">
        <v>80.48</v>
      </c>
      <c r="F539" s="522"/>
      <c r="G539" s="333">
        <f t="shared" si="15"/>
        <v>2389.7799999999852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5</v>
      </c>
      <c r="C540" s="298">
        <v>46165</v>
      </c>
      <c r="D540" s="299" t="s">
        <v>879</v>
      </c>
      <c r="E540" s="522">
        <v>25</v>
      </c>
      <c r="F540" s="522"/>
      <c r="G540" s="333">
        <f t="shared" si="15"/>
        <v>2470.2599999999852</v>
      </c>
      <c r="H540" s="334" t="s">
        <v>298</v>
      </c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289</v>
      </c>
      <c r="B541" s="330">
        <v>6</v>
      </c>
      <c r="C541" s="298">
        <v>46165</v>
      </c>
      <c r="D541" s="299" t="s">
        <v>877</v>
      </c>
      <c r="E541" s="522">
        <v>50</v>
      </c>
      <c r="F541" s="522"/>
      <c r="G541" s="333">
        <f t="shared" si="15"/>
        <v>2495.2599999999852</v>
      </c>
      <c r="H541" s="334" t="s">
        <v>298</v>
      </c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2</v>
      </c>
      <c r="C542" s="298">
        <v>46165</v>
      </c>
      <c r="D542" s="299" t="s">
        <v>878</v>
      </c>
      <c r="E542" s="522">
        <v>25</v>
      </c>
      <c r="F542" s="522"/>
      <c r="G542" s="333">
        <f t="shared" si="15"/>
        <v>2545.2599999999852</v>
      </c>
      <c r="H542" s="334" t="s">
        <v>298</v>
      </c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2</v>
      </c>
      <c r="C543" s="298">
        <v>46164</v>
      </c>
      <c r="D543" s="299" t="s">
        <v>881</v>
      </c>
      <c r="E543" s="522">
        <v>45.46</v>
      </c>
      <c r="F543" s="522"/>
      <c r="G543" s="333">
        <f t="shared" si="15"/>
        <v>2570.2599999999852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6</v>
      </c>
      <c r="C544" s="298">
        <v>46164</v>
      </c>
      <c r="D544" s="299" t="s">
        <v>873</v>
      </c>
      <c r="E544" s="522">
        <v>22</v>
      </c>
      <c r="F544" s="522"/>
      <c r="G544" s="333">
        <f t="shared" si="15"/>
        <v>2615.7199999999852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2</v>
      </c>
      <c r="C545" s="298">
        <v>46164</v>
      </c>
      <c r="D545" s="299" t="s">
        <v>296</v>
      </c>
      <c r="E545" s="522">
        <v>14.57</v>
      </c>
      <c r="F545" s="522"/>
      <c r="G545" s="333">
        <f t="shared" si="15"/>
        <v>2637.7199999999852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289</v>
      </c>
      <c r="B546" s="330">
        <v>3</v>
      </c>
      <c r="C546" s="298">
        <v>46163</v>
      </c>
      <c r="D546" s="299" t="s">
        <v>334</v>
      </c>
      <c r="E546" s="522">
        <v>9.01</v>
      </c>
      <c r="F546" s="522"/>
      <c r="G546" s="333">
        <f t="shared" si="15"/>
        <v>2652.2899999999854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289</v>
      </c>
      <c r="B547" s="330">
        <v>8</v>
      </c>
      <c r="C547" s="298">
        <v>46163</v>
      </c>
      <c r="D547" s="299" t="s">
        <v>334</v>
      </c>
      <c r="E547" s="522">
        <v>6.8</v>
      </c>
      <c r="F547" s="522"/>
      <c r="G547" s="333">
        <f t="shared" si="15"/>
        <v>2661.2999999999856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289</v>
      </c>
      <c r="B548" s="330">
        <v>2</v>
      </c>
      <c r="C548" s="298">
        <v>46163</v>
      </c>
      <c r="D548" s="299" t="s">
        <v>358</v>
      </c>
      <c r="E548" s="522">
        <v>16.649999999999999</v>
      </c>
      <c r="F548" s="522"/>
      <c r="G548" s="333">
        <f t="shared" si="15"/>
        <v>2668.0999999999858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8</v>
      </c>
      <c r="C549" s="298">
        <v>46163</v>
      </c>
      <c r="D549" s="299" t="s">
        <v>846</v>
      </c>
      <c r="E549" s="522">
        <v>24.89</v>
      </c>
      <c r="F549" s="522"/>
      <c r="G549" s="333">
        <f t="shared" si="15"/>
        <v>2684.7499999999859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289</v>
      </c>
      <c r="B550" s="330">
        <v>5</v>
      </c>
      <c r="C550" s="298">
        <v>46163</v>
      </c>
      <c r="D550" s="299" t="s">
        <v>846</v>
      </c>
      <c r="E550" s="522">
        <v>11.2</v>
      </c>
      <c r="F550" s="522"/>
      <c r="G550" s="333">
        <f t="shared" si="15"/>
        <v>2709.6399999999858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289</v>
      </c>
      <c r="B551" s="330">
        <v>2</v>
      </c>
      <c r="C551" s="298">
        <v>46162</v>
      </c>
      <c r="D551" s="299" t="s">
        <v>296</v>
      </c>
      <c r="E551" s="522">
        <v>11.18</v>
      </c>
      <c r="F551" s="522"/>
      <c r="G551" s="333">
        <f t="shared" si="15"/>
        <v>2720.8399999999856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289</v>
      </c>
      <c r="B552" s="330">
        <v>2</v>
      </c>
      <c r="C552" s="298">
        <v>46162</v>
      </c>
      <c r="D552" s="299" t="s">
        <v>386</v>
      </c>
      <c r="E552" s="522">
        <v>14.38</v>
      </c>
      <c r="F552" s="522"/>
      <c r="G552" s="333">
        <f t="shared" si="15"/>
        <v>2732.0199999999854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294</v>
      </c>
      <c r="B553" s="330">
        <v>22</v>
      </c>
      <c r="C553" s="298">
        <v>46162</v>
      </c>
      <c r="D553" s="299" t="s">
        <v>323</v>
      </c>
      <c r="E553" s="522">
        <v>20.22</v>
      </c>
      <c r="F553" s="522"/>
      <c r="G553" s="333">
        <f t="shared" si="15"/>
        <v>2746.3999999999855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289</v>
      </c>
      <c r="B554" s="330">
        <v>5</v>
      </c>
      <c r="C554" s="298">
        <v>46162</v>
      </c>
      <c r="D554" s="299" t="s">
        <v>872</v>
      </c>
      <c r="E554" s="522">
        <v>30</v>
      </c>
      <c r="F554" s="522"/>
      <c r="G554" s="333">
        <f t="shared" ref="G554:G568" si="16">G555-E554+F554</f>
        <v>2766.6199999999853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289</v>
      </c>
      <c r="B555" s="330">
        <v>2</v>
      </c>
      <c r="C555" s="298">
        <v>46162</v>
      </c>
      <c r="D555" s="299" t="s">
        <v>874</v>
      </c>
      <c r="E555" s="522">
        <v>46.72</v>
      </c>
      <c r="F555" s="522"/>
      <c r="G555" s="333">
        <f t="shared" si="16"/>
        <v>2796.6199999999853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289</v>
      </c>
      <c r="B556" s="330">
        <v>4</v>
      </c>
      <c r="C556" s="298">
        <v>46162</v>
      </c>
      <c r="D556" s="299" t="s">
        <v>310</v>
      </c>
      <c r="E556" s="522">
        <v>56.51</v>
      </c>
      <c r="F556" s="522"/>
      <c r="G556" s="333">
        <f t="shared" si="16"/>
        <v>2843.3399999999851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289</v>
      </c>
      <c r="B557" s="330">
        <v>6</v>
      </c>
      <c r="C557" s="298">
        <v>46161</v>
      </c>
      <c r="D557" s="299" t="s">
        <v>871</v>
      </c>
      <c r="E557" s="522">
        <v>63.99</v>
      </c>
      <c r="F557" s="522"/>
      <c r="G557" s="333">
        <f t="shared" si="16"/>
        <v>2899.8499999999854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289</v>
      </c>
      <c r="B558" s="330">
        <v>4</v>
      </c>
      <c r="C558" s="298">
        <v>46161</v>
      </c>
      <c r="D558" s="299" t="s">
        <v>296</v>
      </c>
      <c r="E558" s="522">
        <v>43.46</v>
      </c>
      <c r="F558" s="522"/>
      <c r="G558" s="333">
        <f t="shared" si="16"/>
        <v>2963.8399999999851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3</v>
      </c>
      <c r="C559" s="298">
        <v>46161</v>
      </c>
      <c r="D559" s="299" t="s">
        <v>296</v>
      </c>
      <c r="E559" s="522">
        <v>8.7200000000000006</v>
      </c>
      <c r="F559" s="522"/>
      <c r="G559" s="333">
        <f t="shared" si="16"/>
        <v>3007.2999999999852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2</v>
      </c>
      <c r="C560" s="298">
        <v>46161</v>
      </c>
      <c r="D560" s="299" t="s">
        <v>301</v>
      </c>
      <c r="E560" s="522">
        <v>30.9</v>
      </c>
      <c r="F560" s="522"/>
      <c r="G560" s="333">
        <f t="shared" si="16"/>
        <v>3016.019999999985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294</v>
      </c>
      <c r="B561" s="330">
        <v>22</v>
      </c>
      <c r="C561" s="298">
        <v>46161</v>
      </c>
      <c r="D561" s="299" t="s">
        <v>328</v>
      </c>
      <c r="E561" s="522">
        <v>7.46</v>
      </c>
      <c r="F561" s="522"/>
      <c r="G561" s="333">
        <f t="shared" si="16"/>
        <v>3046.9199999999851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289</v>
      </c>
      <c r="B562" s="330">
        <v>2</v>
      </c>
      <c r="C562" s="298">
        <v>46161</v>
      </c>
      <c r="D562" s="299" t="s">
        <v>869</v>
      </c>
      <c r="E562" s="522">
        <v>31.05</v>
      </c>
      <c r="F562" s="522"/>
      <c r="G562" s="333">
        <f t="shared" si="16"/>
        <v>3054.3799999999851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289</v>
      </c>
      <c r="B563" s="330">
        <v>2</v>
      </c>
      <c r="C563" s="298">
        <v>46161</v>
      </c>
      <c r="D563" s="299" t="s">
        <v>870</v>
      </c>
      <c r="E563" s="522">
        <v>54.41</v>
      </c>
      <c r="F563" s="522"/>
      <c r="G563" s="333">
        <f t="shared" si="16"/>
        <v>3085.4299999999853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289</v>
      </c>
      <c r="B564" s="330">
        <v>8</v>
      </c>
      <c r="C564" s="298">
        <v>46161</v>
      </c>
      <c r="D564" s="299" t="s">
        <v>875</v>
      </c>
      <c r="E564" s="522">
        <v>20.49</v>
      </c>
      <c r="F564" s="522"/>
      <c r="G564" s="333">
        <f t="shared" si="16"/>
        <v>3139.8399999999851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294</v>
      </c>
      <c r="B565" s="330">
        <v>22</v>
      </c>
      <c r="C565" s="298">
        <v>46160</v>
      </c>
      <c r="D565" s="299" t="s">
        <v>401</v>
      </c>
      <c r="E565" s="522">
        <v>13.84</v>
      </c>
      <c r="F565" s="522"/>
      <c r="G565" s="333">
        <f t="shared" si="16"/>
        <v>3160.3299999999849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287</v>
      </c>
      <c r="B566" s="330" t="s">
        <v>287</v>
      </c>
      <c r="C566" s="298">
        <v>46160</v>
      </c>
      <c r="D566" s="299" t="s">
        <v>876</v>
      </c>
      <c r="E566" s="522">
        <v>138.44</v>
      </c>
      <c r="F566" s="522">
        <v>138.44</v>
      </c>
      <c r="G566" s="333">
        <f t="shared" si="16"/>
        <v>3174.1699999999851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2</v>
      </c>
      <c r="C567" s="298">
        <v>46160</v>
      </c>
      <c r="D567" s="299" t="s">
        <v>353</v>
      </c>
      <c r="E567" s="522">
        <v>25.48</v>
      </c>
      <c r="F567" s="522"/>
      <c r="G567" s="333">
        <f t="shared" si="16"/>
        <v>3174.1699999999851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294</v>
      </c>
      <c r="B568" s="330">
        <v>17</v>
      </c>
      <c r="C568" s="298">
        <v>46160</v>
      </c>
      <c r="D568" s="299" t="s">
        <v>188</v>
      </c>
      <c r="E568" s="522">
        <v>42.65</v>
      </c>
      <c r="F568" s="522"/>
      <c r="G568" s="333">
        <f t="shared" si="16"/>
        <v>3199.6499999999851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294</v>
      </c>
      <c r="B569" s="330">
        <v>15</v>
      </c>
      <c r="C569" s="298">
        <v>46160</v>
      </c>
      <c r="D569" s="299" t="s">
        <v>185</v>
      </c>
      <c r="E569" s="522">
        <v>101.37</v>
      </c>
      <c r="F569" s="522"/>
      <c r="G569" s="333">
        <f t="shared" ref="G569:G649" si="17">G570-E569+F569</f>
        <v>3242.2999999999852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335</v>
      </c>
      <c r="B570" s="330" t="s">
        <v>335</v>
      </c>
      <c r="C570" s="298">
        <v>46160</v>
      </c>
      <c r="D570" s="299" t="s">
        <v>336</v>
      </c>
      <c r="E570" s="522">
        <v>93.13</v>
      </c>
      <c r="F570" s="522"/>
      <c r="G570" s="333">
        <f t="shared" si="17"/>
        <v>3343.6699999999851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294</v>
      </c>
      <c r="B571" s="330">
        <v>11</v>
      </c>
      <c r="C571" s="298">
        <v>46160</v>
      </c>
      <c r="D571" s="299" t="s">
        <v>178</v>
      </c>
      <c r="E571" s="522">
        <v>267.68</v>
      </c>
      <c r="F571" s="522"/>
      <c r="G571" s="333">
        <f t="shared" si="17"/>
        <v>3436.7999999999852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294</v>
      </c>
      <c r="B572" s="330">
        <v>23</v>
      </c>
      <c r="C572" s="298">
        <v>46160</v>
      </c>
      <c r="D572" s="299" t="s">
        <v>63</v>
      </c>
      <c r="E572" s="522">
        <v>529.46</v>
      </c>
      <c r="F572" s="522"/>
      <c r="G572" s="333">
        <f t="shared" si="17"/>
        <v>3704.479999999985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1</v>
      </c>
      <c r="C573" s="298">
        <v>46159</v>
      </c>
      <c r="D573" s="299" t="s">
        <v>311</v>
      </c>
      <c r="E573" s="522">
        <v>148.25</v>
      </c>
      <c r="F573" s="522"/>
      <c r="G573" s="333">
        <f t="shared" si="17"/>
        <v>4233.939999999985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289</v>
      </c>
      <c r="B574" s="330">
        <v>1</v>
      </c>
      <c r="C574" s="298">
        <v>46159</v>
      </c>
      <c r="D574" s="299" t="s">
        <v>306</v>
      </c>
      <c r="E574" s="522">
        <v>90.2</v>
      </c>
      <c r="F574" s="522"/>
      <c r="G574" s="333">
        <f t="shared" si="17"/>
        <v>4382.189999999985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294</v>
      </c>
      <c r="B575" s="330">
        <v>21</v>
      </c>
      <c r="C575" s="298">
        <v>46159</v>
      </c>
      <c r="D575" s="299" t="s">
        <v>194</v>
      </c>
      <c r="E575" s="522">
        <v>81</v>
      </c>
      <c r="F575" s="522"/>
      <c r="G575" s="333">
        <f t="shared" si="17"/>
        <v>4472.3899999999849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289</v>
      </c>
      <c r="B576" s="330">
        <v>6</v>
      </c>
      <c r="C576" s="298">
        <v>46159</v>
      </c>
      <c r="D576" s="299" t="s">
        <v>300</v>
      </c>
      <c r="E576" s="522">
        <v>38.33</v>
      </c>
      <c r="F576" s="522"/>
      <c r="G576" s="333">
        <f t="shared" si="17"/>
        <v>4553.3899999999849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294</v>
      </c>
      <c r="B577" s="330">
        <v>42</v>
      </c>
      <c r="C577" s="298">
        <v>46159</v>
      </c>
      <c r="D577" s="299" t="s">
        <v>333</v>
      </c>
      <c r="E577" s="522">
        <v>29.8</v>
      </c>
      <c r="F577" s="522"/>
      <c r="G577" s="333">
        <f t="shared" si="17"/>
        <v>4591.7199999999848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294</v>
      </c>
      <c r="B578" s="330">
        <v>43</v>
      </c>
      <c r="C578" s="298">
        <v>46159</v>
      </c>
      <c r="D578" s="299" t="s">
        <v>333</v>
      </c>
      <c r="E578" s="522">
        <v>22.35</v>
      </c>
      <c r="F578" s="522"/>
      <c r="G578" s="333">
        <f t="shared" si="17"/>
        <v>4621.519999999985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289</v>
      </c>
      <c r="B579" s="330">
        <v>8</v>
      </c>
      <c r="C579" s="298">
        <v>46159</v>
      </c>
      <c r="D579" s="299" t="s">
        <v>319</v>
      </c>
      <c r="E579" s="522">
        <v>50.75</v>
      </c>
      <c r="F579" s="522"/>
      <c r="G579" s="333">
        <f t="shared" si="17"/>
        <v>4643.8699999999853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289</v>
      </c>
      <c r="B580" s="330">
        <v>5</v>
      </c>
      <c r="C580" s="298">
        <v>46158</v>
      </c>
      <c r="D580" s="299" t="s">
        <v>340</v>
      </c>
      <c r="E580" s="522">
        <v>21.3</v>
      </c>
      <c r="F580" s="522"/>
      <c r="G580" s="333">
        <f t="shared" si="17"/>
        <v>4694.6199999999853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8</v>
      </c>
      <c r="C581" s="298">
        <v>46158</v>
      </c>
      <c r="D581" s="299" t="s">
        <v>319</v>
      </c>
      <c r="E581" s="522">
        <v>41.46</v>
      </c>
      <c r="F581" s="522"/>
      <c r="G581" s="333">
        <f t="shared" si="17"/>
        <v>4715.9199999999855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287</v>
      </c>
      <c r="B582" s="330" t="s">
        <v>287</v>
      </c>
      <c r="C582" s="298">
        <v>46158</v>
      </c>
      <c r="D582" s="299" t="s">
        <v>849</v>
      </c>
      <c r="E582" s="522">
        <v>95.85</v>
      </c>
      <c r="F582" s="522">
        <v>95.85</v>
      </c>
      <c r="G582" s="333">
        <f t="shared" si="17"/>
        <v>4757.3799999999856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287</v>
      </c>
      <c r="B583" s="330" t="s">
        <v>287</v>
      </c>
      <c r="C583" s="298">
        <v>46158</v>
      </c>
      <c r="D583" s="299" t="s">
        <v>847</v>
      </c>
      <c r="E583" s="522">
        <v>87.13</v>
      </c>
      <c r="F583" s="522">
        <v>87.13</v>
      </c>
      <c r="G583" s="333">
        <f t="shared" si="17"/>
        <v>4757.3799999999856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289</v>
      </c>
      <c r="B584" s="330">
        <v>4</v>
      </c>
      <c r="C584" s="298">
        <v>46158</v>
      </c>
      <c r="D584" s="299" t="s">
        <v>310</v>
      </c>
      <c r="E584" s="522">
        <v>48.15</v>
      </c>
      <c r="F584" s="522"/>
      <c r="G584" s="333">
        <f t="shared" si="17"/>
        <v>4757.3799999999856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289</v>
      </c>
      <c r="B585" s="330">
        <v>8</v>
      </c>
      <c r="C585" s="298">
        <v>46158</v>
      </c>
      <c r="D585" s="299" t="s">
        <v>308</v>
      </c>
      <c r="E585" s="522">
        <v>75.069999999999993</v>
      </c>
      <c r="F585" s="522"/>
      <c r="G585" s="333">
        <f t="shared" si="17"/>
        <v>4805.5299999999852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289</v>
      </c>
      <c r="B586" s="330">
        <v>2</v>
      </c>
      <c r="C586" s="298">
        <v>46158</v>
      </c>
      <c r="D586" s="299" t="s">
        <v>308</v>
      </c>
      <c r="E586" s="522">
        <v>75</v>
      </c>
      <c r="F586" s="522"/>
      <c r="G586" s="333">
        <f t="shared" si="17"/>
        <v>4880.5999999999849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3</v>
      </c>
      <c r="C587" s="298">
        <v>46158</v>
      </c>
      <c r="D587" s="299" t="s">
        <v>348</v>
      </c>
      <c r="E587" s="522">
        <v>8.3800000000000008</v>
      </c>
      <c r="F587" s="522"/>
      <c r="G587" s="333">
        <f t="shared" si="17"/>
        <v>4955.5999999999849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289</v>
      </c>
      <c r="B588" s="330">
        <v>8</v>
      </c>
      <c r="C588" s="298">
        <v>46157</v>
      </c>
      <c r="D588" s="299" t="s">
        <v>319</v>
      </c>
      <c r="E588" s="522">
        <v>63.55</v>
      </c>
      <c r="F588" s="522"/>
      <c r="G588" s="333">
        <f t="shared" si="17"/>
        <v>4963.979999999985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289</v>
      </c>
      <c r="B589" s="330">
        <v>4</v>
      </c>
      <c r="C589" s="298">
        <v>46157</v>
      </c>
      <c r="D589" s="299" t="s">
        <v>296</v>
      </c>
      <c r="E589" s="522">
        <v>45.1</v>
      </c>
      <c r="F589" s="522"/>
      <c r="G589" s="333">
        <f t="shared" si="17"/>
        <v>5027.5299999999852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289</v>
      </c>
      <c r="B590" s="330">
        <v>2</v>
      </c>
      <c r="C590" s="298">
        <v>46157</v>
      </c>
      <c r="D590" s="299" t="s">
        <v>296</v>
      </c>
      <c r="E590" s="522">
        <v>24.54</v>
      </c>
      <c r="F590" s="522"/>
      <c r="G590" s="333">
        <f t="shared" si="17"/>
        <v>5072.6299999999856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2</v>
      </c>
      <c r="C591" s="298">
        <v>46157</v>
      </c>
      <c r="D591" s="299" t="s">
        <v>334</v>
      </c>
      <c r="E591" s="522">
        <v>14.28</v>
      </c>
      <c r="F591" s="522"/>
      <c r="G591" s="333">
        <f t="shared" si="17"/>
        <v>5097.1699999999855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287</v>
      </c>
      <c r="B592" s="330" t="s">
        <v>287</v>
      </c>
      <c r="C592" s="298">
        <v>46157</v>
      </c>
      <c r="D592" s="299" t="s">
        <v>506</v>
      </c>
      <c r="E592" s="522">
        <v>146.15</v>
      </c>
      <c r="F592" s="522">
        <v>146.15</v>
      </c>
      <c r="G592" s="333">
        <f t="shared" si="17"/>
        <v>5111.4499999999853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2</v>
      </c>
      <c r="C593" s="298">
        <v>46157</v>
      </c>
      <c r="D593" s="299" t="s">
        <v>868</v>
      </c>
      <c r="E593" s="522">
        <v>202.87</v>
      </c>
      <c r="F593" s="522"/>
      <c r="G593" s="333">
        <f>G594-E593+F593</f>
        <v>5111.4499999999853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6</v>
      </c>
      <c r="C594" s="298">
        <v>46157</v>
      </c>
      <c r="D594" s="299" t="s">
        <v>300</v>
      </c>
      <c r="E594" s="522">
        <v>14.9</v>
      </c>
      <c r="F594" s="522"/>
      <c r="G594" s="333">
        <f t="shared" si="17"/>
        <v>5314.3199999999852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291</v>
      </c>
      <c r="B595" s="330">
        <v>38</v>
      </c>
      <c r="C595" s="298">
        <v>46157</v>
      </c>
      <c r="D595" s="299" t="s">
        <v>293</v>
      </c>
      <c r="E595" s="522"/>
      <c r="F595" s="522">
        <v>4597.82</v>
      </c>
      <c r="G595" s="333">
        <f t="shared" si="17"/>
        <v>5329.2199999999848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289</v>
      </c>
      <c r="B596" s="330">
        <v>8</v>
      </c>
      <c r="C596" s="298">
        <v>46156</v>
      </c>
      <c r="D596" s="299" t="s">
        <v>867</v>
      </c>
      <c r="E596" s="522">
        <v>34.96</v>
      </c>
      <c r="F596" s="522"/>
      <c r="G596" s="333">
        <f t="shared" si="17"/>
        <v>731.39999999998463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2</v>
      </c>
      <c r="C597" s="298">
        <v>46156</v>
      </c>
      <c r="D597" s="299" t="s">
        <v>408</v>
      </c>
      <c r="E597" s="522">
        <v>23.9</v>
      </c>
      <c r="F597" s="522"/>
      <c r="G597" s="333">
        <f t="shared" si="17"/>
        <v>766.35999999998467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294</v>
      </c>
      <c r="B598" s="330">
        <v>24</v>
      </c>
      <c r="C598" s="298">
        <v>46156</v>
      </c>
      <c r="D598" s="299" t="s">
        <v>860</v>
      </c>
      <c r="E598" s="522">
        <v>109.92</v>
      </c>
      <c r="F598" s="522"/>
      <c r="G598" s="333">
        <f t="shared" si="17"/>
        <v>790.25999999998464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289</v>
      </c>
      <c r="B599" s="330">
        <v>2</v>
      </c>
      <c r="C599" s="298">
        <v>46156</v>
      </c>
      <c r="D599" s="299" t="s">
        <v>334</v>
      </c>
      <c r="E599" s="522">
        <v>24.34</v>
      </c>
      <c r="F599" s="522"/>
      <c r="G599" s="333">
        <f t="shared" si="17"/>
        <v>900.1799999999846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289</v>
      </c>
      <c r="B600" s="330">
        <v>8</v>
      </c>
      <c r="C600" s="298">
        <v>46156</v>
      </c>
      <c r="D600" s="299" t="s">
        <v>846</v>
      </c>
      <c r="E600" s="522">
        <v>24.89</v>
      </c>
      <c r="F600" s="522"/>
      <c r="G600" s="333">
        <f t="shared" si="17"/>
        <v>924.51999999998463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289</v>
      </c>
      <c r="B601" s="330">
        <v>5</v>
      </c>
      <c r="C601" s="298">
        <v>46156</v>
      </c>
      <c r="D601" s="299" t="s">
        <v>846</v>
      </c>
      <c r="E601" s="522">
        <v>11.2</v>
      </c>
      <c r="F601" s="522"/>
      <c r="G601" s="333">
        <f t="shared" si="17"/>
        <v>949.40999999998462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2</v>
      </c>
      <c r="C602" s="298">
        <v>46156</v>
      </c>
      <c r="D602" s="299" t="s">
        <v>324</v>
      </c>
      <c r="E602" s="522">
        <v>22.04</v>
      </c>
      <c r="F602" s="522"/>
      <c r="G602" s="333">
        <f t="shared" si="17"/>
        <v>960.60999999998467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291</v>
      </c>
      <c r="B603" s="330">
        <v>39</v>
      </c>
      <c r="C603" s="298">
        <v>46156</v>
      </c>
      <c r="D603" s="299" t="s">
        <v>292</v>
      </c>
      <c r="E603" s="522"/>
      <c r="F603" s="522">
        <v>2763.78</v>
      </c>
      <c r="G603" s="333">
        <f t="shared" si="17"/>
        <v>982.64999999998463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291</v>
      </c>
      <c r="B604" s="330">
        <v>41</v>
      </c>
      <c r="C604" s="298">
        <v>46156</v>
      </c>
      <c r="D604" s="299" t="s">
        <v>299</v>
      </c>
      <c r="E604" s="522"/>
      <c r="F604" s="522">
        <v>250</v>
      </c>
      <c r="G604" s="333">
        <f t="shared" si="17"/>
        <v>-1781.1300000000156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335</v>
      </c>
      <c r="B605" s="330" t="s">
        <v>335</v>
      </c>
      <c r="C605" s="298">
        <v>46156</v>
      </c>
      <c r="D605" s="299" t="s">
        <v>460</v>
      </c>
      <c r="E605" s="522"/>
      <c r="F605" s="522">
        <v>100</v>
      </c>
      <c r="G605" s="333">
        <f t="shared" si="17"/>
        <v>-2031.1300000000156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289</v>
      </c>
      <c r="B606" s="330">
        <v>6</v>
      </c>
      <c r="C606" s="298">
        <v>46156</v>
      </c>
      <c r="D606" s="299" t="s">
        <v>300</v>
      </c>
      <c r="E606" s="522">
        <v>13.3</v>
      </c>
      <c r="F606" s="522"/>
      <c r="G606" s="333">
        <f t="shared" si="17"/>
        <v>-2131.1300000000156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2</v>
      </c>
      <c r="C607" s="298">
        <v>46155</v>
      </c>
      <c r="D607" s="299" t="s">
        <v>296</v>
      </c>
      <c r="E607" s="522">
        <v>14.67</v>
      </c>
      <c r="F607" s="522"/>
      <c r="G607" s="333">
        <f t="shared" si="17"/>
        <v>-2117.8300000000154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289</v>
      </c>
      <c r="B608" s="330">
        <v>8</v>
      </c>
      <c r="C608" s="298">
        <v>46155</v>
      </c>
      <c r="D608" s="299" t="s">
        <v>319</v>
      </c>
      <c r="E608" s="522">
        <v>22.96</v>
      </c>
      <c r="F608" s="522"/>
      <c r="G608" s="333">
        <f t="shared" si="17"/>
        <v>-2103.1600000000153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287</v>
      </c>
      <c r="B609" s="330" t="s">
        <v>287</v>
      </c>
      <c r="C609" s="298">
        <v>46155</v>
      </c>
      <c r="D609" s="299" t="s">
        <v>855</v>
      </c>
      <c r="E609" s="522">
        <v>100</v>
      </c>
      <c r="F609" s="522">
        <v>100</v>
      </c>
      <c r="G609" s="333">
        <f t="shared" si="17"/>
        <v>-2080.2000000000153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289</v>
      </c>
      <c r="B610" s="330">
        <v>4</v>
      </c>
      <c r="C610" s="298">
        <v>46154</v>
      </c>
      <c r="D610" s="299" t="s">
        <v>455</v>
      </c>
      <c r="E610" s="522">
        <v>43.14</v>
      </c>
      <c r="F610" s="522"/>
      <c r="G610" s="333">
        <f t="shared" si="17"/>
        <v>-2080.2000000000153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289</v>
      </c>
      <c r="B611" s="330">
        <v>3</v>
      </c>
      <c r="C611" s="298">
        <v>46154</v>
      </c>
      <c r="D611" s="299" t="s">
        <v>455</v>
      </c>
      <c r="E611" s="522">
        <v>7.29</v>
      </c>
      <c r="F611" s="522"/>
      <c r="G611" s="333">
        <f t="shared" si="17"/>
        <v>-2037.0600000000154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294</v>
      </c>
      <c r="B612" s="330">
        <v>19</v>
      </c>
      <c r="C612" s="298">
        <v>46154</v>
      </c>
      <c r="D612" s="299" t="s">
        <v>191</v>
      </c>
      <c r="E612" s="522">
        <v>200</v>
      </c>
      <c r="F612" s="522"/>
      <c r="G612" s="333">
        <f t="shared" si="17"/>
        <v>-2029.7700000000154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289</v>
      </c>
      <c r="B613" s="330">
        <v>6</v>
      </c>
      <c r="C613" s="298">
        <v>46154</v>
      </c>
      <c r="D613" s="299" t="s">
        <v>446</v>
      </c>
      <c r="E613" s="522">
        <v>-0.06</v>
      </c>
      <c r="F613" s="522"/>
      <c r="G613" s="333">
        <f t="shared" si="17"/>
        <v>-1829.7700000000154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289</v>
      </c>
      <c r="B614" s="330">
        <v>2</v>
      </c>
      <c r="C614" s="298">
        <v>46154</v>
      </c>
      <c r="D614" s="299" t="s">
        <v>301</v>
      </c>
      <c r="E614" s="522">
        <v>21.55</v>
      </c>
      <c r="F614" s="522"/>
      <c r="G614" s="333">
        <f t="shared" si="17"/>
        <v>-1829.8300000000154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289</v>
      </c>
      <c r="B615" s="330">
        <v>3</v>
      </c>
      <c r="C615" s="298">
        <v>46153</v>
      </c>
      <c r="D615" s="299" t="s">
        <v>296</v>
      </c>
      <c r="E615" s="522">
        <v>4.79</v>
      </c>
      <c r="F615" s="522"/>
      <c r="G615" s="333">
        <f t="shared" si="17"/>
        <v>-1808.2800000000154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4</v>
      </c>
      <c r="C616" s="298">
        <v>46153</v>
      </c>
      <c r="D616" s="299" t="s">
        <v>296</v>
      </c>
      <c r="E616" s="522">
        <v>66.59</v>
      </c>
      <c r="F616" s="522"/>
      <c r="G616" s="333">
        <f t="shared" si="17"/>
        <v>-1803.4900000000155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287</v>
      </c>
      <c r="B617" s="330" t="s">
        <v>287</v>
      </c>
      <c r="C617" s="298">
        <v>46153</v>
      </c>
      <c r="D617" s="299" t="s">
        <v>843</v>
      </c>
      <c r="E617" s="522">
        <v>-51.06</v>
      </c>
      <c r="F617" s="522">
        <v>-51.06</v>
      </c>
      <c r="G617" s="333">
        <f t="shared" si="17"/>
        <v>-1736.9000000000156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294</v>
      </c>
      <c r="B618" s="330">
        <v>22</v>
      </c>
      <c r="C618" s="298">
        <v>46153</v>
      </c>
      <c r="D618" s="299" t="s">
        <v>352</v>
      </c>
      <c r="E618" s="522">
        <v>21.29</v>
      </c>
      <c r="F618" s="522"/>
      <c r="G618" s="333">
        <f t="shared" si="17"/>
        <v>-1736.9000000000156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8</v>
      </c>
      <c r="C619" s="298">
        <v>46152</v>
      </c>
      <c r="D619" s="299" t="s">
        <v>319</v>
      </c>
      <c r="E619" s="522">
        <v>59.25</v>
      </c>
      <c r="F619" s="522"/>
      <c r="G619" s="333">
        <f t="shared" si="17"/>
        <v>-1715.6100000000156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289</v>
      </c>
      <c r="B620" s="330">
        <v>1</v>
      </c>
      <c r="C620" s="298">
        <v>46152</v>
      </c>
      <c r="D620" s="299" t="s">
        <v>304</v>
      </c>
      <c r="E620" s="522">
        <v>145.94999999999999</v>
      </c>
      <c r="F620" s="522"/>
      <c r="G620" s="333">
        <f t="shared" si="17"/>
        <v>-1656.3600000000156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289</v>
      </c>
      <c r="B621" s="330">
        <v>1</v>
      </c>
      <c r="C621" s="298">
        <v>46152</v>
      </c>
      <c r="D621" s="299" t="s">
        <v>311</v>
      </c>
      <c r="E621" s="522">
        <v>131.9</v>
      </c>
      <c r="F621" s="522"/>
      <c r="G621" s="333">
        <f t="shared" si="17"/>
        <v>-1510.4100000000155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289</v>
      </c>
      <c r="B622" s="330">
        <v>2</v>
      </c>
      <c r="C622" s="298">
        <v>46152</v>
      </c>
      <c r="D622" s="299" t="s">
        <v>850</v>
      </c>
      <c r="E622" s="522">
        <v>96.46</v>
      </c>
      <c r="F622" s="522"/>
      <c r="G622" s="333">
        <f t="shared" si="17"/>
        <v>-1378.5100000000155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7</v>
      </c>
      <c r="C623" s="298">
        <v>46152</v>
      </c>
      <c r="D623" s="299" t="s">
        <v>851</v>
      </c>
      <c r="E623" s="522">
        <v>162</v>
      </c>
      <c r="F623" s="522"/>
      <c r="G623" s="333">
        <f t="shared" si="17"/>
        <v>-1282.0500000000154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3</v>
      </c>
      <c r="C624" s="298">
        <v>46152</v>
      </c>
      <c r="D624" s="299" t="s">
        <v>348</v>
      </c>
      <c r="E624" s="522">
        <v>25</v>
      </c>
      <c r="F624" s="522"/>
      <c r="G624" s="333">
        <f t="shared" si="17"/>
        <v>-1120.0500000000154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2</v>
      </c>
      <c r="C625" s="298">
        <v>46151</v>
      </c>
      <c r="D625" s="299" t="s">
        <v>852</v>
      </c>
      <c r="E625" s="522">
        <v>35.83</v>
      </c>
      <c r="F625" s="522"/>
      <c r="G625" s="333">
        <f t="shared" si="17"/>
        <v>-1095.0500000000154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289</v>
      </c>
      <c r="B626" s="330">
        <v>4</v>
      </c>
      <c r="C626" s="298">
        <v>46151</v>
      </c>
      <c r="D626" s="299" t="s">
        <v>310</v>
      </c>
      <c r="E626" s="522">
        <v>50.58</v>
      </c>
      <c r="F626" s="522"/>
      <c r="G626" s="333">
        <f t="shared" si="17"/>
        <v>-1059.2200000000155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289</v>
      </c>
      <c r="B627" s="330">
        <v>2</v>
      </c>
      <c r="C627" s="298">
        <v>46151</v>
      </c>
      <c r="D627" s="299" t="s">
        <v>853</v>
      </c>
      <c r="E627" s="522">
        <v>20.65</v>
      </c>
      <c r="F627" s="522"/>
      <c r="G627" s="333">
        <f t="shared" si="17"/>
        <v>-1008.6400000000156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289</v>
      </c>
      <c r="B628" s="330">
        <v>8</v>
      </c>
      <c r="C628" s="298">
        <v>46151</v>
      </c>
      <c r="D628" s="299" t="s">
        <v>319</v>
      </c>
      <c r="E628" s="522">
        <v>38.770000000000003</v>
      </c>
      <c r="F628" s="522"/>
      <c r="G628" s="333">
        <f t="shared" si="17"/>
        <v>-987.99000000001558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287</v>
      </c>
      <c r="B629" s="330" t="s">
        <v>287</v>
      </c>
      <c r="C629" s="298">
        <v>46151</v>
      </c>
      <c r="D629" s="299" t="s">
        <v>843</v>
      </c>
      <c r="E629" s="522">
        <v>383.63</v>
      </c>
      <c r="F629" s="522">
        <v>383.63</v>
      </c>
      <c r="G629" s="333">
        <f t="shared" si="17"/>
        <v>-949.2200000000156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289</v>
      </c>
      <c r="B630" s="330">
        <v>5</v>
      </c>
      <c r="C630" s="298">
        <v>46151</v>
      </c>
      <c r="D630" s="299" t="s">
        <v>854</v>
      </c>
      <c r="E630" s="522">
        <v>10.68</v>
      </c>
      <c r="F630" s="522"/>
      <c r="G630" s="333">
        <f t="shared" si="17"/>
        <v>-949.2200000000156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3</v>
      </c>
      <c r="C631" s="298">
        <v>46151</v>
      </c>
      <c r="D631" s="299" t="s">
        <v>348</v>
      </c>
      <c r="E631" s="522">
        <v>9.35</v>
      </c>
      <c r="F631" s="522"/>
      <c r="G631" s="333">
        <f t="shared" si="17"/>
        <v>-938.54000000001565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287</v>
      </c>
      <c r="B632" s="330" t="s">
        <v>287</v>
      </c>
      <c r="C632" s="298">
        <v>46151</v>
      </c>
      <c r="D632" s="299" t="s">
        <v>331</v>
      </c>
      <c r="E632" s="522">
        <v>-150.9</v>
      </c>
      <c r="F632" s="522">
        <v>-150.9</v>
      </c>
      <c r="G632" s="333">
        <f t="shared" si="17"/>
        <v>-929.19000000001563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287</v>
      </c>
      <c r="B633" s="330" t="s">
        <v>287</v>
      </c>
      <c r="C633" s="298">
        <v>46151</v>
      </c>
      <c r="D633" s="299" t="s">
        <v>847</v>
      </c>
      <c r="E633" s="522">
        <v>557.9</v>
      </c>
      <c r="F633" s="522">
        <v>557.9</v>
      </c>
      <c r="G633" s="333">
        <f t="shared" si="17"/>
        <v>-929.19000000001563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294</v>
      </c>
      <c r="B634" s="330">
        <v>18</v>
      </c>
      <c r="C634" s="298">
        <v>46150</v>
      </c>
      <c r="D634" s="299" t="s">
        <v>361</v>
      </c>
      <c r="E634" s="522">
        <v>400</v>
      </c>
      <c r="F634" s="522"/>
      <c r="G634" s="333">
        <f t="shared" si="17"/>
        <v>-929.19000000001574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287</v>
      </c>
      <c r="B635" s="330" t="s">
        <v>287</v>
      </c>
      <c r="C635" s="298">
        <v>46150</v>
      </c>
      <c r="D635" s="299" t="s">
        <v>842</v>
      </c>
      <c r="E635" s="522">
        <v>200</v>
      </c>
      <c r="F635" s="522">
        <v>200</v>
      </c>
      <c r="G635" s="333">
        <f t="shared" si="17"/>
        <v>-529.19000000001574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289</v>
      </c>
      <c r="B636" s="330">
        <v>2</v>
      </c>
      <c r="C636" s="298">
        <v>46150</v>
      </c>
      <c r="D636" s="299" t="s">
        <v>473</v>
      </c>
      <c r="E636" s="522">
        <v>52.78</v>
      </c>
      <c r="F636" s="522"/>
      <c r="G636" s="333">
        <f t="shared" si="17"/>
        <v>-529.19000000001574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287</v>
      </c>
      <c r="B637" s="330" t="s">
        <v>287</v>
      </c>
      <c r="C637" s="298">
        <v>46150</v>
      </c>
      <c r="D637" s="299" t="s">
        <v>848</v>
      </c>
      <c r="E637" s="522">
        <v>137.07</v>
      </c>
      <c r="F637" s="522">
        <v>137.07</v>
      </c>
      <c r="G637" s="333">
        <f t="shared" si="17"/>
        <v>-476.41000000001571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289</v>
      </c>
      <c r="B638" s="330">
        <v>2</v>
      </c>
      <c r="C638" s="298">
        <v>46150</v>
      </c>
      <c r="D638" s="299" t="s">
        <v>358</v>
      </c>
      <c r="E638" s="522">
        <v>17.440000000000001</v>
      </c>
      <c r="F638" s="522"/>
      <c r="G638" s="333">
        <f t="shared" si="17"/>
        <v>-476.41000000001566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287</v>
      </c>
      <c r="B639" s="330" t="s">
        <v>287</v>
      </c>
      <c r="C639" s="298">
        <v>46150</v>
      </c>
      <c r="D639" s="299" t="s">
        <v>849</v>
      </c>
      <c r="E639" s="522">
        <v>359.81</v>
      </c>
      <c r="F639" s="522">
        <v>359.81</v>
      </c>
      <c r="G639" s="333">
        <f t="shared" si="17"/>
        <v>-458.97000000001566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289</v>
      </c>
      <c r="B640" s="330">
        <v>8</v>
      </c>
      <c r="C640" s="298">
        <v>46149</v>
      </c>
      <c r="D640" s="299" t="s">
        <v>846</v>
      </c>
      <c r="E640" s="522">
        <v>23.7</v>
      </c>
      <c r="F640" s="522"/>
      <c r="G640" s="333">
        <f t="shared" si="17"/>
        <v>-458.97000000001566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289</v>
      </c>
      <c r="B641" s="330">
        <v>2</v>
      </c>
      <c r="C641" s="298">
        <v>46149</v>
      </c>
      <c r="D641" s="299" t="s">
        <v>371</v>
      </c>
      <c r="E641" s="522">
        <v>13.43</v>
      </c>
      <c r="F641" s="522"/>
      <c r="G641" s="333">
        <f t="shared" si="17"/>
        <v>-435.27000000001567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294</v>
      </c>
      <c r="B642" s="330">
        <v>13</v>
      </c>
      <c r="C642" s="298">
        <v>46149</v>
      </c>
      <c r="D642" s="299" t="s">
        <v>182</v>
      </c>
      <c r="E642" s="522">
        <v>122.18</v>
      </c>
      <c r="F642" s="522"/>
      <c r="G642" s="333">
        <f t="shared" si="17"/>
        <v>-421.84000000001566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335</v>
      </c>
      <c r="B643" s="330" t="s">
        <v>335</v>
      </c>
      <c r="C643" s="298">
        <v>46149</v>
      </c>
      <c r="D643" s="299" t="s">
        <v>447</v>
      </c>
      <c r="E643" s="522">
        <v>43.62</v>
      </c>
      <c r="F643" s="522"/>
      <c r="G643" s="333">
        <f t="shared" si="17"/>
        <v>-299.66000000001566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294</v>
      </c>
      <c r="B644" s="330">
        <v>9</v>
      </c>
      <c r="C644" s="298">
        <v>46149</v>
      </c>
      <c r="D644" s="299" t="s">
        <v>58</v>
      </c>
      <c r="E644" s="522">
        <v>1231.68</v>
      </c>
      <c r="F644" s="522"/>
      <c r="G644" s="333">
        <f t="shared" si="17"/>
        <v>-256.04000000001565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289</v>
      </c>
      <c r="B645" s="330">
        <v>3</v>
      </c>
      <c r="C645" s="298">
        <v>46149</v>
      </c>
      <c r="D645" s="299" t="s">
        <v>309</v>
      </c>
      <c r="E645" s="522">
        <v>4.49</v>
      </c>
      <c r="F645" s="522"/>
      <c r="G645" s="333">
        <f t="shared" si="17"/>
        <v>975.63999999998441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5</v>
      </c>
      <c r="C646" s="298">
        <v>46149</v>
      </c>
      <c r="D646" s="299" t="s">
        <v>846</v>
      </c>
      <c r="E646" s="522">
        <v>19.2</v>
      </c>
      <c r="F646" s="522"/>
      <c r="G646" s="333">
        <f t="shared" si="17"/>
        <v>980.12999999998442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289</v>
      </c>
      <c r="B647" s="330">
        <v>8</v>
      </c>
      <c r="C647" s="298">
        <v>46149</v>
      </c>
      <c r="D647" s="299" t="s">
        <v>846</v>
      </c>
      <c r="E647" s="522">
        <v>35</v>
      </c>
      <c r="F647" s="522"/>
      <c r="G647" s="333">
        <f t="shared" si="17"/>
        <v>999.32999999998447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289</v>
      </c>
      <c r="B648" s="330">
        <v>8</v>
      </c>
      <c r="C648" s="298">
        <v>46149</v>
      </c>
      <c r="D648" s="299" t="s">
        <v>319</v>
      </c>
      <c r="E648" s="522">
        <v>15.93</v>
      </c>
      <c r="F648" s="522"/>
      <c r="G648" s="333">
        <f t="shared" si="17"/>
        <v>1034.3299999999845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289</v>
      </c>
      <c r="B649" s="330">
        <v>2</v>
      </c>
      <c r="C649" s="298">
        <v>46149</v>
      </c>
      <c r="D649" s="299" t="s">
        <v>296</v>
      </c>
      <c r="E649" s="522">
        <v>11.18</v>
      </c>
      <c r="F649" s="522"/>
      <c r="G649" s="333">
        <f t="shared" si="17"/>
        <v>1050.2599999999845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289</v>
      </c>
      <c r="B650" s="330">
        <v>2</v>
      </c>
      <c r="C650" s="298">
        <v>46149</v>
      </c>
      <c r="D650" s="299" t="s">
        <v>301</v>
      </c>
      <c r="E650" s="522">
        <v>16.05</v>
      </c>
      <c r="F650" s="522"/>
      <c r="G650" s="333">
        <f t="shared" ref="G650:G689" si="18">G651-E650+F650</f>
        <v>1061.4399999999846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289</v>
      </c>
      <c r="B651" s="330">
        <v>5</v>
      </c>
      <c r="C651" s="298">
        <v>46148</v>
      </c>
      <c r="D651" s="299" t="s">
        <v>340</v>
      </c>
      <c r="E651" s="522">
        <v>47.93</v>
      </c>
      <c r="F651" s="522"/>
      <c r="G651" s="333">
        <f t="shared" si="18"/>
        <v>1077.4899999999845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294</v>
      </c>
      <c r="B652" s="330">
        <v>14</v>
      </c>
      <c r="C652" s="298">
        <v>46148</v>
      </c>
      <c r="D652" s="299" t="s">
        <v>366</v>
      </c>
      <c r="E652" s="522">
        <v>66.67</v>
      </c>
      <c r="F652" s="522"/>
      <c r="G652" s="333">
        <f t="shared" si="18"/>
        <v>1125.4199999999846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289</v>
      </c>
      <c r="B653" s="330">
        <v>8</v>
      </c>
      <c r="C653" s="298">
        <v>46148</v>
      </c>
      <c r="D653" s="299" t="s">
        <v>319</v>
      </c>
      <c r="E653" s="522">
        <v>19.14</v>
      </c>
      <c r="F653" s="522"/>
      <c r="G653" s="333">
        <f t="shared" si="18"/>
        <v>1192.0899999999847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4</v>
      </c>
      <c r="C654" s="298">
        <v>46148</v>
      </c>
      <c r="D654" s="299" t="s">
        <v>310</v>
      </c>
      <c r="E654" s="522">
        <v>103.69</v>
      </c>
      <c r="F654" s="522"/>
      <c r="G654" s="333">
        <f t="shared" si="18"/>
        <v>1211.2299999999848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287</v>
      </c>
      <c r="B655" s="330" t="s">
        <v>287</v>
      </c>
      <c r="C655" s="298">
        <v>46148</v>
      </c>
      <c r="D655" s="299" t="s">
        <v>843</v>
      </c>
      <c r="E655" s="522">
        <v>513.29999999999995</v>
      </c>
      <c r="F655" s="522">
        <v>513.29999999999995</v>
      </c>
      <c r="G655" s="333">
        <f t="shared" si="18"/>
        <v>1314.9199999999848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6</v>
      </c>
      <c r="C656" s="298">
        <v>46148</v>
      </c>
      <c r="D656" s="299" t="s">
        <v>300</v>
      </c>
      <c r="E656" s="522">
        <v>41.52</v>
      </c>
      <c r="F656" s="522"/>
      <c r="G656" s="333">
        <f t="shared" si="18"/>
        <v>1314.9199999999848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287</v>
      </c>
      <c r="B657" s="330" t="s">
        <v>287</v>
      </c>
      <c r="C657" s="298">
        <v>46148</v>
      </c>
      <c r="D657" s="299" t="s">
        <v>844</v>
      </c>
      <c r="E657" s="522">
        <v>500.5</v>
      </c>
      <c r="F657" s="522">
        <v>500.5</v>
      </c>
      <c r="G657" s="333">
        <f t="shared" si="18"/>
        <v>1356.4399999999848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287</v>
      </c>
      <c r="B658" s="330" t="s">
        <v>287</v>
      </c>
      <c r="C658" s="298">
        <v>46148</v>
      </c>
      <c r="D658" s="299" t="s">
        <v>845</v>
      </c>
      <c r="E658" s="522">
        <v>457.94</v>
      </c>
      <c r="F658" s="522">
        <v>457.94</v>
      </c>
      <c r="G658" s="333">
        <f t="shared" si="18"/>
        <v>1356.4399999999848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289</v>
      </c>
      <c r="B659" s="330">
        <v>1</v>
      </c>
      <c r="C659" s="298">
        <v>46148</v>
      </c>
      <c r="D659" s="299" t="s">
        <v>306</v>
      </c>
      <c r="E659" s="522">
        <v>23.48</v>
      </c>
      <c r="F659" s="522"/>
      <c r="G659" s="333">
        <f t="shared" si="18"/>
        <v>1356.4399999999848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2</v>
      </c>
      <c r="C660" s="298">
        <v>46147</v>
      </c>
      <c r="D660" s="299" t="s">
        <v>384</v>
      </c>
      <c r="E660" s="522">
        <v>59.03</v>
      </c>
      <c r="F660" s="522"/>
      <c r="G660" s="333">
        <f t="shared" si="18"/>
        <v>1379.9199999999848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289</v>
      </c>
      <c r="B661" s="330">
        <v>2</v>
      </c>
      <c r="C661" s="298">
        <v>46147</v>
      </c>
      <c r="D661" s="299" t="s">
        <v>334</v>
      </c>
      <c r="E661" s="522">
        <v>11.06</v>
      </c>
      <c r="F661" s="522"/>
      <c r="G661" s="333">
        <f t="shared" si="18"/>
        <v>1438.9499999999848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289</v>
      </c>
      <c r="B662" s="330">
        <v>2</v>
      </c>
      <c r="C662" s="298">
        <v>46147</v>
      </c>
      <c r="D662" s="299" t="s">
        <v>296</v>
      </c>
      <c r="E662" s="522">
        <v>8.7200000000000006</v>
      </c>
      <c r="F662" s="522"/>
      <c r="G662" s="333">
        <f t="shared" si="18"/>
        <v>1450.0099999999848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4</v>
      </c>
      <c r="C663" s="298">
        <v>46147</v>
      </c>
      <c r="D663" s="299" t="s">
        <v>296</v>
      </c>
      <c r="E663" s="522">
        <v>42.88</v>
      </c>
      <c r="F663" s="522"/>
      <c r="G663" s="333">
        <f t="shared" si="18"/>
        <v>1458.7299999999848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289</v>
      </c>
      <c r="B664" s="330">
        <v>6</v>
      </c>
      <c r="C664" s="298">
        <v>46147</v>
      </c>
      <c r="D664" s="299" t="s">
        <v>300</v>
      </c>
      <c r="E664" s="522">
        <v>17.03</v>
      </c>
      <c r="F664" s="522"/>
      <c r="G664" s="333">
        <f t="shared" si="18"/>
        <v>1501.6099999999849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294</v>
      </c>
      <c r="B665" s="330">
        <v>22</v>
      </c>
      <c r="C665" s="298">
        <v>46146</v>
      </c>
      <c r="D665" s="299" t="s">
        <v>835</v>
      </c>
      <c r="E665" s="522">
        <v>13.83</v>
      </c>
      <c r="F665" s="522"/>
      <c r="G665" s="333">
        <f t="shared" si="18"/>
        <v>1518.6399999999849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289</v>
      </c>
      <c r="B666" s="330">
        <v>5</v>
      </c>
      <c r="C666" s="298">
        <v>46146</v>
      </c>
      <c r="D666" s="299" t="s">
        <v>340</v>
      </c>
      <c r="E666" s="522">
        <v>47.93</v>
      </c>
      <c r="F666" s="522"/>
      <c r="G666" s="333">
        <f t="shared" si="18"/>
        <v>1532.4699999999848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2</v>
      </c>
      <c r="C667" s="298">
        <v>46146</v>
      </c>
      <c r="D667" s="299" t="s">
        <v>334</v>
      </c>
      <c r="E667" s="522">
        <v>11.06</v>
      </c>
      <c r="F667" s="522"/>
      <c r="G667" s="333">
        <f t="shared" si="18"/>
        <v>1580.3999999999849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294</v>
      </c>
      <c r="B668" s="330">
        <v>14</v>
      </c>
      <c r="C668" s="298">
        <v>46146</v>
      </c>
      <c r="D668" s="299" t="s">
        <v>367</v>
      </c>
      <c r="E668" s="522">
        <v>70.25</v>
      </c>
      <c r="F668" s="522"/>
      <c r="G668" s="333">
        <f t="shared" si="18"/>
        <v>1591.4599999999848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284</v>
      </c>
      <c r="B669" s="330">
        <v>36</v>
      </c>
      <c r="C669" s="298">
        <v>46146</v>
      </c>
      <c r="D669" s="299" t="s">
        <v>374</v>
      </c>
      <c r="E669" s="522">
        <v>50</v>
      </c>
      <c r="F669" s="522"/>
      <c r="G669" s="333">
        <f t="shared" si="18"/>
        <v>1661.7099999999848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294</v>
      </c>
      <c r="B670" s="330">
        <v>17</v>
      </c>
      <c r="C670" s="298">
        <v>46146</v>
      </c>
      <c r="D670" s="299" t="s">
        <v>370</v>
      </c>
      <c r="E670" s="522">
        <v>99</v>
      </c>
      <c r="F670" s="522"/>
      <c r="G670" s="333">
        <f t="shared" si="18"/>
        <v>1711.7099999999848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289</v>
      </c>
      <c r="B671" s="330">
        <v>5</v>
      </c>
      <c r="C671" s="298">
        <v>46145</v>
      </c>
      <c r="D671" s="299" t="s">
        <v>834</v>
      </c>
      <c r="E671" s="522">
        <v>49.13</v>
      </c>
      <c r="F671" s="522"/>
      <c r="G671" s="333">
        <f t="shared" si="18"/>
        <v>1810.7099999999848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1</v>
      </c>
      <c r="C672" s="298">
        <v>46145</v>
      </c>
      <c r="D672" s="299" t="s">
        <v>831</v>
      </c>
      <c r="E672" s="522">
        <v>50</v>
      </c>
      <c r="F672" s="522"/>
      <c r="G672" s="333">
        <f t="shared" si="18"/>
        <v>1859.8399999999849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1</v>
      </c>
      <c r="C673" s="298">
        <v>46145</v>
      </c>
      <c r="D673" s="299" t="s">
        <v>311</v>
      </c>
      <c r="E673" s="522">
        <v>91.98</v>
      </c>
      <c r="F673" s="522"/>
      <c r="G673" s="333">
        <f t="shared" si="18"/>
        <v>1909.8399999999849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289</v>
      </c>
      <c r="B674" s="330">
        <v>6</v>
      </c>
      <c r="C674" s="298">
        <v>46145</v>
      </c>
      <c r="D674" s="299" t="s">
        <v>832</v>
      </c>
      <c r="E674" s="522">
        <v>24.68</v>
      </c>
      <c r="F674" s="522"/>
      <c r="G674" s="333">
        <f t="shared" si="18"/>
        <v>2001.8199999999849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2</v>
      </c>
      <c r="C675" s="298">
        <v>46145</v>
      </c>
      <c r="D675" s="299" t="s">
        <v>358</v>
      </c>
      <c r="E675" s="522">
        <v>2.4900000000000002</v>
      </c>
      <c r="F675" s="522"/>
      <c r="G675" s="333">
        <f t="shared" si="18"/>
        <v>2026.499999999985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294</v>
      </c>
      <c r="B676" s="330">
        <v>22</v>
      </c>
      <c r="C676" s="298">
        <v>46145</v>
      </c>
      <c r="D676" s="299" t="s">
        <v>861</v>
      </c>
      <c r="E676" s="522">
        <v>12.77</v>
      </c>
      <c r="F676" s="522"/>
      <c r="G676" s="333">
        <f t="shared" si="18"/>
        <v>2028.989999999985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2</v>
      </c>
      <c r="C677" s="298">
        <v>46145</v>
      </c>
      <c r="D677" s="299" t="s">
        <v>458</v>
      </c>
      <c r="E677" s="522">
        <v>192.97</v>
      </c>
      <c r="F677" s="522"/>
      <c r="G677" s="333">
        <f t="shared" si="18"/>
        <v>2041.759999999985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3</v>
      </c>
      <c r="C678" s="298">
        <v>46145</v>
      </c>
      <c r="D678" s="299" t="s">
        <v>348</v>
      </c>
      <c r="E678" s="522">
        <v>9.35</v>
      </c>
      <c r="F678" s="522"/>
      <c r="G678" s="333">
        <f t="shared" si="18"/>
        <v>2234.729999999985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289</v>
      </c>
      <c r="B679" s="330">
        <v>4</v>
      </c>
      <c r="C679" s="298">
        <v>46144</v>
      </c>
      <c r="D679" s="299" t="s">
        <v>310</v>
      </c>
      <c r="E679" s="522">
        <v>57.69</v>
      </c>
      <c r="F679" s="522"/>
      <c r="G679" s="333">
        <f t="shared" si="18"/>
        <v>2244.0799999999849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289</v>
      </c>
      <c r="B680" s="330">
        <v>8</v>
      </c>
      <c r="C680" s="298">
        <v>46144</v>
      </c>
      <c r="D680" s="299" t="s">
        <v>310</v>
      </c>
      <c r="E680" s="522">
        <v>6.37</v>
      </c>
      <c r="F680" s="522"/>
      <c r="G680" s="333">
        <f t="shared" si="18"/>
        <v>2301.769999999985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294</v>
      </c>
      <c r="B681" s="330">
        <v>22</v>
      </c>
      <c r="C681" s="298">
        <v>46144</v>
      </c>
      <c r="D681" s="299" t="s">
        <v>375</v>
      </c>
      <c r="E681" s="522">
        <v>6.37</v>
      </c>
      <c r="F681" s="522"/>
      <c r="G681" s="333">
        <f t="shared" si="18"/>
        <v>2308.1399999999849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6</v>
      </c>
      <c r="C682" s="298">
        <v>46144</v>
      </c>
      <c r="D682" s="299" t="s">
        <v>300</v>
      </c>
      <c r="E682" s="522">
        <v>41.51</v>
      </c>
      <c r="F682" s="522"/>
      <c r="G682" s="333">
        <f t="shared" si="18"/>
        <v>2314.5099999999848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289</v>
      </c>
      <c r="B683" s="330">
        <v>7</v>
      </c>
      <c r="C683" s="298">
        <v>46144</v>
      </c>
      <c r="D683" s="299" t="s">
        <v>833</v>
      </c>
      <c r="E683" s="522">
        <v>74.53</v>
      </c>
      <c r="F683" s="522"/>
      <c r="G683" s="333">
        <f t="shared" si="18"/>
        <v>2356.019999999985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289</v>
      </c>
      <c r="B684" s="330">
        <v>1</v>
      </c>
      <c r="C684" s="298">
        <v>46144</v>
      </c>
      <c r="D684" s="299" t="s">
        <v>306</v>
      </c>
      <c r="E684" s="522">
        <v>72.73</v>
      </c>
      <c r="F684" s="522"/>
      <c r="G684" s="333">
        <f t="shared" si="18"/>
        <v>2430.5499999999852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289</v>
      </c>
      <c r="B685" s="330">
        <v>3</v>
      </c>
      <c r="C685" s="298">
        <v>46144</v>
      </c>
      <c r="D685" s="299" t="s">
        <v>348</v>
      </c>
      <c r="E685" s="522">
        <v>25</v>
      </c>
      <c r="F685" s="522"/>
      <c r="G685" s="333">
        <f t="shared" si="18"/>
        <v>2503.2799999999852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287</v>
      </c>
      <c r="B686" s="330" t="s">
        <v>287</v>
      </c>
      <c r="C686" s="298">
        <v>46144</v>
      </c>
      <c r="D686" s="299" t="s">
        <v>485</v>
      </c>
      <c r="E686" s="522">
        <v>121.4</v>
      </c>
      <c r="F686" s="522">
        <v>121.4</v>
      </c>
      <c r="G686" s="333">
        <f t="shared" si="18"/>
        <v>2528.2799999999852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3</v>
      </c>
      <c r="C687" s="298">
        <v>46144</v>
      </c>
      <c r="D687" s="299" t="s">
        <v>348</v>
      </c>
      <c r="E687" s="522">
        <v>9.73</v>
      </c>
      <c r="F687" s="522"/>
      <c r="G687" s="333">
        <f t="shared" si="18"/>
        <v>2528.2799999999852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289</v>
      </c>
      <c r="B688" s="330">
        <v>2</v>
      </c>
      <c r="C688" s="298">
        <v>46143</v>
      </c>
      <c r="D688" s="299" t="s">
        <v>358</v>
      </c>
      <c r="E688" s="522">
        <v>8.9700000000000006</v>
      </c>
      <c r="F688" s="522"/>
      <c r="G688" s="333">
        <f t="shared" si="18"/>
        <v>2538.0099999999852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s="540" customFormat="1" ht="12" customHeight="1" x14ac:dyDescent="0.3">
      <c r="A689" s="530" t="s">
        <v>284</v>
      </c>
      <c r="B689" s="531">
        <v>37</v>
      </c>
      <c r="C689" s="532">
        <v>46142</v>
      </c>
      <c r="D689" s="533" t="s">
        <v>285</v>
      </c>
      <c r="E689" s="534">
        <v>5616.82</v>
      </c>
      <c r="F689" s="534"/>
      <c r="G689" s="535">
        <f t="shared" si="18"/>
        <v>2546.979999999985</v>
      </c>
      <c r="H689" s="536"/>
      <c r="I689" s="537"/>
      <c r="J689" s="538"/>
      <c r="K689" s="539"/>
      <c r="L689" s="538"/>
      <c r="M689" s="539"/>
      <c r="N689" s="538"/>
      <c r="O689" s="539"/>
      <c r="P689" s="538"/>
      <c r="Q689" s="539"/>
      <c r="R689" s="538"/>
      <c r="S689" s="539"/>
      <c r="T689" s="538"/>
    </row>
    <row r="690" spans="1:20" ht="12" customHeight="1" x14ac:dyDescent="0.3">
      <c r="A690" s="329" t="s">
        <v>286</v>
      </c>
      <c r="B690" s="330">
        <v>25</v>
      </c>
      <c r="C690" s="298">
        <v>46142</v>
      </c>
      <c r="D690" s="298" t="s">
        <v>204</v>
      </c>
      <c r="E690" s="331">
        <v>350</v>
      </c>
      <c r="F690" s="331"/>
      <c r="G690" s="333">
        <f t="shared" ref="G690:G691" si="19">G691-E690+F690</f>
        <v>8163.7999999999847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286</v>
      </c>
      <c r="B691" s="330">
        <v>26</v>
      </c>
      <c r="C691" s="298">
        <v>46142</v>
      </c>
      <c r="D691" s="298" t="s">
        <v>205</v>
      </c>
      <c r="E691" s="331">
        <v>320</v>
      </c>
      <c r="F691" s="331"/>
      <c r="G691" s="333">
        <f t="shared" si="19"/>
        <v>8513.7999999999847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286</v>
      </c>
      <c r="B692" s="330">
        <v>27</v>
      </c>
      <c r="C692" s="298">
        <v>46142</v>
      </c>
      <c r="D692" s="298" t="s">
        <v>206</v>
      </c>
      <c r="E692" s="331">
        <v>25</v>
      </c>
      <c r="F692" s="331"/>
      <c r="G692" s="333">
        <f t="shared" ref="G692:G943" si="20">G693-E692+F692</f>
        <v>8833.7999999999847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286</v>
      </c>
      <c r="B693" s="330">
        <v>28</v>
      </c>
      <c r="C693" s="298">
        <v>46142</v>
      </c>
      <c r="D693" s="298" t="s">
        <v>207</v>
      </c>
      <c r="E693" s="331">
        <v>25</v>
      </c>
      <c r="F693" s="331"/>
      <c r="G693" s="333">
        <f t="shared" si="20"/>
        <v>8858.7999999999847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286</v>
      </c>
      <c r="B694" s="330">
        <v>29</v>
      </c>
      <c r="C694" s="298">
        <v>46142</v>
      </c>
      <c r="D694" s="298" t="s">
        <v>208</v>
      </c>
      <c r="E694" s="331">
        <v>45</v>
      </c>
      <c r="F694" s="331"/>
      <c r="G694" s="333">
        <f t="shared" si="20"/>
        <v>8883.7999999999847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286</v>
      </c>
      <c r="B695" s="330">
        <v>30</v>
      </c>
      <c r="C695" s="298">
        <v>46142</v>
      </c>
      <c r="D695" s="298" t="s">
        <v>209</v>
      </c>
      <c r="E695" s="331">
        <v>400</v>
      </c>
      <c r="F695" s="331"/>
      <c r="G695" s="333">
        <f t="shared" si="20"/>
        <v>8928.7999999999847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286</v>
      </c>
      <c r="B696" s="330">
        <v>31</v>
      </c>
      <c r="C696" s="298">
        <v>46142</v>
      </c>
      <c r="D696" s="298" t="s">
        <v>210</v>
      </c>
      <c r="E696" s="331">
        <v>375</v>
      </c>
      <c r="F696" s="331"/>
      <c r="G696" s="333">
        <f t="shared" si="20"/>
        <v>9328.7999999999847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286</v>
      </c>
      <c r="B697" s="330">
        <v>32</v>
      </c>
      <c r="C697" s="298">
        <v>46142</v>
      </c>
      <c r="D697" s="298" t="s">
        <v>211</v>
      </c>
      <c r="E697" s="331">
        <v>100</v>
      </c>
      <c r="F697" s="331"/>
      <c r="G697" s="333">
        <f t="shared" si="20"/>
        <v>9703.7999999999847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286</v>
      </c>
      <c r="B698" s="330">
        <v>33</v>
      </c>
      <c r="C698" s="298">
        <v>46142</v>
      </c>
      <c r="D698" s="298" t="s">
        <v>212</v>
      </c>
      <c r="E698" s="331">
        <v>85</v>
      </c>
      <c r="F698" s="331"/>
      <c r="G698" s="333">
        <f t="shared" si="20"/>
        <v>9803.7999999999847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286</v>
      </c>
      <c r="B699" s="330">
        <v>34</v>
      </c>
      <c r="C699" s="298">
        <v>46142</v>
      </c>
      <c r="D699" s="298" t="s">
        <v>213</v>
      </c>
      <c r="E699" s="331">
        <v>230</v>
      </c>
      <c r="F699" s="331"/>
      <c r="G699" s="333">
        <f t="shared" si="20"/>
        <v>9888.7999999999847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286</v>
      </c>
      <c r="B700" s="330">
        <v>35</v>
      </c>
      <c r="C700" s="298">
        <v>46142</v>
      </c>
      <c r="D700" s="298" t="s">
        <v>214</v>
      </c>
      <c r="E700" s="331">
        <v>45</v>
      </c>
      <c r="F700" s="331"/>
      <c r="G700" s="333">
        <f t="shared" si="20"/>
        <v>10118.799999999985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287</v>
      </c>
      <c r="B701" s="330" t="s">
        <v>287</v>
      </c>
      <c r="C701" s="298">
        <v>46142</v>
      </c>
      <c r="D701" s="299" t="s">
        <v>288</v>
      </c>
      <c r="E701" s="331">
        <v>185.64</v>
      </c>
      <c r="F701" s="331">
        <v>185.64</v>
      </c>
      <c r="G701" s="333">
        <f t="shared" si="20"/>
        <v>10163.799999999985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289</v>
      </c>
      <c r="B702" s="330">
        <v>6</v>
      </c>
      <c r="C702" s="298">
        <v>46142</v>
      </c>
      <c r="D702" s="299" t="s">
        <v>290</v>
      </c>
      <c r="E702" s="331">
        <v>30</v>
      </c>
      <c r="F702" s="331"/>
      <c r="G702" s="333">
        <f t="shared" si="20"/>
        <v>10163.799999999985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291</v>
      </c>
      <c r="B703" s="330">
        <v>39</v>
      </c>
      <c r="C703" s="298">
        <v>46142</v>
      </c>
      <c r="D703" s="299" t="s">
        <v>292</v>
      </c>
      <c r="E703" s="331"/>
      <c r="F703" s="331">
        <v>2763.78</v>
      </c>
      <c r="G703" s="333">
        <f t="shared" si="20"/>
        <v>10193.799999999985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291</v>
      </c>
      <c r="B704" s="330">
        <v>38</v>
      </c>
      <c r="C704" s="298">
        <v>46142</v>
      </c>
      <c r="D704" s="299" t="s">
        <v>293</v>
      </c>
      <c r="E704" s="331"/>
      <c r="F704" s="331">
        <v>4597.82</v>
      </c>
      <c r="G704" s="333">
        <f t="shared" si="20"/>
        <v>7430.019999999985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294</v>
      </c>
      <c r="B705" s="330">
        <v>42</v>
      </c>
      <c r="C705" s="298">
        <v>46142</v>
      </c>
      <c r="D705" s="299" t="s">
        <v>200</v>
      </c>
      <c r="E705" s="331">
        <v>50.92</v>
      </c>
      <c r="F705" s="331"/>
      <c r="G705" s="333">
        <f t="shared" si="20"/>
        <v>2832.1999999999853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294</v>
      </c>
      <c r="B706" s="330">
        <v>43</v>
      </c>
      <c r="C706" s="298">
        <v>46142</v>
      </c>
      <c r="D706" s="299" t="s">
        <v>201</v>
      </c>
      <c r="E706" s="331">
        <v>50.92</v>
      </c>
      <c r="F706" s="331"/>
      <c r="G706" s="333">
        <f t="shared" si="20"/>
        <v>2883.1199999999853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4</v>
      </c>
      <c r="C707" s="298">
        <v>46142</v>
      </c>
      <c r="D707" s="299" t="s">
        <v>295</v>
      </c>
      <c r="E707" s="331">
        <v>35.799999999999997</v>
      </c>
      <c r="F707" s="331"/>
      <c r="G707" s="333">
        <f t="shared" si="20"/>
        <v>2934.0399999999854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294</v>
      </c>
      <c r="B708" s="330">
        <v>10</v>
      </c>
      <c r="C708" s="298">
        <v>46142</v>
      </c>
      <c r="D708" s="299" t="s">
        <v>176</v>
      </c>
      <c r="E708" s="331">
        <v>17.899999999999999</v>
      </c>
      <c r="F708" s="331"/>
      <c r="G708" s="333">
        <f t="shared" si="20"/>
        <v>2969.8399999999856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289</v>
      </c>
      <c r="B709" s="330">
        <v>2</v>
      </c>
      <c r="C709" s="298">
        <v>46142</v>
      </c>
      <c r="D709" s="299" t="s">
        <v>296</v>
      </c>
      <c r="E709" s="331">
        <v>8.7200000000000006</v>
      </c>
      <c r="F709" s="331"/>
      <c r="G709" s="333">
        <f t="shared" si="20"/>
        <v>2987.7399999999857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2</v>
      </c>
      <c r="C710" s="298">
        <v>46142</v>
      </c>
      <c r="D710" s="299" t="s">
        <v>297</v>
      </c>
      <c r="E710" s="331">
        <v>100</v>
      </c>
      <c r="F710" s="331"/>
      <c r="G710" s="333">
        <f t="shared" si="20"/>
        <v>2996.4599999999855</v>
      </c>
      <c r="H710" s="334" t="s">
        <v>298</v>
      </c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5</v>
      </c>
      <c r="C711" s="298">
        <v>46142</v>
      </c>
      <c r="D711" s="299" t="s">
        <v>297</v>
      </c>
      <c r="E711" s="331">
        <v>100</v>
      </c>
      <c r="F711" s="331"/>
      <c r="G711" s="333">
        <f t="shared" si="20"/>
        <v>3096.4599999999855</v>
      </c>
      <c r="H711" s="334" t="s">
        <v>298</v>
      </c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289</v>
      </c>
      <c r="B712" s="330">
        <v>6</v>
      </c>
      <c r="C712" s="298">
        <v>46142</v>
      </c>
      <c r="D712" s="299" t="s">
        <v>297</v>
      </c>
      <c r="E712" s="331">
        <v>100</v>
      </c>
      <c r="F712" s="331"/>
      <c r="G712" s="333">
        <f t="shared" si="20"/>
        <v>3196.4599999999855</v>
      </c>
      <c r="H712" s="334" t="s">
        <v>298</v>
      </c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289</v>
      </c>
      <c r="B713" s="330">
        <v>8</v>
      </c>
      <c r="C713" s="298">
        <v>46142</v>
      </c>
      <c r="D713" s="299" t="s">
        <v>297</v>
      </c>
      <c r="E713" s="331">
        <v>100</v>
      </c>
      <c r="F713" s="331"/>
      <c r="G713" s="333">
        <f t="shared" si="20"/>
        <v>3296.4599999999855</v>
      </c>
      <c r="H713" s="334" t="s">
        <v>298</v>
      </c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291</v>
      </c>
      <c r="B714" s="330">
        <v>41</v>
      </c>
      <c r="C714" s="298">
        <v>46142</v>
      </c>
      <c r="D714" s="299" t="s">
        <v>299</v>
      </c>
      <c r="E714" s="331"/>
      <c r="F714" s="331">
        <v>250</v>
      </c>
      <c r="G714" s="333">
        <f t="shared" si="20"/>
        <v>3396.4599999999855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289</v>
      </c>
      <c r="B715" s="330">
        <v>6</v>
      </c>
      <c r="C715" s="298">
        <v>46142</v>
      </c>
      <c r="D715" s="299" t="s">
        <v>300</v>
      </c>
      <c r="E715" s="331">
        <v>42.44</v>
      </c>
      <c r="F715" s="331"/>
      <c r="G715" s="333">
        <f t="shared" si="20"/>
        <v>3146.4599999999855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6</v>
      </c>
      <c r="C716" s="298">
        <v>46142</v>
      </c>
      <c r="D716" s="299" t="s">
        <v>300</v>
      </c>
      <c r="E716" s="331">
        <v>24.05</v>
      </c>
      <c r="F716" s="331"/>
      <c r="G716" s="333">
        <f t="shared" si="20"/>
        <v>3188.8999999999855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289</v>
      </c>
      <c r="B717" s="330">
        <v>2</v>
      </c>
      <c r="C717" s="298">
        <v>46141</v>
      </c>
      <c r="D717" s="299" t="s">
        <v>301</v>
      </c>
      <c r="E717" s="331">
        <v>31.8</v>
      </c>
      <c r="F717" s="331"/>
      <c r="G717" s="333">
        <f t="shared" si="20"/>
        <v>3212.9499999999857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6</v>
      </c>
      <c r="C718" s="298">
        <v>46141</v>
      </c>
      <c r="D718" s="299" t="s">
        <v>302</v>
      </c>
      <c r="E718" s="331">
        <v>100</v>
      </c>
      <c r="F718" s="331"/>
      <c r="G718" s="333">
        <f t="shared" si="20"/>
        <v>3244.7499999999859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289</v>
      </c>
      <c r="B719" s="330">
        <v>6</v>
      </c>
      <c r="C719" s="298">
        <v>46141</v>
      </c>
      <c r="D719" s="299" t="s">
        <v>303</v>
      </c>
      <c r="E719" s="331">
        <v>75</v>
      </c>
      <c r="F719" s="331"/>
      <c r="G719" s="333">
        <f t="shared" si="20"/>
        <v>3344.7499999999859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1</v>
      </c>
      <c r="C720" s="298">
        <v>46141</v>
      </c>
      <c r="D720" s="299" t="s">
        <v>304</v>
      </c>
      <c r="E720" s="331">
        <v>52.5</v>
      </c>
      <c r="F720" s="331"/>
      <c r="G720" s="333">
        <f t="shared" si="20"/>
        <v>3419.7499999999859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6</v>
      </c>
      <c r="C721" s="298">
        <v>46141</v>
      </c>
      <c r="D721" s="299" t="s">
        <v>305</v>
      </c>
      <c r="E721" s="331">
        <v>-256</v>
      </c>
      <c r="F721" s="331"/>
      <c r="G721" s="333">
        <f t="shared" si="20"/>
        <v>3472.2499999999859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289</v>
      </c>
      <c r="B722" s="330">
        <v>6</v>
      </c>
      <c r="C722" s="298">
        <v>46140</v>
      </c>
      <c r="D722" s="299" t="s">
        <v>300</v>
      </c>
      <c r="E722" s="331">
        <v>20.38</v>
      </c>
      <c r="F722" s="331"/>
      <c r="G722" s="333">
        <f t="shared" si="20"/>
        <v>3216.2499999999859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289</v>
      </c>
      <c r="B723" s="330">
        <v>2</v>
      </c>
      <c r="C723" s="298">
        <v>46140</v>
      </c>
      <c r="D723" s="299" t="s">
        <v>296</v>
      </c>
      <c r="E723" s="331">
        <v>15.41</v>
      </c>
      <c r="F723" s="331"/>
      <c r="G723" s="333">
        <f t="shared" si="20"/>
        <v>3236.629999999986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4</v>
      </c>
      <c r="C724" s="298">
        <v>46140</v>
      </c>
      <c r="D724" s="299" t="s">
        <v>296</v>
      </c>
      <c r="E724" s="331">
        <v>33.840000000000003</v>
      </c>
      <c r="F724" s="331"/>
      <c r="G724" s="333">
        <f t="shared" si="20"/>
        <v>3252.0399999999859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1</v>
      </c>
      <c r="C725" s="298">
        <v>46140</v>
      </c>
      <c r="D725" s="299" t="s">
        <v>306</v>
      </c>
      <c r="E725" s="331">
        <v>5.3</v>
      </c>
      <c r="F725" s="331"/>
      <c r="G725" s="333">
        <f t="shared" si="20"/>
        <v>3285.879999999986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5</v>
      </c>
      <c r="C726" s="298">
        <v>46140</v>
      </c>
      <c r="D726" s="299" t="s">
        <v>307</v>
      </c>
      <c r="E726" s="331">
        <v>500</v>
      </c>
      <c r="F726" s="331"/>
      <c r="G726" s="333">
        <f t="shared" si="20"/>
        <v>3291.1799999999862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8</v>
      </c>
      <c r="C727" s="298">
        <v>46140</v>
      </c>
      <c r="D727" s="299" t="s">
        <v>308</v>
      </c>
      <c r="E727" s="331">
        <v>47.99</v>
      </c>
      <c r="F727" s="331"/>
      <c r="G727" s="333">
        <f t="shared" si="20"/>
        <v>3791.1799999999862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3</v>
      </c>
      <c r="C728" s="298">
        <v>46139</v>
      </c>
      <c r="D728" s="299" t="s">
        <v>309</v>
      </c>
      <c r="E728" s="331">
        <v>13.11</v>
      </c>
      <c r="F728" s="331"/>
      <c r="G728" s="333">
        <f t="shared" si="20"/>
        <v>3839.169999999986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289</v>
      </c>
      <c r="B729" s="330">
        <v>4</v>
      </c>
      <c r="C729" s="298">
        <v>46139</v>
      </c>
      <c r="D729" s="299" t="s">
        <v>310</v>
      </c>
      <c r="E729" s="331">
        <v>30.54</v>
      </c>
      <c r="F729" s="331"/>
      <c r="G729" s="333">
        <f t="shared" si="20"/>
        <v>3852.2799999999861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1</v>
      </c>
      <c r="C730" s="298">
        <v>46139</v>
      </c>
      <c r="D730" s="299" t="s">
        <v>311</v>
      </c>
      <c r="E730" s="331">
        <v>163.01</v>
      </c>
      <c r="F730" s="331"/>
      <c r="G730" s="333">
        <f t="shared" si="20"/>
        <v>3882.8199999999861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6</v>
      </c>
      <c r="C731" s="298">
        <v>46139</v>
      </c>
      <c r="D731" s="299" t="s">
        <v>312</v>
      </c>
      <c r="E731" s="331">
        <v>54.97</v>
      </c>
      <c r="F731" s="331"/>
      <c r="G731" s="333">
        <f t="shared" si="20"/>
        <v>4045.8299999999858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1</v>
      </c>
      <c r="C732" s="298">
        <v>46139</v>
      </c>
      <c r="D732" s="299" t="s">
        <v>306</v>
      </c>
      <c r="E732" s="331">
        <v>51.28</v>
      </c>
      <c r="F732" s="331"/>
      <c r="G732" s="333">
        <f t="shared" si="20"/>
        <v>4100.7999999999856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289</v>
      </c>
      <c r="B733" s="330">
        <v>6</v>
      </c>
      <c r="C733" s="298">
        <v>46138</v>
      </c>
      <c r="D733" s="299" t="s">
        <v>312</v>
      </c>
      <c r="E733" s="331">
        <v>38.979999999999997</v>
      </c>
      <c r="F733" s="331"/>
      <c r="G733" s="333">
        <f t="shared" si="20"/>
        <v>4152.0799999999854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2</v>
      </c>
      <c r="C734" s="298">
        <v>46138</v>
      </c>
      <c r="D734" s="299" t="s">
        <v>313</v>
      </c>
      <c r="E734" s="331">
        <v>39.83</v>
      </c>
      <c r="F734" s="331"/>
      <c r="G734" s="333">
        <f t="shared" si="20"/>
        <v>4191.0599999999849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289</v>
      </c>
      <c r="B735" s="330">
        <v>8</v>
      </c>
      <c r="C735" s="298">
        <v>46138</v>
      </c>
      <c r="D735" s="299" t="s">
        <v>313</v>
      </c>
      <c r="E735" s="331">
        <v>51.24</v>
      </c>
      <c r="F735" s="331"/>
      <c r="G735" s="333">
        <f t="shared" si="20"/>
        <v>4230.8899999999849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294</v>
      </c>
      <c r="B736" s="330">
        <v>12</v>
      </c>
      <c r="C736" s="298">
        <v>46137</v>
      </c>
      <c r="D736" s="299" t="s">
        <v>314</v>
      </c>
      <c r="E736" s="331">
        <v>214.74</v>
      </c>
      <c r="F736" s="331"/>
      <c r="G736" s="333">
        <f t="shared" si="20"/>
        <v>4282.1299999999846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287</v>
      </c>
      <c r="B737" s="330" t="s">
        <v>287</v>
      </c>
      <c r="C737" s="298">
        <v>46136</v>
      </c>
      <c r="D737" s="299" t="s">
        <v>315</v>
      </c>
      <c r="E737" s="331">
        <v>127.68</v>
      </c>
      <c r="F737" s="331">
        <v>127.68</v>
      </c>
      <c r="G737" s="333">
        <f t="shared" si="20"/>
        <v>4496.8699999999844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8</v>
      </c>
      <c r="C738" s="298">
        <v>46135</v>
      </c>
      <c r="D738" s="299" t="s">
        <v>863</v>
      </c>
      <c r="E738" s="331">
        <v>65</v>
      </c>
      <c r="F738" s="331"/>
      <c r="G738" s="333">
        <f t="shared" si="20"/>
        <v>4496.8699999999844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291</v>
      </c>
      <c r="B739" s="330">
        <v>40</v>
      </c>
      <c r="C739" s="298">
        <v>46134</v>
      </c>
      <c r="D739" s="299" t="s">
        <v>316</v>
      </c>
      <c r="E739" s="331"/>
      <c r="F739" s="331">
        <v>838.69</v>
      </c>
      <c r="G739" s="333">
        <f t="shared" si="20"/>
        <v>4561.8699999999844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289</v>
      </c>
      <c r="B740" s="330">
        <v>2</v>
      </c>
      <c r="C740" s="298">
        <v>46134</v>
      </c>
      <c r="D740" s="299" t="s">
        <v>317</v>
      </c>
      <c r="E740" s="331">
        <v>17.03</v>
      </c>
      <c r="F740" s="331"/>
      <c r="G740" s="333">
        <f t="shared" si="20"/>
        <v>3723.1799999999848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289</v>
      </c>
      <c r="B741" s="330">
        <v>6</v>
      </c>
      <c r="C741" s="298">
        <v>46134</v>
      </c>
      <c r="D741" s="299" t="s">
        <v>312</v>
      </c>
      <c r="E741" s="331">
        <v>51.94</v>
      </c>
      <c r="F741" s="331"/>
      <c r="G741" s="333">
        <f t="shared" si="20"/>
        <v>3740.209999999985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1</v>
      </c>
      <c r="C742" s="298">
        <v>46134</v>
      </c>
      <c r="D742" s="299" t="s">
        <v>306</v>
      </c>
      <c r="E742" s="331">
        <v>226.7</v>
      </c>
      <c r="F742" s="331"/>
      <c r="G742" s="333">
        <f t="shared" si="20"/>
        <v>3792.1499999999851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289</v>
      </c>
      <c r="B743" s="330">
        <v>2</v>
      </c>
      <c r="C743" s="298">
        <v>46133</v>
      </c>
      <c r="D743" s="299" t="s">
        <v>318</v>
      </c>
      <c r="E743" s="331">
        <v>70</v>
      </c>
      <c r="F743" s="331"/>
      <c r="G743" s="333">
        <f t="shared" si="20"/>
        <v>4018.8499999999849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8</v>
      </c>
      <c r="C744" s="298">
        <v>46133</v>
      </c>
      <c r="D744" s="299" t="s">
        <v>319</v>
      </c>
      <c r="E744" s="331">
        <v>14.26</v>
      </c>
      <c r="F744" s="331"/>
      <c r="G744" s="333">
        <f t="shared" si="20"/>
        <v>4088.8499999999849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1</v>
      </c>
      <c r="C745" s="298">
        <v>46133</v>
      </c>
      <c r="D745" s="299" t="s">
        <v>320</v>
      </c>
      <c r="E745" s="331">
        <v>8.51</v>
      </c>
      <c r="F745" s="331"/>
      <c r="G745" s="333">
        <f t="shared" si="20"/>
        <v>4103.1099999999851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289</v>
      </c>
      <c r="B746" s="330">
        <v>5</v>
      </c>
      <c r="C746" s="298">
        <v>46133</v>
      </c>
      <c r="D746" s="299" t="s">
        <v>321</v>
      </c>
      <c r="E746" s="331">
        <v>20</v>
      </c>
      <c r="F746" s="331"/>
      <c r="G746" s="333">
        <f t="shared" si="20"/>
        <v>4111.6199999999853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294</v>
      </c>
      <c r="B747" s="330">
        <v>23</v>
      </c>
      <c r="C747" s="298">
        <v>46133</v>
      </c>
      <c r="D747" s="299" t="s">
        <v>67</v>
      </c>
      <c r="E747" s="331">
        <v>650.88</v>
      </c>
      <c r="F747" s="331"/>
      <c r="G747" s="333">
        <f t="shared" si="20"/>
        <v>4131.6199999999853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6</v>
      </c>
      <c r="C748" s="298">
        <v>46133</v>
      </c>
      <c r="D748" s="299" t="s">
        <v>322</v>
      </c>
      <c r="E748" s="331">
        <v>15</v>
      </c>
      <c r="F748" s="331"/>
      <c r="G748" s="333">
        <f t="shared" si="20"/>
        <v>4782.4999999999854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5</v>
      </c>
      <c r="C749" s="298">
        <v>46133</v>
      </c>
      <c r="D749" s="299" t="s">
        <v>322</v>
      </c>
      <c r="E749" s="331">
        <v>250</v>
      </c>
      <c r="F749" s="331"/>
      <c r="G749" s="333">
        <f t="shared" si="20"/>
        <v>4797.4999999999854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294</v>
      </c>
      <c r="B750" s="330">
        <v>22</v>
      </c>
      <c r="C750" s="298">
        <v>46132</v>
      </c>
      <c r="D750" s="299" t="s">
        <v>323</v>
      </c>
      <c r="E750" s="331">
        <v>20.22</v>
      </c>
      <c r="F750" s="331"/>
      <c r="G750" s="333">
        <f t="shared" si="20"/>
        <v>5047.4999999999854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6</v>
      </c>
      <c r="C751" s="298">
        <v>46132</v>
      </c>
      <c r="D751" s="299" t="s">
        <v>403</v>
      </c>
      <c r="E751" s="331">
        <v>44</v>
      </c>
      <c r="F751" s="331"/>
      <c r="G751" s="333">
        <f t="shared" si="20"/>
        <v>5067.7199999999857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289</v>
      </c>
      <c r="B752" s="330">
        <v>2</v>
      </c>
      <c r="C752" s="298">
        <v>46132</v>
      </c>
      <c r="D752" s="299" t="s">
        <v>324</v>
      </c>
      <c r="E752" s="331">
        <v>12.01</v>
      </c>
      <c r="F752" s="331"/>
      <c r="G752" s="333">
        <f t="shared" si="20"/>
        <v>5111.7199999999857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289</v>
      </c>
      <c r="B753" s="330">
        <v>2</v>
      </c>
      <c r="C753" s="298">
        <v>46132</v>
      </c>
      <c r="D753" s="299" t="s">
        <v>296</v>
      </c>
      <c r="E753" s="331">
        <v>12.21</v>
      </c>
      <c r="F753" s="331"/>
      <c r="G753" s="333">
        <f t="shared" si="20"/>
        <v>5123.7299999999859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2</v>
      </c>
      <c r="C754" s="298">
        <v>46132</v>
      </c>
      <c r="D754" s="299" t="s">
        <v>325</v>
      </c>
      <c r="E754" s="331">
        <v>46.4</v>
      </c>
      <c r="F754" s="331"/>
      <c r="G754" s="333">
        <f t="shared" si="20"/>
        <v>5135.939999999986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2</v>
      </c>
      <c r="C755" s="298">
        <v>46131</v>
      </c>
      <c r="D755" s="299" t="s">
        <v>326</v>
      </c>
      <c r="E755" s="331">
        <v>31.7</v>
      </c>
      <c r="F755" s="331"/>
      <c r="G755" s="333">
        <f t="shared" si="20"/>
        <v>5182.3399999999856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8</v>
      </c>
      <c r="C756" s="298">
        <v>46131</v>
      </c>
      <c r="D756" s="299" t="s">
        <v>327</v>
      </c>
      <c r="E756" s="331">
        <v>11.11</v>
      </c>
      <c r="F756" s="331"/>
      <c r="G756" s="333">
        <f t="shared" si="20"/>
        <v>5214.0399999999854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1</v>
      </c>
      <c r="C757" s="298">
        <v>46131</v>
      </c>
      <c r="D757" s="299" t="s">
        <v>306</v>
      </c>
      <c r="E757" s="331">
        <v>79.16</v>
      </c>
      <c r="F757" s="331"/>
      <c r="G757" s="333">
        <f t="shared" si="20"/>
        <v>5225.1499999999851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294</v>
      </c>
      <c r="B758" s="330">
        <v>22</v>
      </c>
      <c r="C758" s="298">
        <v>46131</v>
      </c>
      <c r="D758" s="299" t="s">
        <v>328</v>
      </c>
      <c r="E758" s="331">
        <v>7.46</v>
      </c>
      <c r="F758" s="331"/>
      <c r="G758" s="333">
        <f t="shared" si="20"/>
        <v>5304.3099999999849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289</v>
      </c>
      <c r="B759" s="330">
        <v>6</v>
      </c>
      <c r="C759" s="298">
        <v>46131</v>
      </c>
      <c r="D759" s="299" t="s">
        <v>300</v>
      </c>
      <c r="E759" s="331">
        <v>13.83</v>
      </c>
      <c r="F759" s="331"/>
      <c r="G759" s="333">
        <f t="shared" si="20"/>
        <v>5311.769999999985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6</v>
      </c>
      <c r="C760" s="298">
        <v>46131</v>
      </c>
      <c r="D760" s="299" t="s">
        <v>300</v>
      </c>
      <c r="E760" s="331">
        <v>30</v>
      </c>
      <c r="F760" s="331"/>
      <c r="G760" s="333">
        <f t="shared" si="20"/>
        <v>5325.5999999999849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289</v>
      </c>
      <c r="B761" s="330">
        <v>6</v>
      </c>
      <c r="C761" s="298">
        <v>46131</v>
      </c>
      <c r="D761" s="299" t="s">
        <v>300</v>
      </c>
      <c r="E761" s="331">
        <v>15.17</v>
      </c>
      <c r="F761" s="331"/>
      <c r="G761" s="333">
        <f t="shared" si="20"/>
        <v>5355.5999999999849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289</v>
      </c>
      <c r="B762" s="330">
        <v>1</v>
      </c>
      <c r="C762" s="298">
        <v>46130</v>
      </c>
      <c r="D762" s="299" t="s">
        <v>329</v>
      </c>
      <c r="E762" s="331">
        <v>75.55</v>
      </c>
      <c r="F762" s="331"/>
      <c r="G762" s="333">
        <f t="shared" si="20"/>
        <v>5370.769999999985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289</v>
      </c>
      <c r="B763" s="330">
        <v>2</v>
      </c>
      <c r="C763" s="298">
        <v>46130</v>
      </c>
      <c r="D763" s="299" t="s">
        <v>330</v>
      </c>
      <c r="E763" s="331">
        <v>26</v>
      </c>
      <c r="F763" s="331"/>
      <c r="G763" s="333">
        <f t="shared" si="20"/>
        <v>5446.3199999999852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289</v>
      </c>
      <c r="B764" s="330">
        <v>1</v>
      </c>
      <c r="C764" s="298">
        <v>46130</v>
      </c>
      <c r="D764" s="299" t="s">
        <v>311</v>
      </c>
      <c r="E764" s="331">
        <v>25.28</v>
      </c>
      <c r="F764" s="331"/>
      <c r="G764" s="333">
        <f t="shared" si="20"/>
        <v>5472.3199999999852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289</v>
      </c>
      <c r="B765" s="330">
        <v>3</v>
      </c>
      <c r="C765" s="298">
        <v>46130</v>
      </c>
      <c r="D765" s="299" t="s">
        <v>296</v>
      </c>
      <c r="E765" s="331">
        <v>7.76</v>
      </c>
      <c r="F765" s="331"/>
      <c r="G765" s="333">
        <f t="shared" si="20"/>
        <v>5497.5999999999849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294</v>
      </c>
      <c r="B766" s="330">
        <v>22</v>
      </c>
      <c r="C766" s="298">
        <v>46130</v>
      </c>
      <c r="D766" s="299" t="s">
        <v>401</v>
      </c>
      <c r="E766" s="331">
        <v>13.84</v>
      </c>
      <c r="F766" s="331"/>
      <c r="G766" s="333">
        <f t="shared" si="20"/>
        <v>5505.3599999999851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287</v>
      </c>
      <c r="B767" s="330" t="s">
        <v>287</v>
      </c>
      <c r="C767" s="298">
        <v>46130</v>
      </c>
      <c r="D767" s="299" t="s">
        <v>331</v>
      </c>
      <c r="E767" s="331">
        <v>578.57000000000005</v>
      </c>
      <c r="F767" s="331">
        <v>578.57000000000005</v>
      </c>
      <c r="G767" s="333">
        <f t="shared" si="20"/>
        <v>5519.1999999999853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2</v>
      </c>
      <c r="C768" s="298">
        <v>46129</v>
      </c>
      <c r="D768" s="299" t="s">
        <v>324</v>
      </c>
      <c r="E768" s="331">
        <v>12.84</v>
      </c>
      <c r="F768" s="331"/>
      <c r="G768" s="333">
        <f t="shared" si="20"/>
        <v>5519.1999999999853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2</v>
      </c>
      <c r="C769" s="298">
        <v>46129</v>
      </c>
      <c r="D769" s="299" t="s">
        <v>332</v>
      </c>
      <c r="E769" s="331">
        <v>59.71</v>
      </c>
      <c r="F769" s="331"/>
      <c r="G769" s="333">
        <f t="shared" si="20"/>
        <v>5532.0399999999854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294</v>
      </c>
      <c r="B770" s="330">
        <v>21</v>
      </c>
      <c r="C770" s="298">
        <v>46129</v>
      </c>
      <c r="D770" s="299" t="s">
        <v>194</v>
      </c>
      <c r="E770" s="331">
        <v>75.599999999999994</v>
      </c>
      <c r="F770" s="331"/>
      <c r="G770" s="333">
        <f t="shared" si="20"/>
        <v>5591.7499999999854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294</v>
      </c>
      <c r="B771" s="330">
        <v>43</v>
      </c>
      <c r="C771" s="298">
        <v>46129</v>
      </c>
      <c r="D771" s="299" t="s">
        <v>333</v>
      </c>
      <c r="E771" s="331">
        <v>22.35</v>
      </c>
      <c r="F771" s="331"/>
      <c r="G771" s="333">
        <f t="shared" si="20"/>
        <v>5667.3499999999858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294</v>
      </c>
      <c r="B772" s="330">
        <v>42</v>
      </c>
      <c r="C772" s="298">
        <v>46129</v>
      </c>
      <c r="D772" s="299" t="s">
        <v>333</v>
      </c>
      <c r="E772" s="331">
        <v>37.25</v>
      </c>
      <c r="F772" s="331"/>
      <c r="G772" s="333">
        <f t="shared" si="20"/>
        <v>5689.6999999999862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8</v>
      </c>
      <c r="C773" s="298">
        <v>46129</v>
      </c>
      <c r="D773" s="299" t="s">
        <v>319</v>
      </c>
      <c r="E773" s="331">
        <v>35.119999999999997</v>
      </c>
      <c r="F773" s="331"/>
      <c r="G773" s="333">
        <f t="shared" si="20"/>
        <v>5726.9499999999862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3</v>
      </c>
      <c r="C774" s="298">
        <v>46129</v>
      </c>
      <c r="D774" s="299" t="s">
        <v>296</v>
      </c>
      <c r="E774" s="331">
        <v>8.7200000000000006</v>
      </c>
      <c r="F774" s="331"/>
      <c r="G774" s="333">
        <f t="shared" si="20"/>
        <v>5762.0699999999861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2</v>
      </c>
      <c r="C775" s="298">
        <v>46129</v>
      </c>
      <c r="D775" s="299" t="s">
        <v>334</v>
      </c>
      <c r="E775" s="331">
        <v>13.21</v>
      </c>
      <c r="F775" s="331"/>
      <c r="G775" s="333">
        <f t="shared" si="20"/>
        <v>5770.7899999999863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294</v>
      </c>
      <c r="B776" s="330">
        <v>17</v>
      </c>
      <c r="C776" s="298">
        <v>46129</v>
      </c>
      <c r="D776" s="299" t="s">
        <v>188</v>
      </c>
      <c r="E776" s="331">
        <v>42.65</v>
      </c>
      <c r="F776" s="331"/>
      <c r="G776" s="333">
        <f t="shared" si="20"/>
        <v>5783.9999999999864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335</v>
      </c>
      <c r="B777" s="330" t="s">
        <v>335</v>
      </c>
      <c r="C777" s="298">
        <v>46129</v>
      </c>
      <c r="D777" s="299" t="s">
        <v>336</v>
      </c>
      <c r="E777" s="331">
        <v>130.31</v>
      </c>
      <c r="F777" s="331"/>
      <c r="G777" s="333">
        <f t="shared" si="20"/>
        <v>5826.649999999986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294</v>
      </c>
      <c r="B778" s="330">
        <v>15</v>
      </c>
      <c r="C778" s="298">
        <v>46129</v>
      </c>
      <c r="D778" s="299" t="s">
        <v>185</v>
      </c>
      <c r="E778" s="331">
        <v>131.22999999999999</v>
      </c>
      <c r="F778" s="331"/>
      <c r="G778" s="333">
        <f t="shared" si="20"/>
        <v>5956.9599999999864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289</v>
      </c>
      <c r="B779" s="330">
        <v>6</v>
      </c>
      <c r="C779" s="298">
        <v>46129</v>
      </c>
      <c r="D779" s="299" t="s">
        <v>337</v>
      </c>
      <c r="E779" s="331">
        <v>210</v>
      </c>
      <c r="F779" s="331"/>
      <c r="G779" s="333">
        <f t="shared" si="20"/>
        <v>6088.189999999986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294</v>
      </c>
      <c r="B780" s="330">
        <v>23</v>
      </c>
      <c r="C780" s="298">
        <v>46129</v>
      </c>
      <c r="D780" s="299" t="s">
        <v>63</v>
      </c>
      <c r="E780" s="331">
        <v>529.46</v>
      </c>
      <c r="F780" s="331"/>
      <c r="G780" s="333">
        <f t="shared" si="20"/>
        <v>6298.189999999986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7</v>
      </c>
      <c r="C781" s="298">
        <v>46129</v>
      </c>
      <c r="D781" s="299" t="s">
        <v>338</v>
      </c>
      <c r="E781" s="331">
        <v>32.78</v>
      </c>
      <c r="F781" s="331"/>
      <c r="G781" s="333">
        <f t="shared" si="20"/>
        <v>6827.649999999986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4</v>
      </c>
      <c r="C782" s="298">
        <v>46128</v>
      </c>
      <c r="D782" s="299" t="s">
        <v>310</v>
      </c>
      <c r="E782" s="331">
        <v>44.41</v>
      </c>
      <c r="F782" s="331"/>
      <c r="G782" s="333">
        <f t="shared" si="20"/>
        <v>6860.4299999999857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294</v>
      </c>
      <c r="B783" s="330">
        <v>16</v>
      </c>
      <c r="C783" s="298">
        <v>46128</v>
      </c>
      <c r="D783" s="299" t="s">
        <v>339</v>
      </c>
      <c r="E783" s="331">
        <v>15</v>
      </c>
      <c r="F783" s="331"/>
      <c r="G783" s="333">
        <f t="shared" si="20"/>
        <v>6904.8399999999856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2</v>
      </c>
      <c r="C784" s="298">
        <v>46128</v>
      </c>
      <c r="D784" s="299" t="s">
        <v>301</v>
      </c>
      <c r="E784" s="331">
        <v>41.95</v>
      </c>
      <c r="F784" s="331"/>
      <c r="G784" s="333">
        <f t="shared" si="20"/>
        <v>6919.8399999999856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289</v>
      </c>
      <c r="B785" s="330">
        <v>5</v>
      </c>
      <c r="C785" s="298">
        <v>46128</v>
      </c>
      <c r="D785" s="299" t="s">
        <v>340</v>
      </c>
      <c r="E785" s="331">
        <v>21.3</v>
      </c>
      <c r="F785" s="331"/>
      <c r="G785" s="333">
        <f t="shared" si="20"/>
        <v>6961.7899999999854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289</v>
      </c>
      <c r="B786" s="330">
        <v>4</v>
      </c>
      <c r="C786" s="298">
        <v>46128</v>
      </c>
      <c r="D786" s="299" t="s">
        <v>296</v>
      </c>
      <c r="E786" s="331">
        <v>70.03</v>
      </c>
      <c r="F786" s="331"/>
      <c r="G786" s="333">
        <f t="shared" si="20"/>
        <v>6983.0899999999856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289</v>
      </c>
      <c r="B787" s="330">
        <v>2</v>
      </c>
      <c r="C787" s="298">
        <v>46128</v>
      </c>
      <c r="D787" s="299" t="s">
        <v>296</v>
      </c>
      <c r="E787" s="331">
        <v>11.48</v>
      </c>
      <c r="F787" s="331"/>
      <c r="G787" s="333">
        <f t="shared" si="20"/>
        <v>7053.1199999999853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289</v>
      </c>
      <c r="B788" s="330">
        <v>6</v>
      </c>
      <c r="C788" s="298">
        <v>46128</v>
      </c>
      <c r="D788" s="299" t="s">
        <v>341</v>
      </c>
      <c r="E788" s="331">
        <v>26.61</v>
      </c>
      <c r="F788" s="331"/>
      <c r="G788" s="333">
        <f t="shared" si="20"/>
        <v>7064.5999999999849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289</v>
      </c>
      <c r="B789" s="330">
        <v>6</v>
      </c>
      <c r="C789" s="298">
        <v>46128</v>
      </c>
      <c r="D789" s="299" t="s">
        <v>342</v>
      </c>
      <c r="E789" s="331">
        <v>42.59</v>
      </c>
      <c r="F789" s="331"/>
      <c r="G789" s="333">
        <f t="shared" si="20"/>
        <v>7091.2099999999846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289</v>
      </c>
      <c r="B790" s="330">
        <v>6</v>
      </c>
      <c r="C790" s="298">
        <v>46128</v>
      </c>
      <c r="D790" s="299" t="s">
        <v>300</v>
      </c>
      <c r="E790" s="331">
        <v>20.58</v>
      </c>
      <c r="F790" s="331"/>
      <c r="G790" s="333">
        <f t="shared" si="20"/>
        <v>7133.7999999999847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294</v>
      </c>
      <c r="B791" s="330">
        <v>11</v>
      </c>
      <c r="C791" s="298">
        <v>46128</v>
      </c>
      <c r="D791" s="299" t="s">
        <v>178</v>
      </c>
      <c r="E791" s="331">
        <v>267.91000000000003</v>
      </c>
      <c r="F791" s="331"/>
      <c r="G791" s="333">
        <f t="shared" si="20"/>
        <v>7154.3799999999846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291</v>
      </c>
      <c r="B792" s="330">
        <v>41</v>
      </c>
      <c r="C792" s="298">
        <v>46128</v>
      </c>
      <c r="D792" s="299" t="s">
        <v>299</v>
      </c>
      <c r="E792" s="331"/>
      <c r="F792" s="331">
        <v>300</v>
      </c>
      <c r="G792" s="333">
        <f t="shared" si="20"/>
        <v>7422.2899999999845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291</v>
      </c>
      <c r="B793" s="330">
        <v>39</v>
      </c>
      <c r="C793" s="298">
        <v>46128</v>
      </c>
      <c r="D793" s="299" t="s">
        <v>292</v>
      </c>
      <c r="E793" s="331"/>
      <c r="F793" s="331">
        <v>2763.78</v>
      </c>
      <c r="G793" s="333">
        <f t="shared" si="20"/>
        <v>7122.2899999999845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287</v>
      </c>
      <c r="B794" s="330" t="s">
        <v>287</v>
      </c>
      <c r="C794" s="298">
        <v>46127</v>
      </c>
      <c r="D794" s="299" t="s">
        <v>343</v>
      </c>
      <c r="E794" s="331">
        <v>93.71</v>
      </c>
      <c r="F794" s="331">
        <v>93.71</v>
      </c>
      <c r="G794" s="333">
        <f t="shared" si="20"/>
        <v>4358.5099999999848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6</v>
      </c>
      <c r="C795" s="298">
        <v>46127</v>
      </c>
      <c r="D795" s="299" t="s">
        <v>344</v>
      </c>
      <c r="E795" s="331">
        <v>27</v>
      </c>
      <c r="F795" s="331"/>
      <c r="G795" s="333">
        <f t="shared" si="20"/>
        <v>4358.5099999999848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291</v>
      </c>
      <c r="B796" s="330">
        <v>38</v>
      </c>
      <c r="C796" s="298">
        <v>46127</v>
      </c>
      <c r="D796" s="299" t="s">
        <v>293</v>
      </c>
      <c r="E796" s="331"/>
      <c r="F796" s="331">
        <v>4597.82</v>
      </c>
      <c r="G796" s="333">
        <f t="shared" si="20"/>
        <v>4385.5099999999848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289</v>
      </c>
      <c r="B797" s="330">
        <v>2</v>
      </c>
      <c r="C797" s="298">
        <v>46127</v>
      </c>
      <c r="D797" s="299" t="s">
        <v>296</v>
      </c>
      <c r="E797" s="331">
        <v>14.67</v>
      </c>
      <c r="F797" s="331"/>
      <c r="G797" s="333">
        <f t="shared" si="20"/>
        <v>-212.31000000001481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289</v>
      </c>
      <c r="B798" s="330">
        <v>2</v>
      </c>
      <c r="C798" s="298">
        <v>46127</v>
      </c>
      <c r="D798" s="299" t="s">
        <v>345</v>
      </c>
      <c r="E798" s="331">
        <v>102.2</v>
      </c>
      <c r="F798" s="331"/>
      <c r="G798" s="333">
        <f t="shared" si="20"/>
        <v>-197.64000000001482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289</v>
      </c>
      <c r="B799" s="330">
        <v>8</v>
      </c>
      <c r="C799" s="298">
        <v>46126</v>
      </c>
      <c r="D799" s="299" t="s">
        <v>319</v>
      </c>
      <c r="E799" s="331">
        <v>15.53</v>
      </c>
      <c r="F799" s="331"/>
      <c r="G799" s="333">
        <f t="shared" si="20"/>
        <v>-95.440000000014805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294</v>
      </c>
      <c r="B800" s="330">
        <v>24</v>
      </c>
      <c r="C800" s="298">
        <v>46126</v>
      </c>
      <c r="D800" s="299" t="s">
        <v>860</v>
      </c>
      <c r="E800" s="331">
        <v>105.33</v>
      </c>
      <c r="F800" s="331"/>
      <c r="G800" s="333">
        <f t="shared" si="20"/>
        <v>-79.910000000014804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289</v>
      </c>
      <c r="B801" s="330">
        <v>2</v>
      </c>
      <c r="C801" s="298">
        <v>46125</v>
      </c>
      <c r="D801" s="299" t="s">
        <v>346</v>
      </c>
      <c r="E801" s="331">
        <v>11.64</v>
      </c>
      <c r="F801" s="331"/>
      <c r="G801" s="333">
        <f t="shared" si="20"/>
        <v>25.419999999985201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289</v>
      </c>
      <c r="B802" s="330">
        <v>1</v>
      </c>
      <c r="C802" s="298">
        <v>46125</v>
      </c>
      <c r="D802" s="299" t="s">
        <v>306</v>
      </c>
      <c r="E802" s="331">
        <v>50.71</v>
      </c>
      <c r="F802" s="331"/>
      <c r="G802" s="333">
        <f t="shared" si="20"/>
        <v>37.059999999985202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2</v>
      </c>
      <c r="C803" s="298">
        <v>46125</v>
      </c>
      <c r="D803" s="299" t="s">
        <v>334</v>
      </c>
      <c r="E803" s="331">
        <v>11.06</v>
      </c>
      <c r="F803" s="331"/>
      <c r="G803" s="333">
        <f t="shared" si="20"/>
        <v>87.769999999985203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4</v>
      </c>
      <c r="C804" s="298">
        <v>46125</v>
      </c>
      <c r="D804" s="299" t="s">
        <v>295</v>
      </c>
      <c r="E804" s="331">
        <v>35.979999999999997</v>
      </c>
      <c r="F804" s="331"/>
      <c r="G804" s="333">
        <f t="shared" si="20"/>
        <v>98.829999999985205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8</v>
      </c>
      <c r="C805" s="298">
        <v>46125</v>
      </c>
      <c r="D805" s="299" t="s">
        <v>347</v>
      </c>
      <c r="E805" s="331">
        <v>7.83</v>
      </c>
      <c r="F805" s="331"/>
      <c r="G805" s="333">
        <f t="shared" si="20"/>
        <v>134.80999999998519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289</v>
      </c>
      <c r="B806" s="330">
        <v>3</v>
      </c>
      <c r="C806" s="298">
        <v>46125</v>
      </c>
      <c r="D806" s="299" t="s">
        <v>348</v>
      </c>
      <c r="E806" s="331">
        <v>4.1900000000000004</v>
      </c>
      <c r="F806" s="331"/>
      <c r="G806" s="333">
        <f t="shared" si="20"/>
        <v>142.63999999998521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8</v>
      </c>
      <c r="C807" s="298">
        <v>46125</v>
      </c>
      <c r="D807" s="299" t="s">
        <v>349</v>
      </c>
      <c r="E807" s="331">
        <v>39.25</v>
      </c>
      <c r="F807" s="331"/>
      <c r="G807" s="333">
        <f t="shared" si="20"/>
        <v>146.8299999999852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287</v>
      </c>
      <c r="B808" s="330" t="s">
        <v>287</v>
      </c>
      <c r="C808" s="298">
        <v>46125</v>
      </c>
      <c r="D808" s="299" t="s">
        <v>350</v>
      </c>
      <c r="E808" s="331">
        <v>318.36</v>
      </c>
      <c r="F808" s="331">
        <v>318.36</v>
      </c>
      <c r="G808" s="333">
        <f t="shared" si="20"/>
        <v>186.0799999999852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294</v>
      </c>
      <c r="B809" s="330">
        <v>19</v>
      </c>
      <c r="C809" s="298">
        <v>46125</v>
      </c>
      <c r="D809" s="299" t="s">
        <v>191</v>
      </c>
      <c r="E809" s="331">
        <v>200</v>
      </c>
      <c r="F809" s="331"/>
      <c r="G809" s="333">
        <f t="shared" si="20"/>
        <v>186.0799999999852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289</v>
      </c>
      <c r="B810" s="330">
        <v>1</v>
      </c>
      <c r="C810" s="298">
        <v>46124</v>
      </c>
      <c r="D810" s="299" t="s">
        <v>304</v>
      </c>
      <c r="E810" s="331">
        <v>136.05000000000001</v>
      </c>
      <c r="F810" s="331"/>
      <c r="G810" s="333">
        <f t="shared" si="20"/>
        <v>386.0799999999852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289</v>
      </c>
      <c r="B811" s="330">
        <v>3</v>
      </c>
      <c r="C811" s="298">
        <v>46124</v>
      </c>
      <c r="D811" s="299" t="s">
        <v>348</v>
      </c>
      <c r="E811" s="331">
        <v>13.09</v>
      </c>
      <c r="F811" s="331"/>
      <c r="G811" s="333">
        <f t="shared" si="20"/>
        <v>522.12999999998522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289</v>
      </c>
      <c r="B812" s="330">
        <v>8</v>
      </c>
      <c r="C812" s="298">
        <v>46124</v>
      </c>
      <c r="D812" s="299" t="s">
        <v>319</v>
      </c>
      <c r="E812" s="331">
        <v>24.47</v>
      </c>
      <c r="F812" s="331"/>
      <c r="G812" s="333">
        <f t="shared" si="20"/>
        <v>535.21999999998525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289</v>
      </c>
      <c r="B813" s="330">
        <v>8</v>
      </c>
      <c r="C813" s="298">
        <v>46124</v>
      </c>
      <c r="D813" s="299" t="s">
        <v>319</v>
      </c>
      <c r="E813" s="331">
        <v>14.29</v>
      </c>
      <c r="F813" s="331"/>
      <c r="G813" s="333">
        <f t="shared" si="20"/>
        <v>559.68999999998528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294</v>
      </c>
      <c r="B814" s="330">
        <v>22</v>
      </c>
      <c r="C814" s="298">
        <v>46124</v>
      </c>
      <c r="D814" s="299" t="s">
        <v>835</v>
      </c>
      <c r="E814" s="331">
        <v>9.57</v>
      </c>
      <c r="F814" s="331"/>
      <c r="G814" s="333">
        <f t="shared" si="20"/>
        <v>573.97999999998524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289</v>
      </c>
      <c r="B815" s="330">
        <v>3</v>
      </c>
      <c r="C815" s="298">
        <v>46124</v>
      </c>
      <c r="D815" s="299" t="s">
        <v>351</v>
      </c>
      <c r="E815" s="331">
        <v>25</v>
      </c>
      <c r="F815" s="331"/>
      <c r="G815" s="333">
        <f t="shared" si="20"/>
        <v>583.54999999998529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294</v>
      </c>
      <c r="B816" s="330">
        <v>22</v>
      </c>
      <c r="C816" s="298">
        <v>46123</v>
      </c>
      <c r="D816" s="299" t="s">
        <v>352</v>
      </c>
      <c r="E816" s="331">
        <v>19.16</v>
      </c>
      <c r="F816" s="331"/>
      <c r="G816" s="333">
        <f t="shared" si="20"/>
        <v>608.54999999998529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289</v>
      </c>
      <c r="B817" s="330">
        <v>2</v>
      </c>
      <c r="C817" s="298">
        <v>46123</v>
      </c>
      <c r="D817" s="299" t="s">
        <v>301</v>
      </c>
      <c r="E817" s="331">
        <v>20.91</v>
      </c>
      <c r="F817" s="331"/>
      <c r="G817" s="333">
        <f t="shared" si="20"/>
        <v>627.70999999998526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2</v>
      </c>
      <c r="C818" s="298">
        <v>46123</v>
      </c>
      <c r="D818" s="299" t="s">
        <v>296</v>
      </c>
      <c r="E818" s="331">
        <v>12.44</v>
      </c>
      <c r="F818" s="331"/>
      <c r="G818" s="333">
        <f t="shared" si="20"/>
        <v>648.61999999998523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2</v>
      </c>
      <c r="C819" s="298">
        <v>46123</v>
      </c>
      <c r="D819" s="299" t="s">
        <v>353</v>
      </c>
      <c r="E819" s="331">
        <v>41.34</v>
      </c>
      <c r="F819" s="331"/>
      <c r="G819" s="333">
        <f t="shared" si="20"/>
        <v>661.05999999998528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6</v>
      </c>
      <c r="C820" s="298">
        <v>46122</v>
      </c>
      <c r="D820" s="299" t="s">
        <v>446</v>
      </c>
      <c r="E820" s="331">
        <v>-0.04</v>
      </c>
      <c r="F820" s="331"/>
      <c r="G820" s="333">
        <f t="shared" si="20"/>
        <v>702.39999999998531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5</v>
      </c>
      <c r="C821" s="298">
        <v>46122</v>
      </c>
      <c r="D821" s="299" t="s">
        <v>354</v>
      </c>
      <c r="E821" s="331">
        <v>372</v>
      </c>
      <c r="F821" s="331"/>
      <c r="G821" s="333">
        <f t="shared" si="20"/>
        <v>702.35999999998535</v>
      </c>
      <c r="H821" s="334" t="s">
        <v>298</v>
      </c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2</v>
      </c>
      <c r="C822" s="298">
        <v>46122</v>
      </c>
      <c r="D822" s="299" t="s">
        <v>355</v>
      </c>
      <c r="E822" s="331">
        <v>15.22</v>
      </c>
      <c r="F822" s="331"/>
      <c r="G822" s="333">
        <f t="shared" si="20"/>
        <v>1074.3599999999853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289</v>
      </c>
      <c r="B823" s="330">
        <v>3</v>
      </c>
      <c r="C823" s="298">
        <v>46122</v>
      </c>
      <c r="D823" s="299" t="s">
        <v>296</v>
      </c>
      <c r="E823" s="331">
        <v>9.5500000000000007</v>
      </c>
      <c r="F823" s="331"/>
      <c r="G823" s="333">
        <f t="shared" si="20"/>
        <v>1089.5799999999854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289</v>
      </c>
      <c r="B824" s="330">
        <v>8</v>
      </c>
      <c r="C824" s="298">
        <v>46122</v>
      </c>
      <c r="D824" s="299" t="s">
        <v>356</v>
      </c>
      <c r="E824" s="331">
        <v>52.65</v>
      </c>
      <c r="F824" s="331"/>
      <c r="G824" s="333">
        <f t="shared" si="20"/>
        <v>1099.1299999999853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1</v>
      </c>
      <c r="C825" s="298">
        <v>46122</v>
      </c>
      <c r="D825" s="299" t="s">
        <v>311</v>
      </c>
      <c r="E825" s="331">
        <v>68.989999999999995</v>
      </c>
      <c r="F825" s="331"/>
      <c r="G825" s="333">
        <f t="shared" si="20"/>
        <v>1151.7799999999854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2</v>
      </c>
      <c r="C826" s="298">
        <v>46122</v>
      </c>
      <c r="D826" s="299" t="s">
        <v>324</v>
      </c>
      <c r="E826" s="331">
        <v>17.37</v>
      </c>
      <c r="F826" s="331"/>
      <c r="G826" s="333">
        <f t="shared" si="20"/>
        <v>1220.7699999999854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289</v>
      </c>
      <c r="B827" s="330">
        <v>8</v>
      </c>
      <c r="C827" s="298">
        <v>46121</v>
      </c>
      <c r="D827" s="299" t="s">
        <v>357</v>
      </c>
      <c r="E827" s="331">
        <v>64.42</v>
      </c>
      <c r="F827" s="331"/>
      <c r="G827" s="333">
        <f t="shared" si="20"/>
        <v>1238.1399999999853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289</v>
      </c>
      <c r="B828" s="330">
        <v>2</v>
      </c>
      <c r="C828" s="298">
        <v>46121</v>
      </c>
      <c r="D828" s="299" t="s">
        <v>358</v>
      </c>
      <c r="E828" s="331">
        <v>9.4700000000000006</v>
      </c>
      <c r="F828" s="331"/>
      <c r="G828" s="333">
        <f t="shared" si="20"/>
        <v>1302.5599999999854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5</v>
      </c>
      <c r="C829" s="298">
        <v>46121</v>
      </c>
      <c r="D829" s="299" t="s">
        <v>854</v>
      </c>
      <c r="E829" s="331">
        <v>10.68</v>
      </c>
      <c r="F829" s="331"/>
      <c r="G829" s="333">
        <f t="shared" si="20"/>
        <v>1312.0299999999854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289</v>
      </c>
      <c r="B830" s="330">
        <v>7</v>
      </c>
      <c r="C830" s="298">
        <v>46121</v>
      </c>
      <c r="D830" s="299" t="s">
        <v>359</v>
      </c>
      <c r="E830" s="331">
        <v>68.010000000000005</v>
      </c>
      <c r="F830" s="331"/>
      <c r="G830" s="333">
        <f t="shared" si="20"/>
        <v>1322.7099999999855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289</v>
      </c>
      <c r="B831" s="330">
        <v>4</v>
      </c>
      <c r="C831" s="298">
        <v>46121</v>
      </c>
      <c r="D831" s="299" t="s">
        <v>310</v>
      </c>
      <c r="E831" s="331">
        <v>40.85</v>
      </c>
      <c r="F831" s="331"/>
      <c r="G831" s="333">
        <f t="shared" si="20"/>
        <v>1390.7199999999855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6</v>
      </c>
      <c r="C832" s="298">
        <v>46121</v>
      </c>
      <c r="D832" s="299" t="s">
        <v>360</v>
      </c>
      <c r="E832" s="331">
        <v>25</v>
      </c>
      <c r="F832" s="331"/>
      <c r="G832" s="333">
        <f t="shared" si="20"/>
        <v>1431.5699999999854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294</v>
      </c>
      <c r="B833" s="330">
        <v>18</v>
      </c>
      <c r="C833" s="298">
        <v>46120</v>
      </c>
      <c r="D833" s="299" t="s">
        <v>361</v>
      </c>
      <c r="E833" s="331">
        <v>400</v>
      </c>
      <c r="F833" s="331"/>
      <c r="G833" s="333">
        <f t="shared" si="20"/>
        <v>1456.5699999999854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335</v>
      </c>
      <c r="B834" s="330" t="s">
        <v>335</v>
      </c>
      <c r="C834" s="298">
        <v>46120</v>
      </c>
      <c r="D834" s="299" t="s">
        <v>447</v>
      </c>
      <c r="E834" s="331">
        <v>44.96</v>
      </c>
      <c r="F834" s="331"/>
      <c r="G834" s="333">
        <f t="shared" si="20"/>
        <v>1856.5699999999854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294</v>
      </c>
      <c r="B835" s="330">
        <v>13</v>
      </c>
      <c r="C835" s="298">
        <v>46120</v>
      </c>
      <c r="D835" s="299" t="s">
        <v>182</v>
      </c>
      <c r="E835" s="331">
        <v>104.98</v>
      </c>
      <c r="F835" s="331"/>
      <c r="G835" s="333">
        <f t="shared" si="20"/>
        <v>1901.5299999999854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2</v>
      </c>
      <c r="C836" s="298">
        <v>46120</v>
      </c>
      <c r="D836" s="299" t="s">
        <v>296</v>
      </c>
      <c r="E836" s="331">
        <v>13.8</v>
      </c>
      <c r="F836" s="331"/>
      <c r="G836" s="333">
        <f t="shared" si="20"/>
        <v>2006.5099999999854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289</v>
      </c>
      <c r="B837" s="330">
        <v>4</v>
      </c>
      <c r="C837" s="298">
        <v>46120</v>
      </c>
      <c r="D837" s="299" t="s">
        <v>295</v>
      </c>
      <c r="E837" s="331">
        <v>37.92</v>
      </c>
      <c r="F837" s="331"/>
      <c r="G837" s="333">
        <f t="shared" si="20"/>
        <v>2020.3099999999854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6</v>
      </c>
      <c r="C838" s="298">
        <v>46120</v>
      </c>
      <c r="D838" s="299" t="s">
        <v>300</v>
      </c>
      <c r="E838" s="331">
        <v>56.68</v>
      </c>
      <c r="F838" s="331"/>
      <c r="G838" s="333">
        <f t="shared" si="20"/>
        <v>2058.2299999999855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289</v>
      </c>
      <c r="B839" s="330">
        <v>6</v>
      </c>
      <c r="C839" s="298">
        <v>46120</v>
      </c>
      <c r="D839" s="299" t="s">
        <v>362</v>
      </c>
      <c r="E839" s="331">
        <v>29.26</v>
      </c>
      <c r="F839" s="331"/>
      <c r="G839" s="333">
        <f t="shared" si="20"/>
        <v>2114.9099999999853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294</v>
      </c>
      <c r="B840" s="330">
        <v>9</v>
      </c>
      <c r="C840" s="298">
        <v>46119</v>
      </c>
      <c r="D840" s="299" t="s">
        <v>58</v>
      </c>
      <c r="E840" s="331">
        <v>1281.53</v>
      </c>
      <c r="F840" s="331"/>
      <c r="G840" s="333">
        <f t="shared" si="20"/>
        <v>2144.1699999999855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4</v>
      </c>
      <c r="C841" s="298">
        <v>46119</v>
      </c>
      <c r="D841" s="299" t="s">
        <v>363</v>
      </c>
      <c r="E841" s="331">
        <v>25.84</v>
      </c>
      <c r="F841" s="331"/>
      <c r="G841" s="333">
        <f t="shared" si="20"/>
        <v>3425.6999999999853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289</v>
      </c>
      <c r="B842" s="330">
        <v>8</v>
      </c>
      <c r="C842" s="298">
        <v>46119</v>
      </c>
      <c r="D842" s="299" t="s">
        <v>319</v>
      </c>
      <c r="E842" s="331">
        <v>12.05</v>
      </c>
      <c r="F842" s="331"/>
      <c r="G842" s="333">
        <f t="shared" si="20"/>
        <v>3451.5399999999854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4</v>
      </c>
      <c r="C843" s="298">
        <v>46119</v>
      </c>
      <c r="D843" s="299" t="s">
        <v>334</v>
      </c>
      <c r="E843" s="331">
        <v>82.04</v>
      </c>
      <c r="F843" s="331"/>
      <c r="G843" s="333">
        <f t="shared" si="20"/>
        <v>3463.5899999999856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289</v>
      </c>
      <c r="B844" s="330">
        <v>2</v>
      </c>
      <c r="C844" s="298">
        <v>46119</v>
      </c>
      <c r="D844" s="299" t="s">
        <v>364</v>
      </c>
      <c r="E844" s="331">
        <v>22.92</v>
      </c>
      <c r="F844" s="331"/>
      <c r="G844" s="333">
        <f t="shared" si="20"/>
        <v>3545.6299999999856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289</v>
      </c>
      <c r="B845" s="330">
        <v>5</v>
      </c>
      <c r="C845" s="298">
        <v>46118</v>
      </c>
      <c r="D845" s="299" t="s">
        <v>365</v>
      </c>
      <c r="E845" s="331">
        <v>400</v>
      </c>
      <c r="F845" s="331"/>
      <c r="G845" s="333">
        <f t="shared" si="20"/>
        <v>3568.5499999999856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294</v>
      </c>
      <c r="B846" s="330">
        <v>14</v>
      </c>
      <c r="C846" s="298">
        <v>46118</v>
      </c>
      <c r="D846" s="299" t="s">
        <v>366</v>
      </c>
      <c r="E846" s="331">
        <v>66.67</v>
      </c>
      <c r="F846" s="331"/>
      <c r="G846" s="333">
        <f t="shared" si="20"/>
        <v>3968.5499999999856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294</v>
      </c>
      <c r="B847" s="330">
        <v>14</v>
      </c>
      <c r="C847" s="298">
        <v>46118</v>
      </c>
      <c r="D847" s="299" t="s">
        <v>367</v>
      </c>
      <c r="E847" s="331">
        <v>70.25</v>
      </c>
      <c r="F847" s="331"/>
      <c r="G847" s="333">
        <f t="shared" si="20"/>
        <v>4035.2199999999857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289</v>
      </c>
      <c r="B848" s="330">
        <v>1</v>
      </c>
      <c r="C848" s="298">
        <v>46117</v>
      </c>
      <c r="D848" s="299" t="s">
        <v>368</v>
      </c>
      <c r="E848" s="331">
        <v>25.6</v>
      </c>
      <c r="F848" s="331"/>
      <c r="G848" s="333">
        <f t="shared" si="20"/>
        <v>4105.4699999999857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289</v>
      </c>
      <c r="B849" s="330">
        <v>8</v>
      </c>
      <c r="C849" s="298">
        <v>46117</v>
      </c>
      <c r="D849" s="299" t="s">
        <v>319</v>
      </c>
      <c r="E849" s="331">
        <v>8.56</v>
      </c>
      <c r="F849" s="331"/>
      <c r="G849" s="333">
        <f t="shared" si="20"/>
        <v>4131.0699999999861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289</v>
      </c>
      <c r="B850" s="330">
        <v>6</v>
      </c>
      <c r="C850" s="298">
        <v>46117</v>
      </c>
      <c r="D850" s="299" t="s">
        <v>369</v>
      </c>
      <c r="E850" s="331">
        <v>301.67</v>
      </c>
      <c r="F850" s="331"/>
      <c r="G850" s="333">
        <f t="shared" si="20"/>
        <v>4139.6299999999865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289</v>
      </c>
      <c r="B851" s="330">
        <v>1</v>
      </c>
      <c r="C851" s="298">
        <v>46116</v>
      </c>
      <c r="D851" s="299" t="s">
        <v>306</v>
      </c>
      <c r="E851" s="331">
        <v>176.85</v>
      </c>
      <c r="F851" s="331"/>
      <c r="G851" s="333">
        <f t="shared" si="20"/>
        <v>4441.2999999999865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289</v>
      </c>
      <c r="B852" s="330">
        <v>1</v>
      </c>
      <c r="C852" s="298">
        <v>46116</v>
      </c>
      <c r="D852" s="299" t="s">
        <v>311</v>
      </c>
      <c r="E852" s="331">
        <v>139.34</v>
      </c>
      <c r="F852" s="331"/>
      <c r="G852" s="333">
        <f t="shared" si="20"/>
        <v>4618.1499999999869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294</v>
      </c>
      <c r="B853" s="330">
        <v>17</v>
      </c>
      <c r="C853" s="298">
        <v>46116</v>
      </c>
      <c r="D853" s="299" t="s">
        <v>370</v>
      </c>
      <c r="E853" s="331">
        <v>99</v>
      </c>
      <c r="F853" s="331"/>
      <c r="G853" s="333">
        <f t="shared" si="20"/>
        <v>4757.489999999987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289</v>
      </c>
      <c r="B854" s="330">
        <v>2</v>
      </c>
      <c r="C854" s="298">
        <v>46116</v>
      </c>
      <c r="D854" s="299" t="s">
        <v>371</v>
      </c>
      <c r="E854" s="331">
        <v>34</v>
      </c>
      <c r="F854" s="331"/>
      <c r="G854" s="333">
        <f t="shared" si="20"/>
        <v>4856.489999999987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289</v>
      </c>
      <c r="B855" s="330">
        <v>3</v>
      </c>
      <c r="C855" s="298">
        <v>46116</v>
      </c>
      <c r="D855" s="299" t="s">
        <v>348</v>
      </c>
      <c r="E855" s="331">
        <v>10.24</v>
      </c>
      <c r="F855" s="331"/>
      <c r="G855" s="333">
        <f t="shared" si="20"/>
        <v>4890.489999999987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289</v>
      </c>
      <c r="B856" s="330">
        <v>7</v>
      </c>
      <c r="C856" s="298">
        <v>46115</v>
      </c>
      <c r="D856" s="299" t="s">
        <v>372</v>
      </c>
      <c r="E856" s="331">
        <v>100</v>
      </c>
      <c r="F856" s="331"/>
      <c r="G856" s="333">
        <f t="shared" si="20"/>
        <v>4900.7299999999868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289</v>
      </c>
      <c r="B857" s="330">
        <v>6</v>
      </c>
      <c r="C857" s="298">
        <v>46115</v>
      </c>
      <c r="D857" s="299" t="s">
        <v>300</v>
      </c>
      <c r="E857" s="331">
        <v>7.68</v>
      </c>
      <c r="F857" s="331"/>
      <c r="G857" s="333">
        <f t="shared" si="20"/>
        <v>5000.7299999999868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289</v>
      </c>
      <c r="B858" s="330">
        <v>2</v>
      </c>
      <c r="C858" s="298">
        <v>46115</v>
      </c>
      <c r="D858" s="299" t="s">
        <v>296</v>
      </c>
      <c r="E858" s="331">
        <v>8.7200000000000006</v>
      </c>
      <c r="F858" s="331"/>
      <c r="G858" s="333">
        <f t="shared" si="20"/>
        <v>5008.4099999999871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8</v>
      </c>
      <c r="C859" s="298">
        <v>46114</v>
      </c>
      <c r="D859" s="299" t="s">
        <v>373</v>
      </c>
      <c r="E859" s="331">
        <v>81.739999999999995</v>
      </c>
      <c r="F859" s="331"/>
      <c r="G859" s="333">
        <f t="shared" si="20"/>
        <v>5017.1299999999874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284</v>
      </c>
      <c r="B860" s="330">
        <v>36</v>
      </c>
      <c r="C860" s="298">
        <v>46114</v>
      </c>
      <c r="D860" s="299" t="s">
        <v>374</v>
      </c>
      <c r="E860" s="331">
        <v>50</v>
      </c>
      <c r="F860" s="331"/>
      <c r="G860" s="333">
        <f t="shared" si="20"/>
        <v>5098.8699999999872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294</v>
      </c>
      <c r="B861" s="330">
        <v>22</v>
      </c>
      <c r="C861" s="298">
        <v>46114</v>
      </c>
      <c r="D861" s="299" t="s">
        <v>375</v>
      </c>
      <c r="E861" s="331">
        <v>6.37</v>
      </c>
      <c r="F861" s="331"/>
      <c r="G861" s="333">
        <f t="shared" si="20"/>
        <v>5148.8699999999872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2</v>
      </c>
      <c r="C862" s="298">
        <v>46114</v>
      </c>
      <c r="D862" s="299" t="s">
        <v>326</v>
      </c>
      <c r="E862" s="331">
        <v>55.22</v>
      </c>
      <c r="F862" s="331"/>
      <c r="G862" s="333">
        <f t="shared" si="20"/>
        <v>5155.239999999987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8</v>
      </c>
      <c r="C863" s="298">
        <v>46114</v>
      </c>
      <c r="D863" s="299" t="s">
        <v>319</v>
      </c>
      <c r="E863" s="331">
        <v>8.5</v>
      </c>
      <c r="F863" s="331"/>
      <c r="G863" s="333">
        <f t="shared" si="20"/>
        <v>5210.4599999999873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4</v>
      </c>
      <c r="C864" s="298">
        <v>46114</v>
      </c>
      <c r="D864" s="299" t="s">
        <v>334</v>
      </c>
      <c r="E864" s="331">
        <v>38.99</v>
      </c>
      <c r="F864" s="331"/>
      <c r="G864" s="333">
        <f t="shared" si="20"/>
        <v>5218.9599999999873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291</v>
      </c>
      <c r="B865" s="330">
        <v>39</v>
      </c>
      <c r="C865" s="298">
        <v>46113</v>
      </c>
      <c r="D865" s="299" t="s">
        <v>292</v>
      </c>
      <c r="E865" s="331"/>
      <c r="F865" s="331">
        <v>2763.78</v>
      </c>
      <c r="G865" s="333">
        <f t="shared" si="20"/>
        <v>5257.9499999999871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4</v>
      </c>
      <c r="C866" s="298">
        <v>46113</v>
      </c>
      <c r="D866" s="299" t="s">
        <v>296</v>
      </c>
      <c r="E866" s="331">
        <v>36.090000000000003</v>
      </c>
      <c r="F866" s="331"/>
      <c r="G866" s="333">
        <f t="shared" si="20"/>
        <v>2494.1699999999869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4</v>
      </c>
      <c r="C867" s="298">
        <v>46113</v>
      </c>
      <c r="D867" s="299" t="s">
        <v>310</v>
      </c>
      <c r="E867" s="331">
        <v>80</v>
      </c>
      <c r="F867" s="331"/>
      <c r="G867" s="333">
        <f t="shared" si="20"/>
        <v>2530.259999999987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289</v>
      </c>
      <c r="B868" s="330">
        <v>7</v>
      </c>
      <c r="C868" s="298">
        <v>46113</v>
      </c>
      <c r="D868" s="299" t="s">
        <v>320</v>
      </c>
      <c r="E868" s="331">
        <v>47.84</v>
      </c>
      <c r="F868" s="331"/>
      <c r="G868" s="333">
        <f t="shared" si="20"/>
        <v>2610.259999999987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289</v>
      </c>
      <c r="B869" s="330">
        <v>7</v>
      </c>
      <c r="C869" s="298">
        <v>46113</v>
      </c>
      <c r="D869" s="299" t="s">
        <v>320</v>
      </c>
      <c r="E869" s="331">
        <v>21.25</v>
      </c>
      <c r="F869" s="331"/>
      <c r="G869" s="333">
        <f t="shared" si="20"/>
        <v>2658.0999999999872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289</v>
      </c>
      <c r="B870" s="330">
        <v>2</v>
      </c>
      <c r="C870" s="298">
        <v>46113</v>
      </c>
      <c r="D870" s="299" t="s">
        <v>376</v>
      </c>
      <c r="E870" s="331">
        <v>42.9</v>
      </c>
      <c r="F870" s="331"/>
      <c r="G870" s="333">
        <f t="shared" si="20"/>
        <v>2679.3499999999872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284</v>
      </c>
      <c r="B871" s="330">
        <v>37</v>
      </c>
      <c r="C871" s="298">
        <v>46112</v>
      </c>
      <c r="D871" s="299" t="s">
        <v>377</v>
      </c>
      <c r="E871" s="331">
        <v>4309.58</v>
      </c>
      <c r="F871" s="331"/>
      <c r="G871" s="333">
        <f t="shared" si="20"/>
        <v>2722.2499999999873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286</v>
      </c>
      <c r="B872" s="330">
        <v>25</v>
      </c>
      <c r="C872" s="298">
        <v>46112</v>
      </c>
      <c r="D872" s="298" t="s">
        <v>204</v>
      </c>
      <c r="E872" s="331">
        <v>350</v>
      </c>
      <c r="F872" s="331"/>
      <c r="G872" s="333">
        <f t="shared" si="20"/>
        <v>7031.8299999999872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286</v>
      </c>
      <c r="B873" s="330">
        <v>26</v>
      </c>
      <c r="C873" s="298">
        <v>46112</v>
      </c>
      <c r="D873" s="298" t="s">
        <v>205</v>
      </c>
      <c r="E873" s="331">
        <v>320</v>
      </c>
      <c r="F873" s="331"/>
      <c r="G873" s="333">
        <f t="shared" si="20"/>
        <v>7381.8299999999872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286</v>
      </c>
      <c r="B874" s="330">
        <v>27</v>
      </c>
      <c r="C874" s="298">
        <v>46112</v>
      </c>
      <c r="D874" s="298" t="s">
        <v>206</v>
      </c>
      <c r="E874" s="331">
        <v>25</v>
      </c>
      <c r="F874" s="331"/>
      <c r="G874" s="333">
        <f t="shared" si="20"/>
        <v>7701.8299999999872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286</v>
      </c>
      <c r="B875" s="330">
        <v>28</v>
      </c>
      <c r="C875" s="298">
        <v>46112</v>
      </c>
      <c r="D875" s="298" t="s">
        <v>207</v>
      </c>
      <c r="E875" s="331">
        <v>25</v>
      </c>
      <c r="F875" s="331"/>
      <c r="G875" s="333">
        <f t="shared" si="20"/>
        <v>7726.8299999999872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286</v>
      </c>
      <c r="B876" s="330">
        <v>29</v>
      </c>
      <c r="C876" s="298">
        <v>46112</v>
      </c>
      <c r="D876" s="298" t="s">
        <v>208</v>
      </c>
      <c r="E876" s="331">
        <v>45</v>
      </c>
      <c r="F876" s="331"/>
      <c r="G876" s="333">
        <f t="shared" si="20"/>
        <v>7751.8299999999872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286</v>
      </c>
      <c r="B877" s="330">
        <v>30</v>
      </c>
      <c r="C877" s="298">
        <v>46112</v>
      </c>
      <c r="D877" s="298" t="s">
        <v>209</v>
      </c>
      <c r="E877" s="331">
        <v>400</v>
      </c>
      <c r="F877" s="331"/>
      <c r="G877" s="333">
        <f t="shared" si="20"/>
        <v>7796.8299999999872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286</v>
      </c>
      <c r="B878" s="330">
        <v>31</v>
      </c>
      <c r="C878" s="298">
        <v>46112</v>
      </c>
      <c r="D878" s="298" t="s">
        <v>210</v>
      </c>
      <c r="E878" s="331">
        <v>375</v>
      </c>
      <c r="F878" s="331"/>
      <c r="G878" s="333">
        <f t="shared" si="20"/>
        <v>8196.8299999999872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286</v>
      </c>
      <c r="B879" s="330">
        <v>32</v>
      </c>
      <c r="C879" s="298">
        <v>46112</v>
      </c>
      <c r="D879" s="298" t="s">
        <v>211</v>
      </c>
      <c r="E879" s="331">
        <v>100</v>
      </c>
      <c r="F879" s="331"/>
      <c r="G879" s="333">
        <f t="shared" si="20"/>
        <v>8571.8299999999872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286</v>
      </c>
      <c r="B880" s="330">
        <v>33</v>
      </c>
      <c r="C880" s="298">
        <v>46112</v>
      </c>
      <c r="D880" s="298" t="s">
        <v>212</v>
      </c>
      <c r="E880" s="331">
        <v>85</v>
      </c>
      <c r="F880" s="331"/>
      <c r="G880" s="333">
        <f t="shared" si="20"/>
        <v>8671.8299999999872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286</v>
      </c>
      <c r="B881" s="330">
        <v>34</v>
      </c>
      <c r="C881" s="298">
        <v>46112</v>
      </c>
      <c r="D881" s="298" t="s">
        <v>213</v>
      </c>
      <c r="E881" s="331">
        <v>230</v>
      </c>
      <c r="F881" s="331"/>
      <c r="G881" s="333">
        <f t="shared" si="20"/>
        <v>8756.8299999999872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286</v>
      </c>
      <c r="B882" s="330">
        <v>35</v>
      </c>
      <c r="C882" s="298">
        <v>46112</v>
      </c>
      <c r="D882" s="298" t="s">
        <v>214</v>
      </c>
      <c r="E882" s="331">
        <v>45</v>
      </c>
      <c r="F882" s="331"/>
      <c r="G882" s="333">
        <f t="shared" si="20"/>
        <v>8986.8299999999872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6</v>
      </c>
      <c r="C883" s="298">
        <v>46112</v>
      </c>
      <c r="D883" s="298" t="s">
        <v>378</v>
      </c>
      <c r="E883" s="331">
        <v>40</v>
      </c>
      <c r="F883" s="331"/>
      <c r="G883" s="333">
        <f t="shared" si="20"/>
        <v>9031.8299999999872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294</v>
      </c>
      <c r="B884" s="330">
        <v>42</v>
      </c>
      <c r="C884" s="298">
        <v>46112</v>
      </c>
      <c r="D884" s="298" t="s">
        <v>200</v>
      </c>
      <c r="E884" s="331">
        <v>59</v>
      </c>
      <c r="F884" s="331"/>
      <c r="G884" s="333">
        <f t="shared" si="20"/>
        <v>9071.8299999999872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294</v>
      </c>
      <c r="B885" s="330">
        <v>43</v>
      </c>
      <c r="C885" s="298">
        <v>46112</v>
      </c>
      <c r="D885" s="298" t="s">
        <v>201</v>
      </c>
      <c r="E885" s="331">
        <v>42.84</v>
      </c>
      <c r="F885" s="331"/>
      <c r="G885" s="333">
        <f t="shared" si="20"/>
        <v>9130.8299999999872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6</v>
      </c>
      <c r="C886" s="298">
        <v>46112</v>
      </c>
      <c r="D886" s="298" t="s">
        <v>300</v>
      </c>
      <c r="E886" s="331">
        <v>57.21</v>
      </c>
      <c r="F886" s="331"/>
      <c r="G886" s="333">
        <f t="shared" si="20"/>
        <v>9173.6699999999873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8</v>
      </c>
      <c r="C887" s="298">
        <v>46112</v>
      </c>
      <c r="D887" s="298" t="s">
        <v>296</v>
      </c>
      <c r="E887" s="331">
        <v>11.18</v>
      </c>
      <c r="F887" s="331"/>
      <c r="G887" s="333">
        <f t="shared" si="20"/>
        <v>9230.8799999999865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294</v>
      </c>
      <c r="B888" s="330">
        <v>10</v>
      </c>
      <c r="C888" s="298">
        <v>46112</v>
      </c>
      <c r="D888" s="298" t="s">
        <v>176</v>
      </c>
      <c r="E888" s="331">
        <v>17.899999999999999</v>
      </c>
      <c r="F888" s="331"/>
      <c r="G888" s="333">
        <f t="shared" si="20"/>
        <v>9242.0599999999868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2</v>
      </c>
      <c r="C889" s="298">
        <v>46111</v>
      </c>
      <c r="D889" s="298" t="s">
        <v>334</v>
      </c>
      <c r="E889" s="331">
        <v>23.83</v>
      </c>
      <c r="F889" s="331"/>
      <c r="G889" s="333">
        <f t="shared" si="20"/>
        <v>9259.9599999999864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291</v>
      </c>
      <c r="B890" s="330">
        <v>38</v>
      </c>
      <c r="C890" s="298">
        <v>46111</v>
      </c>
      <c r="D890" s="299" t="s">
        <v>293</v>
      </c>
      <c r="E890" s="331"/>
      <c r="F890" s="331">
        <v>4278.1400000000003</v>
      </c>
      <c r="G890" s="333">
        <f t="shared" si="20"/>
        <v>9283.7899999999863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289</v>
      </c>
      <c r="B891" s="330">
        <v>3</v>
      </c>
      <c r="C891" s="298">
        <v>46111</v>
      </c>
      <c r="D891" s="299" t="s">
        <v>351</v>
      </c>
      <c r="E891" s="331">
        <v>30</v>
      </c>
      <c r="F891" s="331"/>
      <c r="G891" s="333">
        <f t="shared" si="20"/>
        <v>5005.649999999986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6</v>
      </c>
      <c r="C892" s="298">
        <v>46111</v>
      </c>
      <c r="D892" s="299" t="s">
        <v>300</v>
      </c>
      <c r="E892" s="331">
        <v>15.96</v>
      </c>
      <c r="F892" s="331"/>
      <c r="G892" s="333">
        <f t="shared" si="20"/>
        <v>5035.649999999986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289</v>
      </c>
      <c r="B893" s="330">
        <v>3</v>
      </c>
      <c r="C893" s="298">
        <v>46111</v>
      </c>
      <c r="D893" s="299" t="s">
        <v>379</v>
      </c>
      <c r="E893" s="331">
        <v>18.96</v>
      </c>
      <c r="F893" s="331"/>
      <c r="G893" s="333">
        <f t="shared" si="20"/>
        <v>5051.609999999986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289</v>
      </c>
      <c r="B894" s="330">
        <v>1</v>
      </c>
      <c r="C894" s="298">
        <v>46110</v>
      </c>
      <c r="D894" s="299" t="s">
        <v>311</v>
      </c>
      <c r="E894" s="331">
        <v>144.22</v>
      </c>
      <c r="F894" s="331"/>
      <c r="G894" s="333">
        <f t="shared" si="20"/>
        <v>5070.5699999999861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289</v>
      </c>
      <c r="B895" s="330">
        <v>7</v>
      </c>
      <c r="C895" s="298">
        <v>46110</v>
      </c>
      <c r="D895" s="299" t="s">
        <v>380</v>
      </c>
      <c r="E895" s="331">
        <v>181.04</v>
      </c>
      <c r="F895" s="331"/>
      <c r="G895" s="333">
        <f t="shared" si="20"/>
        <v>5214.7899999999863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289</v>
      </c>
      <c r="B896" s="330">
        <v>6</v>
      </c>
      <c r="C896" s="298">
        <v>46110</v>
      </c>
      <c r="D896" s="299" t="s">
        <v>381</v>
      </c>
      <c r="E896" s="331">
        <v>196.9</v>
      </c>
      <c r="F896" s="331"/>
      <c r="G896" s="333">
        <f t="shared" si="20"/>
        <v>5395.8299999999863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289</v>
      </c>
      <c r="B897" s="330">
        <v>3</v>
      </c>
      <c r="C897" s="298">
        <v>46110</v>
      </c>
      <c r="D897" s="299" t="s">
        <v>382</v>
      </c>
      <c r="E897" s="331">
        <v>7.5</v>
      </c>
      <c r="F897" s="331"/>
      <c r="G897" s="333">
        <f t="shared" si="20"/>
        <v>5592.7299999999859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289</v>
      </c>
      <c r="B898" s="330">
        <v>8</v>
      </c>
      <c r="C898" s="298">
        <v>46109</v>
      </c>
      <c r="D898" s="299" t="s">
        <v>319</v>
      </c>
      <c r="E898" s="331">
        <v>11.7</v>
      </c>
      <c r="F898" s="331"/>
      <c r="G898" s="333">
        <f t="shared" si="20"/>
        <v>5600.2299999999859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2</v>
      </c>
      <c r="C899" s="298">
        <v>46109</v>
      </c>
      <c r="D899" s="299" t="s">
        <v>308</v>
      </c>
      <c r="E899" s="331">
        <v>210.76</v>
      </c>
      <c r="F899" s="331"/>
      <c r="G899" s="333">
        <f t="shared" si="20"/>
        <v>5611.9299999999857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4</v>
      </c>
      <c r="C900" s="298">
        <v>46109</v>
      </c>
      <c r="D900" s="299" t="s">
        <v>310</v>
      </c>
      <c r="E900" s="331">
        <v>46.9</v>
      </c>
      <c r="F900" s="331"/>
      <c r="G900" s="333">
        <f t="shared" si="20"/>
        <v>5822.689999999986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289</v>
      </c>
      <c r="B901" s="330">
        <v>1</v>
      </c>
      <c r="C901" s="298">
        <v>46109</v>
      </c>
      <c r="D901" s="299" t="s">
        <v>329</v>
      </c>
      <c r="E901" s="331">
        <v>179.1</v>
      </c>
      <c r="F901" s="331"/>
      <c r="G901" s="333">
        <f t="shared" si="20"/>
        <v>5869.5899999999856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289</v>
      </c>
      <c r="B902" s="330">
        <v>8</v>
      </c>
      <c r="C902" s="298">
        <v>46109</v>
      </c>
      <c r="D902" s="299" t="s">
        <v>308</v>
      </c>
      <c r="E902" s="331">
        <v>31.97</v>
      </c>
      <c r="F902" s="331"/>
      <c r="G902" s="333">
        <f t="shared" si="20"/>
        <v>6048.689999999986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8</v>
      </c>
      <c r="C903" s="298">
        <v>46109</v>
      </c>
      <c r="D903" s="299" t="s">
        <v>308</v>
      </c>
      <c r="E903" s="331">
        <v>12.19</v>
      </c>
      <c r="F903" s="331"/>
      <c r="G903" s="333">
        <f t="shared" si="20"/>
        <v>6080.6599999999862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291</v>
      </c>
      <c r="B904" s="330">
        <v>41</v>
      </c>
      <c r="C904" s="298">
        <v>46108</v>
      </c>
      <c r="D904" s="299" t="s">
        <v>383</v>
      </c>
      <c r="E904" s="331"/>
      <c r="F904" s="331">
        <v>400</v>
      </c>
      <c r="G904" s="333">
        <f t="shared" si="20"/>
        <v>6092.8499999999858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289</v>
      </c>
      <c r="B905" s="330">
        <v>2</v>
      </c>
      <c r="C905" s="298">
        <v>46108</v>
      </c>
      <c r="D905" s="299" t="s">
        <v>301</v>
      </c>
      <c r="E905" s="331">
        <v>19.5</v>
      </c>
      <c r="F905" s="331"/>
      <c r="G905" s="333">
        <f t="shared" si="20"/>
        <v>5692.8499999999858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2</v>
      </c>
      <c r="C906" s="298">
        <v>46108</v>
      </c>
      <c r="D906" s="299" t="s">
        <v>296</v>
      </c>
      <c r="E906" s="331">
        <v>11.48</v>
      </c>
      <c r="F906" s="331"/>
      <c r="G906" s="333">
        <f t="shared" si="20"/>
        <v>5712.3499999999858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289</v>
      </c>
      <c r="B907" s="330">
        <v>8</v>
      </c>
      <c r="C907" s="298">
        <v>46108</v>
      </c>
      <c r="D907" s="299" t="s">
        <v>334</v>
      </c>
      <c r="E907" s="331">
        <v>11.46</v>
      </c>
      <c r="F907" s="331"/>
      <c r="G907" s="333">
        <f t="shared" si="20"/>
        <v>5723.8299999999854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289</v>
      </c>
      <c r="B908" s="330">
        <v>4</v>
      </c>
      <c r="C908" s="298">
        <v>46108</v>
      </c>
      <c r="D908" s="299" t="s">
        <v>334</v>
      </c>
      <c r="E908" s="331">
        <v>38.21</v>
      </c>
      <c r="F908" s="331"/>
      <c r="G908" s="333">
        <f t="shared" si="20"/>
        <v>5735.2899999999854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289</v>
      </c>
      <c r="B909" s="330">
        <v>2</v>
      </c>
      <c r="C909" s="298">
        <v>46108</v>
      </c>
      <c r="D909" s="299" t="s">
        <v>384</v>
      </c>
      <c r="E909" s="331">
        <v>69.95</v>
      </c>
      <c r="F909" s="331"/>
      <c r="G909" s="333">
        <f t="shared" si="20"/>
        <v>5773.4999999999854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289</v>
      </c>
      <c r="B910" s="330">
        <v>3</v>
      </c>
      <c r="C910" s="298">
        <v>46108</v>
      </c>
      <c r="D910" s="299" t="s">
        <v>348</v>
      </c>
      <c r="E910" s="331">
        <v>10.78</v>
      </c>
      <c r="F910" s="331"/>
      <c r="G910" s="333">
        <f t="shared" si="20"/>
        <v>5843.4499999999853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289</v>
      </c>
      <c r="B911" s="330">
        <v>6</v>
      </c>
      <c r="C911" s="298">
        <v>46108</v>
      </c>
      <c r="D911" s="299" t="s">
        <v>300</v>
      </c>
      <c r="E911" s="331">
        <v>15.84</v>
      </c>
      <c r="F911" s="331"/>
      <c r="G911" s="333">
        <f t="shared" si="20"/>
        <v>5854.229999999985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8</v>
      </c>
      <c r="C912" s="298">
        <v>46108</v>
      </c>
      <c r="D912" s="299" t="s">
        <v>385</v>
      </c>
      <c r="E912" s="331">
        <v>22.48</v>
      </c>
      <c r="F912" s="331"/>
      <c r="G912" s="333">
        <f t="shared" si="20"/>
        <v>5870.0699999999852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289</v>
      </c>
      <c r="B913" s="330">
        <v>2</v>
      </c>
      <c r="C913" s="298">
        <v>46107</v>
      </c>
      <c r="D913" s="299" t="s">
        <v>358</v>
      </c>
      <c r="E913" s="331">
        <v>11.17</v>
      </c>
      <c r="F913" s="331"/>
      <c r="G913" s="333">
        <f t="shared" si="20"/>
        <v>5892.5499999999847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289</v>
      </c>
      <c r="B914" s="330">
        <v>2</v>
      </c>
      <c r="C914" s="298">
        <v>46107</v>
      </c>
      <c r="D914" s="299" t="s">
        <v>386</v>
      </c>
      <c r="E914" s="331">
        <v>14.38</v>
      </c>
      <c r="F914" s="331"/>
      <c r="G914" s="333">
        <f t="shared" si="20"/>
        <v>5903.7199999999848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289</v>
      </c>
      <c r="B915" s="330">
        <v>8</v>
      </c>
      <c r="C915" s="298">
        <v>46107</v>
      </c>
      <c r="D915" s="299" t="s">
        <v>387</v>
      </c>
      <c r="E915" s="331">
        <v>45</v>
      </c>
      <c r="F915" s="331"/>
      <c r="G915" s="333">
        <f t="shared" si="20"/>
        <v>5918.0999999999849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2</v>
      </c>
      <c r="C916" s="298">
        <v>46107</v>
      </c>
      <c r="D916" s="299" t="s">
        <v>324</v>
      </c>
      <c r="E916" s="331">
        <v>9.0299999999999994</v>
      </c>
      <c r="F916" s="331"/>
      <c r="G916" s="333">
        <f t="shared" si="20"/>
        <v>5963.0999999999849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289</v>
      </c>
      <c r="B917" s="330">
        <v>2</v>
      </c>
      <c r="C917" s="298">
        <v>46107</v>
      </c>
      <c r="D917" s="299" t="s">
        <v>301</v>
      </c>
      <c r="E917" s="331">
        <v>30</v>
      </c>
      <c r="F917" s="331"/>
      <c r="G917" s="333">
        <f t="shared" si="20"/>
        <v>5972.1299999999846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289</v>
      </c>
      <c r="B918" s="330">
        <v>6</v>
      </c>
      <c r="C918" s="298">
        <v>46106</v>
      </c>
      <c r="D918" s="299" t="s">
        <v>388</v>
      </c>
      <c r="E918" s="331">
        <v>12</v>
      </c>
      <c r="F918" s="331"/>
      <c r="G918" s="333">
        <f t="shared" si="20"/>
        <v>6002.1299999999846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6</v>
      </c>
      <c r="C919" s="298">
        <v>46106</v>
      </c>
      <c r="D919" s="299" t="s">
        <v>389</v>
      </c>
      <c r="E919" s="331">
        <v>20</v>
      </c>
      <c r="F919" s="331"/>
      <c r="G919" s="333">
        <f t="shared" si="20"/>
        <v>6014.1299999999846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289</v>
      </c>
      <c r="B920" s="330">
        <v>2</v>
      </c>
      <c r="C920" s="298">
        <v>46106</v>
      </c>
      <c r="D920" s="299" t="s">
        <v>296</v>
      </c>
      <c r="E920" s="331">
        <v>21.05</v>
      </c>
      <c r="F920" s="331"/>
      <c r="G920" s="333">
        <f t="shared" si="20"/>
        <v>6034.1299999999846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4</v>
      </c>
      <c r="C921" s="298">
        <v>46106</v>
      </c>
      <c r="D921" s="299" t="s">
        <v>296</v>
      </c>
      <c r="E921" s="331">
        <v>38.58</v>
      </c>
      <c r="F921" s="331"/>
      <c r="G921" s="333">
        <f t="shared" si="20"/>
        <v>6055.1799999999848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294</v>
      </c>
      <c r="B922" s="330">
        <v>12</v>
      </c>
      <c r="C922" s="298">
        <v>46106</v>
      </c>
      <c r="D922" s="299" t="s">
        <v>314</v>
      </c>
      <c r="E922" s="331">
        <v>204.47</v>
      </c>
      <c r="F922" s="331"/>
      <c r="G922" s="333">
        <f t="shared" si="20"/>
        <v>6093.7599999999848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294</v>
      </c>
      <c r="B923" s="330">
        <v>24</v>
      </c>
      <c r="C923" s="298">
        <v>46105</v>
      </c>
      <c r="D923" s="299" t="s">
        <v>860</v>
      </c>
      <c r="E923" s="331">
        <v>86.58</v>
      </c>
      <c r="F923" s="331"/>
      <c r="G923" s="333">
        <f t="shared" si="20"/>
        <v>6298.229999999985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6</v>
      </c>
      <c r="C924" s="298">
        <v>46105</v>
      </c>
      <c r="D924" s="299" t="s">
        <v>389</v>
      </c>
      <c r="E924" s="331">
        <v>20</v>
      </c>
      <c r="F924" s="331"/>
      <c r="G924" s="333">
        <f t="shared" si="20"/>
        <v>6384.8099999999849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289</v>
      </c>
      <c r="B925" s="330">
        <v>2</v>
      </c>
      <c r="C925" s="298">
        <v>46105</v>
      </c>
      <c r="D925" s="299" t="s">
        <v>390</v>
      </c>
      <c r="E925" s="331">
        <v>15.29</v>
      </c>
      <c r="F925" s="331"/>
      <c r="G925" s="333">
        <f t="shared" si="20"/>
        <v>6404.8099999999849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8</v>
      </c>
      <c r="C926" s="298">
        <v>46105</v>
      </c>
      <c r="D926" s="299" t="s">
        <v>308</v>
      </c>
      <c r="E926" s="331">
        <v>47.99</v>
      </c>
      <c r="F926" s="331"/>
      <c r="G926" s="333">
        <f t="shared" si="20"/>
        <v>6420.0999999999849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294</v>
      </c>
      <c r="B927" s="330">
        <v>23</v>
      </c>
      <c r="C927" s="298">
        <v>46104</v>
      </c>
      <c r="D927" s="299" t="s">
        <v>67</v>
      </c>
      <c r="E927" s="331">
        <v>650.88</v>
      </c>
      <c r="F927" s="331"/>
      <c r="G927" s="333">
        <f t="shared" si="20"/>
        <v>6468.0899999999847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289</v>
      </c>
      <c r="B928" s="330">
        <v>2</v>
      </c>
      <c r="C928" s="298">
        <v>46104</v>
      </c>
      <c r="D928" s="299" t="s">
        <v>391</v>
      </c>
      <c r="E928" s="331">
        <v>46</v>
      </c>
      <c r="F928" s="331"/>
      <c r="G928" s="333">
        <f t="shared" si="20"/>
        <v>7118.9699999999848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2</v>
      </c>
      <c r="C929" s="298">
        <v>46103</v>
      </c>
      <c r="D929" s="299" t="s">
        <v>392</v>
      </c>
      <c r="E929" s="331">
        <v>24.81</v>
      </c>
      <c r="F929" s="331"/>
      <c r="G929" s="333">
        <f t="shared" si="20"/>
        <v>7164.9699999999848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289</v>
      </c>
      <c r="B930" s="330">
        <v>4</v>
      </c>
      <c r="C930" s="298">
        <v>46103</v>
      </c>
      <c r="D930" s="299" t="s">
        <v>296</v>
      </c>
      <c r="E930" s="331">
        <v>28.77</v>
      </c>
      <c r="F930" s="331"/>
      <c r="G930" s="333">
        <f t="shared" si="20"/>
        <v>7189.7799999999852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8</v>
      </c>
      <c r="C931" s="298">
        <v>46103</v>
      </c>
      <c r="D931" s="299" t="s">
        <v>296</v>
      </c>
      <c r="E931" s="331">
        <v>11.9</v>
      </c>
      <c r="F931" s="331"/>
      <c r="G931" s="333">
        <f t="shared" si="20"/>
        <v>7218.5499999999856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1</v>
      </c>
      <c r="C932" s="298">
        <v>46103</v>
      </c>
      <c r="D932" s="299" t="s">
        <v>300</v>
      </c>
      <c r="E932" s="331">
        <v>42.59</v>
      </c>
      <c r="F932" s="331"/>
      <c r="G932" s="333">
        <f t="shared" si="20"/>
        <v>7230.4499999999853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289</v>
      </c>
      <c r="B933" s="330">
        <v>6</v>
      </c>
      <c r="C933" s="298">
        <v>46103</v>
      </c>
      <c r="D933" s="299" t="s">
        <v>300</v>
      </c>
      <c r="E933" s="331">
        <v>17.579999999999998</v>
      </c>
      <c r="F933" s="331"/>
      <c r="G933" s="333">
        <f t="shared" si="20"/>
        <v>7273.0399999999854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1</v>
      </c>
      <c r="C934" s="298">
        <v>46103</v>
      </c>
      <c r="D934" s="299" t="s">
        <v>300</v>
      </c>
      <c r="E934" s="331">
        <v>11.99</v>
      </c>
      <c r="F934" s="331"/>
      <c r="G934" s="333">
        <f t="shared" si="20"/>
        <v>7290.6199999999853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289</v>
      </c>
      <c r="B935" s="330">
        <v>1</v>
      </c>
      <c r="C935" s="298">
        <v>46103</v>
      </c>
      <c r="D935" s="299" t="s">
        <v>311</v>
      </c>
      <c r="E935" s="331">
        <v>81.31</v>
      </c>
      <c r="F935" s="331"/>
      <c r="G935" s="333">
        <f t="shared" si="20"/>
        <v>7302.6099999999851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289</v>
      </c>
      <c r="B936" s="330">
        <v>1</v>
      </c>
      <c r="C936" s="298">
        <v>46103</v>
      </c>
      <c r="D936" s="299" t="s">
        <v>393</v>
      </c>
      <c r="E936" s="331">
        <v>38.44</v>
      </c>
      <c r="F936" s="331"/>
      <c r="G936" s="333">
        <f t="shared" si="20"/>
        <v>7383.9199999999855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289</v>
      </c>
      <c r="B937" s="330">
        <v>2</v>
      </c>
      <c r="C937" s="298">
        <v>46103</v>
      </c>
      <c r="D937" s="299" t="s">
        <v>394</v>
      </c>
      <c r="E937" s="331">
        <v>35.700000000000003</v>
      </c>
      <c r="F937" s="331"/>
      <c r="G937" s="333">
        <f t="shared" si="20"/>
        <v>7422.3599999999851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289</v>
      </c>
      <c r="B938" s="330">
        <v>6</v>
      </c>
      <c r="C938" s="298">
        <v>46102</v>
      </c>
      <c r="D938" s="299" t="s">
        <v>300</v>
      </c>
      <c r="E938" s="331">
        <v>10.64</v>
      </c>
      <c r="F938" s="331"/>
      <c r="G938" s="333">
        <f t="shared" si="20"/>
        <v>7458.0599999999849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289</v>
      </c>
      <c r="B939" s="330">
        <v>1</v>
      </c>
      <c r="C939" s="298">
        <v>46102</v>
      </c>
      <c r="D939" s="299" t="s">
        <v>300</v>
      </c>
      <c r="E939" s="331">
        <v>28.69</v>
      </c>
      <c r="F939" s="331"/>
      <c r="G939" s="333">
        <f t="shared" si="20"/>
        <v>7468.6999999999853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289</v>
      </c>
      <c r="B940" s="330">
        <v>3</v>
      </c>
      <c r="C940" s="298">
        <v>46102</v>
      </c>
      <c r="D940" s="299" t="s">
        <v>348</v>
      </c>
      <c r="E940" s="331">
        <v>11.59</v>
      </c>
      <c r="F940" s="331"/>
      <c r="G940" s="333">
        <f t="shared" si="20"/>
        <v>7497.3899999999849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291</v>
      </c>
      <c r="B941" s="330">
        <v>41</v>
      </c>
      <c r="C941" s="298">
        <v>46102</v>
      </c>
      <c r="D941" s="299" t="s">
        <v>383</v>
      </c>
      <c r="E941" s="331"/>
      <c r="F941" s="331">
        <v>400</v>
      </c>
      <c r="G941" s="333">
        <f t="shared" si="20"/>
        <v>7508.979999999985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5</v>
      </c>
      <c r="C942" s="298">
        <v>46102</v>
      </c>
      <c r="D942" s="299" t="s">
        <v>395</v>
      </c>
      <c r="E942" s="331">
        <v>170</v>
      </c>
      <c r="F942" s="331"/>
      <c r="G942" s="333">
        <f t="shared" si="20"/>
        <v>7108.979999999985</v>
      </c>
      <c r="H942" s="334" t="s">
        <v>298</v>
      </c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5</v>
      </c>
      <c r="C943" s="298">
        <v>46102</v>
      </c>
      <c r="D943" s="299" t="s">
        <v>354</v>
      </c>
      <c r="E943" s="331">
        <v>70</v>
      </c>
      <c r="F943" s="331"/>
      <c r="G943" s="333">
        <f t="shared" si="20"/>
        <v>7278.979999999985</v>
      </c>
      <c r="H943" s="334" t="s">
        <v>298</v>
      </c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289</v>
      </c>
      <c r="B944" s="330">
        <v>5</v>
      </c>
      <c r="C944" s="298">
        <v>46102</v>
      </c>
      <c r="D944" s="299" t="s">
        <v>396</v>
      </c>
      <c r="E944" s="331">
        <v>40</v>
      </c>
      <c r="F944" s="331"/>
      <c r="G944" s="333">
        <f t="shared" ref="G944:G1198" si="21">G945-E944+F944</f>
        <v>7348.979999999985</v>
      </c>
      <c r="H944" s="334" t="s">
        <v>298</v>
      </c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289</v>
      </c>
      <c r="B945" s="330">
        <v>3</v>
      </c>
      <c r="C945" s="298">
        <v>46102</v>
      </c>
      <c r="D945" s="299" t="s">
        <v>348</v>
      </c>
      <c r="E945" s="331">
        <v>25</v>
      </c>
      <c r="F945" s="331"/>
      <c r="G945" s="333">
        <f t="shared" si="21"/>
        <v>7388.979999999985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289</v>
      </c>
      <c r="B946" s="330">
        <v>1</v>
      </c>
      <c r="C946" s="298">
        <v>46102</v>
      </c>
      <c r="D946" s="299" t="s">
        <v>304</v>
      </c>
      <c r="E946" s="331">
        <v>65.19</v>
      </c>
      <c r="F946" s="331"/>
      <c r="G946" s="333">
        <f t="shared" si="21"/>
        <v>7413.979999999985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289</v>
      </c>
      <c r="B947" s="330">
        <v>4</v>
      </c>
      <c r="C947" s="298">
        <v>46102</v>
      </c>
      <c r="D947" s="299" t="s">
        <v>310</v>
      </c>
      <c r="E947" s="331">
        <v>37.450000000000003</v>
      </c>
      <c r="F947" s="331"/>
      <c r="G947" s="333">
        <f t="shared" si="21"/>
        <v>7479.1699999999846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8</v>
      </c>
      <c r="C948" s="298">
        <v>46101</v>
      </c>
      <c r="D948" s="299" t="s">
        <v>356</v>
      </c>
      <c r="E948" s="331">
        <v>65.099999999999994</v>
      </c>
      <c r="F948" s="331"/>
      <c r="G948" s="333">
        <f t="shared" si="21"/>
        <v>7516.6199999999844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294</v>
      </c>
      <c r="B949" s="330">
        <v>22</v>
      </c>
      <c r="C949" s="298">
        <v>46101</v>
      </c>
      <c r="D949" s="299" t="s">
        <v>323</v>
      </c>
      <c r="E949" s="331">
        <v>20.22</v>
      </c>
      <c r="F949" s="331"/>
      <c r="G949" s="333">
        <f t="shared" si="21"/>
        <v>7581.7199999999848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289</v>
      </c>
      <c r="B950" s="330">
        <v>6</v>
      </c>
      <c r="C950" s="298">
        <v>46101</v>
      </c>
      <c r="D950" s="299" t="s">
        <v>433</v>
      </c>
      <c r="E950" s="331">
        <v>-73</v>
      </c>
      <c r="F950" s="331"/>
      <c r="G950" s="333">
        <f t="shared" si="21"/>
        <v>7601.939999999985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289</v>
      </c>
      <c r="B951" s="330">
        <v>6</v>
      </c>
      <c r="C951" s="298">
        <v>46101</v>
      </c>
      <c r="D951" s="299" t="s">
        <v>300</v>
      </c>
      <c r="E951" s="331">
        <v>34.68</v>
      </c>
      <c r="F951" s="331"/>
      <c r="G951" s="333">
        <f t="shared" si="21"/>
        <v>7528.939999999985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289</v>
      </c>
      <c r="B952" s="330">
        <v>6</v>
      </c>
      <c r="C952" s="298">
        <v>46101</v>
      </c>
      <c r="D952" s="299" t="s">
        <v>397</v>
      </c>
      <c r="E952" s="331">
        <v>10.63</v>
      </c>
      <c r="F952" s="331"/>
      <c r="G952" s="333">
        <f t="shared" si="21"/>
        <v>7563.6199999999853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5</v>
      </c>
      <c r="C953" s="298">
        <v>46101</v>
      </c>
      <c r="D953" s="299" t="s">
        <v>398</v>
      </c>
      <c r="E953" s="331">
        <v>106.49</v>
      </c>
      <c r="F953" s="331"/>
      <c r="G953" s="333">
        <f t="shared" si="21"/>
        <v>7574.2499999999854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289</v>
      </c>
      <c r="B954" s="330">
        <v>8</v>
      </c>
      <c r="C954" s="298">
        <v>46100</v>
      </c>
      <c r="D954" s="299" t="s">
        <v>357</v>
      </c>
      <c r="E954" s="331">
        <v>16.739999999999998</v>
      </c>
      <c r="F954" s="331"/>
      <c r="G954" s="333">
        <f t="shared" si="21"/>
        <v>7680.7399999999852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289</v>
      </c>
      <c r="B955" s="330">
        <v>8</v>
      </c>
      <c r="C955" s="298">
        <v>46100</v>
      </c>
      <c r="D955" s="299" t="s">
        <v>399</v>
      </c>
      <c r="E955" s="331">
        <v>108.54</v>
      </c>
      <c r="F955" s="331"/>
      <c r="G955" s="333">
        <f t="shared" si="21"/>
        <v>7697.479999999985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294</v>
      </c>
      <c r="B956" s="330">
        <v>22</v>
      </c>
      <c r="C956" s="298">
        <v>46100</v>
      </c>
      <c r="D956" s="299" t="s">
        <v>835</v>
      </c>
      <c r="E956" s="331">
        <v>12.77</v>
      </c>
      <c r="F956" s="331"/>
      <c r="G956" s="333">
        <f t="shared" si="21"/>
        <v>7806.019999999985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289</v>
      </c>
      <c r="B957" s="330">
        <v>8</v>
      </c>
      <c r="C957" s="298">
        <v>46100</v>
      </c>
      <c r="D957" s="299" t="s">
        <v>334</v>
      </c>
      <c r="E957" s="331">
        <v>28.33</v>
      </c>
      <c r="F957" s="331"/>
      <c r="G957" s="333">
        <f t="shared" si="21"/>
        <v>7818.7899999999854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289</v>
      </c>
      <c r="B958" s="330">
        <v>2</v>
      </c>
      <c r="C958" s="298">
        <v>46100</v>
      </c>
      <c r="D958" s="299" t="s">
        <v>358</v>
      </c>
      <c r="E958" s="331">
        <v>17.45</v>
      </c>
      <c r="F958" s="331"/>
      <c r="G958" s="333">
        <f t="shared" si="21"/>
        <v>7847.1199999999853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294</v>
      </c>
      <c r="B959" s="330">
        <v>22</v>
      </c>
      <c r="C959" s="298">
        <v>46100</v>
      </c>
      <c r="D959" s="299" t="s">
        <v>328</v>
      </c>
      <c r="E959" s="331">
        <v>7.46</v>
      </c>
      <c r="F959" s="331"/>
      <c r="G959" s="333">
        <f t="shared" si="21"/>
        <v>7864.5699999999852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335</v>
      </c>
      <c r="B960" s="330" t="s">
        <v>335</v>
      </c>
      <c r="C960" s="298">
        <v>46100</v>
      </c>
      <c r="D960" s="299" t="s">
        <v>336</v>
      </c>
      <c r="E960" s="331">
        <v>172.29</v>
      </c>
      <c r="F960" s="331"/>
      <c r="G960" s="333">
        <f t="shared" si="21"/>
        <v>7872.0299999999852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294</v>
      </c>
      <c r="B961" s="330">
        <v>15</v>
      </c>
      <c r="C961" s="298">
        <v>46100</v>
      </c>
      <c r="D961" s="299" t="s">
        <v>185</v>
      </c>
      <c r="E961" s="331">
        <v>175.09</v>
      </c>
      <c r="F961" s="331"/>
      <c r="G961" s="333">
        <f t="shared" si="21"/>
        <v>8044.3199999999852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291</v>
      </c>
      <c r="B962" s="330">
        <v>39</v>
      </c>
      <c r="C962" s="298">
        <v>46100</v>
      </c>
      <c r="D962" s="299" t="s">
        <v>292</v>
      </c>
      <c r="E962" s="331"/>
      <c r="F962" s="331">
        <v>2763.78</v>
      </c>
      <c r="G962" s="333">
        <f t="shared" si="21"/>
        <v>8219.4099999999853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2</v>
      </c>
      <c r="C963" s="298">
        <v>46099</v>
      </c>
      <c r="D963" s="299" t="s">
        <v>400</v>
      </c>
      <c r="E963" s="331">
        <v>47.46</v>
      </c>
      <c r="F963" s="331"/>
      <c r="G963" s="333">
        <f t="shared" si="21"/>
        <v>5455.6299999999856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289</v>
      </c>
      <c r="B964" s="330">
        <v>8</v>
      </c>
      <c r="C964" s="298">
        <v>46099</v>
      </c>
      <c r="D964" s="299" t="s">
        <v>400</v>
      </c>
      <c r="E964" s="331">
        <v>15.01</v>
      </c>
      <c r="F964" s="331"/>
      <c r="G964" s="333">
        <f t="shared" si="21"/>
        <v>5503.0899999999856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291</v>
      </c>
      <c r="B965" s="330">
        <v>40</v>
      </c>
      <c r="C965" s="298">
        <v>46099</v>
      </c>
      <c r="D965" s="299" t="s">
        <v>316</v>
      </c>
      <c r="E965" s="331"/>
      <c r="F965" s="331">
        <v>838.67</v>
      </c>
      <c r="G965" s="333">
        <f t="shared" si="21"/>
        <v>5518.0999999999858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289</v>
      </c>
      <c r="B966" s="330">
        <v>2</v>
      </c>
      <c r="C966" s="298">
        <v>46099</v>
      </c>
      <c r="D966" s="299" t="s">
        <v>296</v>
      </c>
      <c r="E966" s="331">
        <v>14.67</v>
      </c>
      <c r="F966" s="331"/>
      <c r="G966" s="333">
        <f t="shared" si="21"/>
        <v>4679.4299999999857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4</v>
      </c>
      <c r="C967" s="298">
        <v>46099</v>
      </c>
      <c r="D967" s="299" t="s">
        <v>296</v>
      </c>
      <c r="E967" s="331">
        <v>40.22</v>
      </c>
      <c r="F967" s="331"/>
      <c r="G967" s="333">
        <f t="shared" si="21"/>
        <v>4694.0999999999858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289</v>
      </c>
      <c r="B968" s="330">
        <v>8</v>
      </c>
      <c r="C968" s="298">
        <v>46099</v>
      </c>
      <c r="D968" s="299" t="s">
        <v>295</v>
      </c>
      <c r="E968" s="331">
        <v>3.49</v>
      </c>
      <c r="F968" s="331"/>
      <c r="G968" s="333">
        <f t="shared" si="21"/>
        <v>4734.3199999999861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294</v>
      </c>
      <c r="B969" s="330">
        <v>22</v>
      </c>
      <c r="C969" s="298">
        <v>46099</v>
      </c>
      <c r="D969" s="299" t="s">
        <v>401</v>
      </c>
      <c r="E969" s="331">
        <v>13.84</v>
      </c>
      <c r="F969" s="331"/>
      <c r="G969" s="333">
        <f t="shared" si="21"/>
        <v>4737.8099999999858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294</v>
      </c>
      <c r="B970" s="330">
        <v>17</v>
      </c>
      <c r="C970" s="298">
        <v>46098</v>
      </c>
      <c r="D970" s="299" t="s">
        <v>188</v>
      </c>
      <c r="E970" s="331">
        <v>42.65</v>
      </c>
      <c r="F970" s="331"/>
      <c r="G970" s="333">
        <f t="shared" si="21"/>
        <v>4751.649999999986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294</v>
      </c>
      <c r="B971" s="330">
        <v>23</v>
      </c>
      <c r="C971" s="298">
        <v>46098</v>
      </c>
      <c r="D971" s="299" t="s">
        <v>402</v>
      </c>
      <c r="E971" s="331">
        <v>529.46</v>
      </c>
      <c r="F971" s="331"/>
      <c r="G971" s="333">
        <f t="shared" si="21"/>
        <v>4794.2999999999856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294</v>
      </c>
      <c r="B972" s="330">
        <v>43</v>
      </c>
      <c r="C972" s="298">
        <v>46098</v>
      </c>
      <c r="D972" s="299" t="s">
        <v>333</v>
      </c>
      <c r="E972" s="331">
        <v>22.35</v>
      </c>
      <c r="F972" s="331"/>
      <c r="G972" s="333">
        <f t="shared" si="21"/>
        <v>5323.7599999999857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294</v>
      </c>
      <c r="B973" s="330">
        <v>42</v>
      </c>
      <c r="C973" s="298">
        <v>46098</v>
      </c>
      <c r="D973" s="299" t="s">
        <v>333</v>
      </c>
      <c r="E973" s="331">
        <v>37.25</v>
      </c>
      <c r="F973" s="331"/>
      <c r="G973" s="333">
        <f t="shared" si="21"/>
        <v>5346.109999999986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289</v>
      </c>
      <c r="B974" s="330">
        <v>8</v>
      </c>
      <c r="C974" s="298">
        <v>46098</v>
      </c>
      <c r="D974" s="299" t="s">
        <v>319</v>
      </c>
      <c r="E974" s="331">
        <v>3.99</v>
      </c>
      <c r="F974" s="331"/>
      <c r="G974" s="333">
        <f t="shared" si="21"/>
        <v>5383.359999999986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289</v>
      </c>
      <c r="B975" s="330">
        <v>8</v>
      </c>
      <c r="C975" s="298">
        <v>46098</v>
      </c>
      <c r="D975" s="299" t="s">
        <v>319</v>
      </c>
      <c r="E975" s="331">
        <v>24.47</v>
      </c>
      <c r="F975" s="331"/>
      <c r="G975" s="333">
        <f t="shared" si="21"/>
        <v>5387.3499999999858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294</v>
      </c>
      <c r="B976" s="330">
        <v>21</v>
      </c>
      <c r="C976" s="298">
        <v>46098</v>
      </c>
      <c r="D976" s="299" t="s">
        <v>194</v>
      </c>
      <c r="E976" s="331">
        <v>75.599999999999994</v>
      </c>
      <c r="F976" s="331"/>
      <c r="G976" s="333">
        <f t="shared" si="21"/>
        <v>5411.8199999999861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289</v>
      </c>
      <c r="B977" s="330">
        <v>5</v>
      </c>
      <c r="C977" s="298">
        <v>46097</v>
      </c>
      <c r="D977" s="299" t="s">
        <v>340</v>
      </c>
      <c r="E977" s="331">
        <v>21.3</v>
      </c>
      <c r="F977" s="331"/>
      <c r="G977" s="333">
        <f t="shared" si="21"/>
        <v>5487.4199999999864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294</v>
      </c>
      <c r="B978" s="330">
        <v>11</v>
      </c>
      <c r="C978" s="298">
        <v>46097</v>
      </c>
      <c r="D978" s="299" t="s">
        <v>178</v>
      </c>
      <c r="E978" s="331">
        <v>267.91000000000003</v>
      </c>
      <c r="F978" s="331"/>
      <c r="G978" s="333">
        <f t="shared" si="21"/>
        <v>5508.7199999999866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287</v>
      </c>
      <c r="B979" s="330" t="s">
        <v>287</v>
      </c>
      <c r="C979" s="298">
        <v>46097</v>
      </c>
      <c r="D979" s="299" t="s">
        <v>403</v>
      </c>
      <c r="E979" s="331"/>
      <c r="F979" s="331">
        <v>80</v>
      </c>
      <c r="G979" s="333">
        <f t="shared" si="21"/>
        <v>5776.6299999999865</v>
      </c>
      <c r="H979" s="334" t="s">
        <v>298</v>
      </c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287</v>
      </c>
      <c r="B980" s="330" t="s">
        <v>287</v>
      </c>
      <c r="C980" s="298">
        <v>46097</v>
      </c>
      <c r="D980" s="299" t="s">
        <v>302</v>
      </c>
      <c r="E980" s="331">
        <v>80</v>
      </c>
      <c r="F980" s="331"/>
      <c r="G980" s="333">
        <f t="shared" si="21"/>
        <v>5696.6299999999865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289</v>
      </c>
      <c r="B981" s="330">
        <v>4</v>
      </c>
      <c r="C981" s="298">
        <v>46097</v>
      </c>
      <c r="D981" s="299" t="s">
        <v>310</v>
      </c>
      <c r="E981" s="331">
        <v>42.47</v>
      </c>
      <c r="F981" s="331"/>
      <c r="G981" s="333">
        <f t="shared" si="21"/>
        <v>5776.6299999999865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289</v>
      </c>
      <c r="B982" s="330">
        <v>2</v>
      </c>
      <c r="C982" s="298">
        <v>46097</v>
      </c>
      <c r="D982" s="299" t="s">
        <v>296</v>
      </c>
      <c r="E982" s="331">
        <v>11.18</v>
      </c>
      <c r="F982" s="331"/>
      <c r="G982" s="333">
        <f t="shared" si="21"/>
        <v>5819.0999999999867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2</v>
      </c>
      <c r="C983" s="298">
        <v>46096</v>
      </c>
      <c r="D983" s="299" t="s">
        <v>404</v>
      </c>
      <c r="E983" s="331">
        <v>38.67</v>
      </c>
      <c r="F983" s="331"/>
      <c r="G983" s="333">
        <f t="shared" si="21"/>
        <v>5830.279999999987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289</v>
      </c>
      <c r="B984" s="330">
        <v>3</v>
      </c>
      <c r="C984" s="298">
        <v>46096</v>
      </c>
      <c r="D984" s="299" t="s">
        <v>348</v>
      </c>
      <c r="E984" s="331">
        <v>7.11</v>
      </c>
      <c r="F984" s="331"/>
      <c r="G984" s="333">
        <f t="shared" si="21"/>
        <v>5868.9499999999871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289</v>
      </c>
      <c r="B985" s="330">
        <v>1</v>
      </c>
      <c r="C985" s="298">
        <v>46096</v>
      </c>
      <c r="D985" s="299" t="s">
        <v>304</v>
      </c>
      <c r="E985" s="331">
        <v>126.64</v>
      </c>
      <c r="F985" s="331"/>
      <c r="G985" s="333">
        <f t="shared" si="21"/>
        <v>5876.0599999999868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1</v>
      </c>
      <c r="C986" s="298">
        <v>46096</v>
      </c>
      <c r="D986" s="299" t="s">
        <v>311</v>
      </c>
      <c r="E986" s="331">
        <v>125.2</v>
      </c>
      <c r="F986" s="331"/>
      <c r="G986" s="333">
        <f t="shared" si="21"/>
        <v>6002.6999999999871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289</v>
      </c>
      <c r="B987" s="330">
        <v>1</v>
      </c>
      <c r="C987" s="298">
        <v>46096</v>
      </c>
      <c r="D987" s="299" t="s">
        <v>306</v>
      </c>
      <c r="E987" s="331">
        <v>37.159999999999997</v>
      </c>
      <c r="F987" s="331"/>
      <c r="G987" s="333">
        <f t="shared" si="21"/>
        <v>6127.8999999999869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294</v>
      </c>
      <c r="B988" s="330">
        <v>16</v>
      </c>
      <c r="C988" s="298">
        <v>46096</v>
      </c>
      <c r="D988" s="299" t="s">
        <v>405</v>
      </c>
      <c r="E988" s="331">
        <v>713.06</v>
      </c>
      <c r="F988" s="331"/>
      <c r="G988" s="333">
        <f t="shared" si="21"/>
        <v>6165.0599999999868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289</v>
      </c>
      <c r="B989" s="330">
        <v>5</v>
      </c>
      <c r="C989" s="298">
        <v>46095</v>
      </c>
      <c r="D989" s="299" t="s">
        <v>406</v>
      </c>
      <c r="E989" s="331">
        <v>24</v>
      </c>
      <c r="F989" s="331"/>
      <c r="G989" s="333">
        <f t="shared" si="21"/>
        <v>6878.1199999999862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289</v>
      </c>
      <c r="B990" s="330">
        <v>3</v>
      </c>
      <c r="C990" s="298">
        <v>46095</v>
      </c>
      <c r="D990" s="299" t="s">
        <v>348</v>
      </c>
      <c r="E990" s="331">
        <v>14.58</v>
      </c>
      <c r="F990" s="331"/>
      <c r="G990" s="333">
        <f t="shared" si="21"/>
        <v>6902.1199999999862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291</v>
      </c>
      <c r="B991" s="330">
        <v>41</v>
      </c>
      <c r="C991" s="298">
        <v>46094</v>
      </c>
      <c r="D991" s="299" t="s">
        <v>407</v>
      </c>
      <c r="E991" s="331"/>
      <c r="F991" s="331">
        <v>300</v>
      </c>
      <c r="G991" s="333">
        <f t="shared" si="21"/>
        <v>6916.6999999999862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289</v>
      </c>
      <c r="B992" s="330">
        <v>1</v>
      </c>
      <c r="C992" s="298">
        <v>46094</v>
      </c>
      <c r="D992" s="299" t="s">
        <v>311</v>
      </c>
      <c r="E992" s="331">
        <v>17.71</v>
      </c>
      <c r="F992" s="331"/>
      <c r="G992" s="333">
        <f t="shared" si="21"/>
        <v>6616.6999999999862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289</v>
      </c>
      <c r="B993" s="330">
        <v>4</v>
      </c>
      <c r="C993" s="298">
        <v>46094</v>
      </c>
      <c r="D993" s="299" t="s">
        <v>296</v>
      </c>
      <c r="E993" s="331">
        <v>31.56</v>
      </c>
      <c r="F993" s="331"/>
      <c r="G993" s="333">
        <f t="shared" si="21"/>
        <v>6634.4099999999862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289</v>
      </c>
      <c r="B994" s="330">
        <v>2</v>
      </c>
      <c r="C994" s="298">
        <v>46094</v>
      </c>
      <c r="D994" s="299" t="s">
        <v>296</v>
      </c>
      <c r="E994" s="331">
        <v>34.79</v>
      </c>
      <c r="F994" s="331"/>
      <c r="G994" s="333">
        <f t="shared" si="21"/>
        <v>6665.9699999999866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289</v>
      </c>
      <c r="B995" s="330">
        <v>2</v>
      </c>
      <c r="C995" s="298">
        <v>46094</v>
      </c>
      <c r="D995" s="299" t="s">
        <v>408</v>
      </c>
      <c r="E995" s="331">
        <v>23.9</v>
      </c>
      <c r="F995" s="331"/>
      <c r="G995" s="333">
        <f t="shared" si="21"/>
        <v>6700.7599999999866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289</v>
      </c>
      <c r="B996" s="330">
        <v>3</v>
      </c>
      <c r="C996" s="298">
        <v>46094</v>
      </c>
      <c r="D996" s="299" t="s">
        <v>348</v>
      </c>
      <c r="E996" s="331">
        <v>7.26</v>
      </c>
      <c r="F996" s="331"/>
      <c r="G996" s="333">
        <f t="shared" si="21"/>
        <v>6724.6599999999862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289</v>
      </c>
      <c r="B997" s="330">
        <v>5</v>
      </c>
      <c r="C997" s="298">
        <v>46094</v>
      </c>
      <c r="D997" s="299" t="s">
        <v>354</v>
      </c>
      <c r="E997" s="331">
        <v>85</v>
      </c>
      <c r="F997" s="331"/>
      <c r="G997" s="333">
        <f t="shared" si="21"/>
        <v>6731.9199999999864</v>
      </c>
      <c r="H997" s="334" t="s">
        <v>298</v>
      </c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289</v>
      </c>
      <c r="B998" s="330">
        <v>8</v>
      </c>
      <c r="C998" s="298">
        <v>46093</v>
      </c>
      <c r="D998" s="299" t="s">
        <v>409</v>
      </c>
      <c r="E998" s="331">
        <v>51.22</v>
      </c>
      <c r="F998" s="331"/>
      <c r="G998" s="333">
        <f t="shared" si="21"/>
        <v>6816.9199999999864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289</v>
      </c>
      <c r="B999" s="330">
        <v>2</v>
      </c>
      <c r="C999" s="298">
        <v>46093</v>
      </c>
      <c r="D999" s="299" t="s">
        <v>410</v>
      </c>
      <c r="E999" s="331">
        <v>57.43</v>
      </c>
      <c r="F999" s="331"/>
      <c r="G999" s="333">
        <f t="shared" si="21"/>
        <v>6868.1399999999867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289</v>
      </c>
      <c r="B1000" s="330">
        <v>2</v>
      </c>
      <c r="C1000" s="298">
        <v>46093</v>
      </c>
      <c r="D1000" s="299" t="s">
        <v>358</v>
      </c>
      <c r="E1000" s="331">
        <v>17.45</v>
      </c>
      <c r="F1000" s="331"/>
      <c r="G1000" s="333">
        <f t="shared" si="21"/>
        <v>6925.569999999987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289</v>
      </c>
      <c r="B1001" s="330">
        <v>8</v>
      </c>
      <c r="C1001" s="298">
        <v>46093</v>
      </c>
      <c r="D1001" s="299" t="s">
        <v>319</v>
      </c>
      <c r="E1001" s="331">
        <v>7.92</v>
      </c>
      <c r="F1001" s="331"/>
      <c r="G1001" s="333">
        <f t="shared" si="21"/>
        <v>6943.0199999999868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291</v>
      </c>
      <c r="B1002" s="330">
        <v>38</v>
      </c>
      <c r="C1002" s="298">
        <v>46093</v>
      </c>
      <c r="D1002" s="299" t="s">
        <v>293</v>
      </c>
      <c r="E1002" s="331"/>
      <c r="F1002" s="331">
        <v>4726.92</v>
      </c>
      <c r="G1002" s="333">
        <f t="shared" si="21"/>
        <v>6950.9399999999869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289</v>
      </c>
      <c r="B1003" s="330">
        <v>2</v>
      </c>
      <c r="C1003" s="298">
        <v>46093</v>
      </c>
      <c r="D1003" s="299" t="s">
        <v>386</v>
      </c>
      <c r="E1003" s="331">
        <v>15</v>
      </c>
      <c r="F1003" s="331"/>
      <c r="G1003" s="333">
        <f t="shared" si="21"/>
        <v>2224.0199999999868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289</v>
      </c>
      <c r="B1004" s="330">
        <v>6</v>
      </c>
      <c r="C1004" s="298">
        <v>46093</v>
      </c>
      <c r="D1004" s="299" t="s">
        <v>411</v>
      </c>
      <c r="E1004" s="331">
        <v>12</v>
      </c>
      <c r="F1004" s="331"/>
      <c r="G1004" s="333">
        <f t="shared" si="21"/>
        <v>2239.0199999999868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294</v>
      </c>
      <c r="B1005" s="330">
        <v>19</v>
      </c>
      <c r="C1005" s="298">
        <v>46093</v>
      </c>
      <c r="D1005" s="299" t="s">
        <v>191</v>
      </c>
      <c r="E1005" s="331">
        <v>200</v>
      </c>
      <c r="F1005" s="331"/>
      <c r="G1005" s="333">
        <f t="shared" si="21"/>
        <v>2251.0199999999868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289</v>
      </c>
      <c r="B1006" s="330">
        <v>6</v>
      </c>
      <c r="C1006" s="298">
        <v>46092</v>
      </c>
      <c r="D1006" s="299" t="s">
        <v>412</v>
      </c>
      <c r="E1006" s="331">
        <v>-10.050000000000001</v>
      </c>
      <c r="F1006" s="331"/>
      <c r="G1006" s="333">
        <f t="shared" si="21"/>
        <v>2451.0199999999868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289</v>
      </c>
      <c r="B1007" s="330">
        <v>6</v>
      </c>
      <c r="C1007" s="298">
        <v>46092</v>
      </c>
      <c r="D1007" s="299" t="s">
        <v>413</v>
      </c>
      <c r="E1007" s="331">
        <v>25</v>
      </c>
      <c r="F1007" s="331"/>
      <c r="G1007" s="333">
        <f t="shared" si="21"/>
        <v>2440.9699999999866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289</v>
      </c>
      <c r="B1008" s="330">
        <v>2</v>
      </c>
      <c r="C1008" s="298">
        <v>46092</v>
      </c>
      <c r="D1008" s="299" t="s">
        <v>301</v>
      </c>
      <c r="E1008" s="331">
        <v>-9</v>
      </c>
      <c r="F1008" s="331"/>
      <c r="G1008" s="333">
        <f t="shared" si="21"/>
        <v>2465.9699999999866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291</v>
      </c>
      <c r="B1009" s="330">
        <v>41</v>
      </c>
      <c r="C1009" s="298">
        <v>46092</v>
      </c>
      <c r="D1009" s="299" t="s">
        <v>407</v>
      </c>
      <c r="E1009" s="331"/>
      <c r="F1009" s="331">
        <v>500</v>
      </c>
      <c r="G1009" s="333">
        <f t="shared" si="21"/>
        <v>2456.9699999999866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289</v>
      </c>
      <c r="B1010" s="330">
        <v>2</v>
      </c>
      <c r="C1010" s="298">
        <v>46092</v>
      </c>
      <c r="D1010" s="299" t="s">
        <v>296</v>
      </c>
      <c r="E1010" s="331">
        <v>16.170000000000002</v>
      </c>
      <c r="F1010" s="331"/>
      <c r="G1010" s="333">
        <f t="shared" si="21"/>
        <v>1956.9699999999864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294</v>
      </c>
      <c r="B1011" s="330">
        <v>22</v>
      </c>
      <c r="C1011" s="298">
        <v>46092</v>
      </c>
      <c r="D1011" s="299" t="s">
        <v>352</v>
      </c>
      <c r="E1011" s="331">
        <v>19.16</v>
      </c>
      <c r="F1011" s="331"/>
      <c r="G1011" s="333">
        <f t="shared" si="21"/>
        <v>1973.1399999999865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335</v>
      </c>
      <c r="B1012" s="330" t="s">
        <v>335</v>
      </c>
      <c r="C1012" s="298">
        <v>46091</v>
      </c>
      <c r="D1012" s="299" t="s">
        <v>447</v>
      </c>
      <c r="E1012" s="331">
        <v>47.28</v>
      </c>
      <c r="F1012" s="331"/>
      <c r="G1012" s="333">
        <f t="shared" si="21"/>
        <v>1992.2999999999865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294</v>
      </c>
      <c r="B1013" s="330">
        <v>13</v>
      </c>
      <c r="C1013" s="298">
        <v>46091</v>
      </c>
      <c r="D1013" s="299" t="s">
        <v>182</v>
      </c>
      <c r="E1013" s="331">
        <v>134.93</v>
      </c>
      <c r="F1013" s="331"/>
      <c r="G1013" s="333">
        <f t="shared" si="21"/>
        <v>2039.5799999999865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289</v>
      </c>
      <c r="B1014" s="330">
        <v>8</v>
      </c>
      <c r="C1014" s="298">
        <v>46091</v>
      </c>
      <c r="D1014" s="299" t="s">
        <v>295</v>
      </c>
      <c r="E1014" s="331">
        <v>7.44</v>
      </c>
      <c r="F1014" s="331"/>
      <c r="G1014" s="333">
        <f t="shared" si="21"/>
        <v>2174.5099999999866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289</v>
      </c>
      <c r="B1015" s="330">
        <v>4</v>
      </c>
      <c r="C1015" s="298">
        <v>46091</v>
      </c>
      <c r="D1015" s="299" t="s">
        <v>295</v>
      </c>
      <c r="E1015" s="331">
        <v>29.53</v>
      </c>
      <c r="F1015" s="331"/>
      <c r="G1015" s="333">
        <f t="shared" si="21"/>
        <v>2181.9499999999866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289</v>
      </c>
      <c r="B1016" s="330">
        <v>4</v>
      </c>
      <c r="C1016" s="298">
        <v>46091</v>
      </c>
      <c r="D1016" s="299" t="s">
        <v>310</v>
      </c>
      <c r="E1016" s="331">
        <v>34.119999999999997</v>
      </c>
      <c r="F1016" s="331"/>
      <c r="G1016" s="333">
        <f t="shared" si="21"/>
        <v>2211.4799999999868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289</v>
      </c>
      <c r="B1017" s="330">
        <v>2</v>
      </c>
      <c r="C1017" s="298">
        <v>46091</v>
      </c>
      <c r="D1017" s="299" t="s">
        <v>414</v>
      </c>
      <c r="E1017" s="331">
        <v>18.57</v>
      </c>
      <c r="F1017" s="331"/>
      <c r="G1017" s="333">
        <f t="shared" si="21"/>
        <v>2245.5999999999867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294</v>
      </c>
      <c r="B1018" s="330">
        <v>16</v>
      </c>
      <c r="C1018" s="298">
        <v>46091</v>
      </c>
      <c r="D1018" s="299" t="s">
        <v>415</v>
      </c>
      <c r="E1018" s="331">
        <v>107</v>
      </c>
      <c r="F1018" s="331"/>
      <c r="G1018" s="333">
        <f t="shared" si="21"/>
        <v>2264.1699999999869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294</v>
      </c>
      <c r="B1019" s="330">
        <v>18</v>
      </c>
      <c r="C1019" s="298">
        <v>46090</v>
      </c>
      <c r="D1019" s="299" t="s">
        <v>361</v>
      </c>
      <c r="E1019" s="331">
        <v>400</v>
      </c>
      <c r="F1019" s="331"/>
      <c r="G1019" s="333">
        <f t="shared" si="21"/>
        <v>2371.1699999999869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289</v>
      </c>
      <c r="B1020" s="330">
        <v>4</v>
      </c>
      <c r="C1020" s="298">
        <v>46090</v>
      </c>
      <c r="D1020" s="299" t="s">
        <v>296</v>
      </c>
      <c r="E1020" s="331">
        <v>24.69</v>
      </c>
      <c r="F1020" s="331"/>
      <c r="G1020" s="333">
        <f t="shared" si="21"/>
        <v>2771.1699999999869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289</v>
      </c>
      <c r="B1021" s="330">
        <v>3</v>
      </c>
      <c r="C1021" s="298">
        <v>46090</v>
      </c>
      <c r="D1021" s="299" t="s">
        <v>416</v>
      </c>
      <c r="E1021" s="331">
        <v>4.59</v>
      </c>
      <c r="F1021" s="331"/>
      <c r="G1021" s="333">
        <f t="shared" si="21"/>
        <v>2795.8599999999869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294</v>
      </c>
      <c r="B1022" s="330">
        <v>9</v>
      </c>
      <c r="C1022" s="298">
        <v>46090</v>
      </c>
      <c r="D1022" s="299" t="s">
        <v>58</v>
      </c>
      <c r="E1022" s="331">
        <v>1281.53</v>
      </c>
      <c r="F1022" s="331"/>
      <c r="G1022" s="333">
        <f t="shared" si="21"/>
        <v>2800.4499999999871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289</v>
      </c>
      <c r="B1023" s="330">
        <v>7</v>
      </c>
      <c r="C1023" s="298">
        <v>46090</v>
      </c>
      <c r="D1023" s="299" t="s">
        <v>338</v>
      </c>
      <c r="E1023" s="331">
        <v>40.61</v>
      </c>
      <c r="F1023" s="331"/>
      <c r="G1023" s="333">
        <f t="shared" si="21"/>
        <v>4081.9799999999873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287</v>
      </c>
      <c r="B1024" s="330" t="s">
        <v>287</v>
      </c>
      <c r="C1024" s="298">
        <v>46090</v>
      </c>
      <c r="D1024" s="299" t="s">
        <v>417</v>
      </c>
      <c r="E1024" s="331">
        <v>380</v>
      </c>
      <c r="F1024" s="331">
        <v>380</v>
      </c>
      <c r="G1024" s="333">
        <f t="shared" si="21"/>
        <v>4122.5899999999874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289</v>
      </c>
      <c r="B1025" s="330">
        <v>2</v>
      </c>
      <c r="C1025" s="298">
        <v>46090</v>
      </c>
      <c r="D1025" s="299" t="s">
        <v>418</v>
      </c>
      <c r="E1025" s="331">
        <v>15</v>
      </c>
      <c r="F1025" s="331"/>
      <c r="G1025" s="333">
        <f t="shared" si="21"/>
        <v>4122.5899999999874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289</v>
      </c>
      <c r="B1026" s="330">
        <v>2</v>
      </c>
      <c r="C1026" s="298">
        <v>46090</v>
      </c>
      <c r="D1026" s="299" t="s">
        <v>386</v>
      </c>
      <c r="E1026" s="331">
        <v>15</v>
      </c>
      <c r="F1026" s="331"/>
      <c r="G1026" s="333">
        <f t="shared" si="21"/>
        <v>4137.5899999999874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289</v>
      </c>
      <c r="B1027" s="330">
        <v>6</v>
      </c>
      <c r="C1027" s="298">
        <v>46090</v>
      </c>
      <c r="D1027" s="299" t="s">
        <v>300</v>
      </c>
      <c r="E1027" s="331">
        <v>70.66</v>
      </c>
      <c r="F1027" s="331"/>
      <c r="G1027" s="333">
        <f t="shared" si="21"/>
        <v>4152.5899999999874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289</v>
      </c>
      <c r="B1028" s="330">
        <v>1</v>
      </c>
      <c r="C1028" s="298">
        <v>46089</v>
      </c>
      <c r="D1028" s="299" t="s">
        <v>311</v>
      </c>
      <c r="E1028" s="331">
        <v>109.77</v>
      </c>
      <c r="F1028" s="331"/>
      <c r="G1028" s="333">
        <f t="shared" si="21"/>
        <v>4223.2499999999873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289</v>
      </c>
      <c r="B1029" s="330">
        <v>6</v>
      </c>
      <c r="C1029" s="298">
        <v>46089</v>
      </c>
      <c r="D1029" s="299" t="s">
        <v>306</v>
      </c>
      <c r="E1029" s="331">
        <v>9.3800000000000008</v>
      </c>
      <c r="F1029" s="331"/>
      <c r="G1029" s="333">
        <f t="shared" si="21"/>
        <v>4333.0199999999877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289</v>
      </c>
      <c r="B1030" s="330">
        <v>3</v>
      </c>
      <c r="C1030" s="298">
        <v>46089</v>
      </c>
      <c r="D1030" s="299" t="s">
        <v>419</v>
      </c>
      <c r="E1030" s="331">
        <v>3.85</v>
      </c>
      <c r="F1030" s="331"/>
      <c r="G1030" s="333">
        <f t="shared" si="21"/>
        <v>4342.3999999999878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289</v>
      </c>
      <c r="B1031" s="330">
        <v>2</v>
      </c>
      <c r="C1031" s="298">
        <v>46089</v>
      </c>
      <c r="D1031" s="299" t="s">
        <v>404</v>
      </c>
      <c r="E1031" s="331">
        <v>88.54</v>
      </c>
      <c r="F1031" s="331"/>
      <c r="G1031" s="333">
        <f t="shared" si="21"/>
        <v>4346.2499999999882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289</v>
      </c>
      <c r="B1032" s="330">
        <v>2</v>
      </c>
      <c r="C1032" s="298">
        <v>46089</v>
      </c>
      <c r="D1032" s="299" t="s">
        <v>358</v>
      </c>
      <c r="E1032" s="331">
        <v>8.3800000000000008</v>
      </c>
      <c r="F1032" s="331"/>
      <c r="G1032" s="333">
        <f t="shared" si="21"/>
        <v>4434.7899999999881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289</v>
      </c>
      <c r="B1033" s="330">
        <v>2</v>
      </c>
      <c r="C1033" s="298">
        <v>46089</v>
      </c>
      <c r="D1033" s="299" t="s">
        <v>301</v>
      </c>
      <c r="E1033" s="331">
        <v>39.549999999999997</v>
      </c>
      <c r="F1033" s="331"/>
      <c r="G1033" s="333">
        <f t="shared" si="21"/>
        <v>4443.1699999999882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289</v>
      </c>
      <c r="B1034" s="330">
        <v>4</v>
      </c>
      <c r="C1034" s="298">
        <v>46089</v>
      </c>
      <c r="D1034" s="299" t="s">
        <v>420</v>
      </c>
      <c r="E1034" s="331">
        <v>31.68</v>
      </c>
      <c r="F1034" s="331"/>
      <c r="G1034" s="333">
        <f t="shared" si="21"/>
        <v>4482.7199999999884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289</v>
      </c>
      <c r="B1035" s="330">
        <v>8</v>
      </c>
      <c r="C1035" s="298">
        <v>46088</v>
      </c>
      <c r="D1035" s="299" t="s">
        <v>308</v>
      </c>
      <c r="E1035" s="331">
        <v>24.65</v>
      </c>
      <c r="F1035" s="331"/>
      <c r="G1035" s="333">
        <f t="shared" si="21"/>
        <v>4514.3999999999887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289</v>
      </c>
      <c r="B1036" s="330">
        <v>2</v>
      </c>
      <c r="C1036" s="298">
        <v>46088</v>
      </c>
      <c r="D1036" s="299" t="s">
        <v>346</v>
      </c>
      <c r="E1036" s="331">
        <v>11.04</v>
      </c>
      <c r="F1036" s="331"/>
      <c r="G1036" s="333">
        <f t="shared" si="21"/>
        <v>4539.0499999999884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289</v>
      </c>
      <c r="B1037" s="330">
        <v>8</v>
      </c>
      <c r="C1037" s="298">
        <v>46088</v>
      </c>
      <c r="D1037" s="299" t="s">
        <v>319</v>
      </c>
      <c r="E1037" s="331">
        <v>11.5</v>
      </c>
      <c r="F1037" s="331"/>
      <c r="G1037" s="333">
        <f t="shared" si="21"/>
        <v>4550.0899999999883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289</v>
      </c>
      <c r="B1038" s="330">
        <v>8</v>
      </c>
      <c r="C1038" s="298">
        <v>46088</v>
      </c>
      <c r="D1038" s="299" t="s">
        <v>296</v>
      </c>
      <c r="E1038" s="331">
        <v>12.44</v>
      </c>
      <c r="F1038" s="331"/>
      <c r="G1038" s="333">
        <f t="shared" si="21"/>
        <v>4561.5899999999883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289</v>
      </c>
      <c r="B1039" s="330">
        <v>4</v>
      </c>
      <c r="C1039" s="298">
        <v>46088</v>
      </c>
      <c r="D1039" s="299" t="s">
        <v>296</v>
      </c>
      <c r="E1039" s="331">
        <v>23.62</v>
      </c>
      <c r="F1039" s="331"/>
      <c r="G1039" s="333">
        <f t="shared" si="21"/>
        <v>4574.0299999999879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289</v>
      </c>
      <c r="B1040" s="330">
        <v>2</v>
      </c>
      <c r="C1040" s="298">
        <v>46088</v>
      </c>
      <c r="D1040" s="299" t="s">
        <v>301</v>
      </c>
      <c r="E1040" s="331">
        <v>36.049999999999997</v>
      </c>
      <c r="F1040" s="331"/>
      <c r="G1040" s="333">
        <f t="shared" si="21"/>
        <v>4597.6499999999878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294</v>
      </c>
      <c r="B1041" s="330">
        <v>14</v>
      </c>
      <c r="C1041" s="298">
        <v>46087</v>
      </c>
      <c r="D1041" s="299" t="s">
        <v>366</v>
      </c>
      <c r="E1041" s="331">
        <v>66.67</v>
      </c>
      <c r="F1041" s="331"/>
      <c r="G1041" s="333">
        <f t="shared" si="21"/>
        <v>4633.699999999988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289</v>
      </c>
      <c r="B1042" s="330">
        <v>2</v>
      </c>
      <c r="C1042" s="298">
        <v>46087</v>
      </c>
      <c r="D1042" s="299" t="s">
        <v>296</v>
      </c>
      <c r="E1042" s="331">
        <v>17.850000000000001</v>
      </c>
      <c r="F1042" s="331"/>
      <c r="G1042" s="333">
        <f t="shared" si="21"/>
        <v>4700.3699999999881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289</v>
      </c>
      <c r="B1043" s="330">
        <v>1</v>
      </c>
      <c r="C1043" s="298">
        <v>46087</v>
      </c>
      <c r="D1043" s="299" t="s">
        <v>304</v>
      </c>
      <c r="E1043" s="331">
        <v>112.13</v>
      </c>
      <c r="F1043" s="331"/>
      <c r="G1043" s="333">
        <f t="shared" si="21"/>
        <v>4718.2199999999884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289</v>
      </c>
      <c r="B1044" s="330">
        <v>3</v>
      </c>
      <c r="C1044" s="298">
        <v>46087</v>
      </c>
      <c r="D1044" s="299" t="s">
        <v>324</v>
      </c>
      <c r="E1044" s="331">
        <v>7.31</v>
      </c>
      <c r="F1044" s="331"/>
      <c r="G1044" s="333">
        <f t="shared" si="21"/>
        <v>4830.3499999999885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291</v>
      </c>
      <c r="B1045" s="330">
        <v>39</v>
      </c>
      <c r="C1045" s="298">
        <v>46086</v>
      </c>
      <c r="D1045" s="299" t="s">
        <v>292</v>
      </c>
      <c r="E1045" s="331"/>
      <c r="F1045" s="331">
        <v>2763.78</v>
      </c>
      <c r="G1045" s="333">
        <f t="shared" si="21"/>
        <v>4837.6599999999889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289</v>
      </c>
      <c r="B1046" s="330">
        <v>4</v>
      </c>
      <c r="C1046" s="298">
        <v>46086</v>
      </c>
      <c r="D1046" s="299" t="s">
        <v>295</v>
      </c>
      <c r="E1046" s="331">
        <v>31.52</v>
      </c>
      <c r="F1046" s="331"/>
      <c r="G1046" s="333">
        <f t="shared" si="21"/>
        <v>2073.8799999999892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289</v>
      </c>
      <c r="B1047" s="330">
        <v>2</v>
      </c>
      <c r="C1047" s="298">
        <v>46086</v>
      </c>
      <c r="D1047" s="299" t="s">
        <v>358</v>
      </c>
      <c r="E1047" s="331">
        <v>14.86</v>
      </c>
      <c r="F1047" s="331"/>
      <c r="G1047" s="333">
        <f t="shared" si="21"/>
        <v>2105.3999999999892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289</v>
      </c>
      <c r="B1048" s="330">
        <v>8</v>
      </c>
      <c r="C1048" s="298">
        <v>46086</v>
      </c>
      <c r="D1048" s="299" t="s">
        <v>409</v>
      </c>
      <c r="E1048" s="331">
        <v>44.99</v>
      </c>
      <c r="F1048" s="331"/>
      <c r="G1048" s="333">
        <f t="shared" si="21"/>
        <v>2120.2599999999893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289</v>
      </c>
      <c r="B1049" s="330">
        <v>2</v>
      </c>
      <c r="C1049" s="298">
        <v>46085</v>
      </c>
      <c r="D1049" s="299" t="s">
        <v>421</v>
      </c>
      <c r="E1049" s="331">
        <v>15</v>
      </c>
      <c r="F1049" s="331"/>
      <c r="G1049" s="333">
        <f t="shared" si="21"/>
        <v>2165.2499999999891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289</v>
      </c>
      <c r="B1050" s="330">
        <v>2</v>
      </c>
      <c r="C1050" s="298">
        <v>46085</v>
      </c>
      <c r="D1050" s="299" t="s">
        <v>296</v>
      </c>
      <c r="E1050" s="331">
        <v>10.84</v>
      </c>
      <c r="F1050" s="331"/>
      <c r="G1050" s="333">
        <f t="shared" si="21"/>
        <v>2180.2499999999891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294</v>
      </c>
      <c r="B1051" s="330">
        <v>14</v>
      </c>
      <c r="C1051" s="298">
        <v>46085</v>
      </c>
      <c r="D1051" s="299" t="s">
        <v>367</v>
      </c>
      <c r="E1051" s="331">
        <v>68.739999999999995</v>
      </c>
      <c r="F1051" s="331"/>
      <c r="G1051" s="333">
        <f t="shared" si="21"/>
        <v>2191.0899999999892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289</v>
      </c>
      <c r="B1052" s="330">
        <v>4</v>
      </c>
      <c r="C1052" s="298">
        <v>46085</v>
      </c>
      <c r="D1052" s="299" t="s">
        <v>310</v>
      </c>
      <c r="E1052" s="331">
        <v>30.67</v>
      </c>
      <c r="F1052" s="331"/>
      <c r="G1052" s="333">
        <f t="shared" si="21"/>
        <v>2259.829999999989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294</v>
      </c>
      <c r="B1053" s="330">
        <v>17</v>
      </c>
      <c r="C1053" s="298">
        <v>46085</v>
      </c>
      <c r="D1053" s="299" t="s">
        <v>370</v>
      </c>
      <c r="E1053" s="331">
        <v>99</v>
      </c>
      <c r="F1053" s="331"/>
      <c r="G1053" s="333">
        <f t="shared" si="21"/>
        <v>2290.4999999999891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294</v>
      </c>
      <c r="B1054" s="330">
        <v>21</v>
      </c>
      <c r="C1054" s="298">
        <v>46084</v>
      </c>
      <c r="D1054" s="299" t="s">
        <v>194</v>
      </c>
      <c r="E1054" s="331">
        <v>40.72</v>
      </c>
      <c r="F1054" s="331"/>
      <c r="G1054" s="333">
        <f t="shared" si="21"/>
        <v>2389.4999999999891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284</v>
      </c>
      <c r="B1055" s="330">
        <v>36</v>
      </c>
      <c r="C1055" s="298">
        <v>46084</v>
      </c>
      <c r="D1055" s="299" t="s">
        <v>374</v>
      </c>
      <c r="E1055" s="331">
        <v>50</v>
      </c>
      <c r="F1055" s="331"/>
      <c r="G1055" s="333">
        <f t="shared" si="21"/>
        <v>2430.2199999999889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289</v>
      </c>
      <c r="B1056" s="330">
        <v>2</v>
      </c>
      <c r="C1056" s="298">
        <v>46084</v>
      </c>
      <c r="D1056" s="299" t="s">
        <v>296</v>
      </c>
      <c r="E1056" s="331">
        <v>14.67</v>
      </c>
      <c r="F1056" s="331"/>
      <c r="G1056" s="333">
        <f t="shared" si="21"/>
        <v>2480.2199999999889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289</v>
      </c>
      <c r="B1057" s="330">
        <v>4</v>
      </c>
      <c r="C1057" s="298">
        <v>46084</v>
      </c>
      <c r="D1057" s="299" t="s">
        <v>296</v>
      </c>
      <c r="E1057" s="331">
        <v>27.42</v>
      </c>
      <c r="F1057" s="331"/>
      <c r="G1057" s="333">
        <f t="shared" si="21"/>
        <v>2494.889999999989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289</v>
      </c>
      <c r="B1058" s="330">
        <v>6</v>
      </c>
      <c r="C1058" s="298">
        <v>46084</v>
      </c>
      <c r="D1058" s="299" t="s">
        <v>422</v>
      </c>
      <c r="E1058" s="331">
        <v>106.27</v>
      </c>
      <c r="F1058" s="331"/>
      <c r="G1058" s="333">
        <f t="shared" si="21"/>
        <v>2522.309999999989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289</v>
      </c>
      <c r="B1059" s="330">
        <v>6</v>
      </c>
      <c r="C1059" s="298">
        <v>46084</v>
      </c>
      <c r="D1059" s="299" t="s">
        <v>422</v>
      </c>
      <c r="E1059" s="331">
        <v>-107</v>
      </c>
      <c r="F1059" s="331"/>
      <c r="G1059" s="333">
        <f t="shared" si="21"/>
        <v>2628.579999999989</v>
      </c>
      <c r="H1059" s="334" t="s">
        <v>298</v>
      </c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289</v>
      </c>
      <c r="B1060" s="330">
        <v>2</v>
      </c>
      <c r="C1060" s="298">
        <v>46083</v>
      </c>
      <c r="D1060" s="299" t="s">
        <v>301</v>
      </c>
      <c r="E1060" s="331">
        <v>20</v>
      </c>
      <c r="F1060" s="331"/>
      <c r="G1060" s="333">
        <f t="shared" si="21"/>
        <v>2521.579999999989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287</v>
      </c>
      <c r="B1061" s="330" t="s">
        <v>287</v>
      </c>
      <c r="C1061" s="298">
        <v>46083</v>
      </c>
      <c r="D1061" s="299" t="s">
        <v>288</v>
      </c>
      <c r="E1061" s="331">
        <v>185.64</v>
      </c>
      <c r="F1061" s="331">
        <v>185.64</v>
      </c>
      <c r="G1061" s="333">
        <f t="shared" si="21"/>
        <v>2541.579999999989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289</v>
      </c>
      <c r="B1062" s="330">
        <v>2</v>
      </c>
      <c r="C1062" s="298">
        <v>46083</v>
      </c>
      <c r="D1062" s="299" t="s">
        <v>424</v>
      </c>
      <c r="E1062" s="331">
        <v>70.12</v>
      </c>
      <c r="F1062" s="331"/>
      <c r="G1062" s="333">
        <f t="shared" si="21"/>
        <v>2541.579999999989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294</v>
      </c>
      <c r="B1063" s="330">
        <v>17</v>
      </c>
      <c r="C1063" s="298">
        <v>46083</v>
      </c>
      <c r="D1063" s="299" t="s">
        <v>188</v>
      </c>
      <c r="E1063" s="331">
        <v>41.44</v>
      </c>
      <c r="F1063" s="331"/>
      <c r="G1063" s="333">
        <f t="shared" si="21"/>
        <v>2611.6999999999889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289</v>
      </c>
      <c r="B1064" s="330">
        <v>8</v>
      </c>
      <c r="C1064" s="298">
        <v>46083</v>
      </c>
      <c r="D1064" s="299" t="s">
        <v>296</v>
      </c>
      <c r="E1064" s="331">
        <v>8.7200000000000006</v>
      </c>
      <c r="F1064" s="331"/>
      <c r="G1064" s="333">
        <f t="shared" si="21"/>
        <v>2653.139999999989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294</v>
      </c>
      <c r="B1065" s="330">
        <v>22</v>
      </c>
      <c r="C1065" s="298">
        <v>46082</v>
      </c>
      <c r="D1065" s="299" t="s">
        <v>375</v>
      </c>
      <c r="E1065" s="331">
        <v>6.37</v>
      </c>
      <c r="F1065" s="331"/>
      <c r="G1065" s="333">
        <f t="shared" si="21"/>
        <v>2661.8599999999888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289</v>
      </c>
      <c r="B1066" s="330">
        <v>2</v>
      </c>
      <c r="C1066" s="298">
        <v>46082</v>
      </c>
      <c r="D1066" s="299" t="s">
        <v>296</v>
      </c>
      <c r="E1066" s="331">
        <v>9.8699999999999992</v>
      </c>
      <c r="F1066" s="331"/>
      <c r="G1066" s="333">
        <f t="shared" si="21"/>
        <v>2668.2299999999886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289</v>
      </c>
      <c r="B1067" s="330">
        <v>1</v>
      </c>
      <c r="C1067" s="298">
        <v>46082</v>
      </c>
      <c r="D1067" s="299" t="s">
        <v>311</v>
      </c>
      <c r="E1067" s="331">
        <v>119.55</v>
      </c>
      <c r="F1067" s="331"/>
      <c r="G1067" s="333">
        <f t="shared" si="21"/>
        <v>2678.0999999999885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289</v>
      </c>
      <c r="B1068" s="330">
        <v>3</v>
      </c>
      <c r="C1068" s="298">
        <v>46082</v>
      </c>
      <c r="D1068" s="299" t="s">
        <v>348</v>
      </c>
      <c r="E1068" s="331">
        <v>25</v>
      </c>
      <c r="F1068" s="331"/>
      <c r="G1068" s="333">
        <f t="shared" si="21"/>
        <v>2797.6499999999887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289</v>
      </c>
      <c r="B1069" s="330">
        <v>1</v>
      </c>
      <c r="C1069" s="298">
        <v>46082</v>
      </c>
      <c r="D1069" s="299" t="s">
        <v>304</v>
      </c>
      <c r="E1069" s="331">
        <v>119.17</v>
      </c>
      <c r="F1069" s="331"/>
      <c r="G1069" s="333">
        <f t="shared" si="21"/>
        <v>2822.6499999999887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284</v>
      </c>
      <c r="B1070" s="330">
        <v>37</v>
      </c>
      <c r="C1070" s="298">
        <v>46081</v>
      </c>
      <c r="D1070" s="299" t="s">
        <v>425</v>
      </c>
      <c r="E1070" s="331">
        <v>3764.91</v>
      </c>
      <c r="F1070" s="331"/>
      <c r="G1070" s="333">
        <f t="shared" si="21"/>
        <v>2941.8199999999888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286</v>
      </c>
      <c r="B1071" s="330">
        <v>25</v>
      </c>
      <c r="C1071" s="298">
        <v>46081</v>
      </c>
      <c r="D1071" s="298" t="s">
        <v>204</v>
      </c>
      <c r="E1071" s="331">
        <v>350</v>
      </c>
      <c r="F1071" s="331"/>
      <c r="G1071" s="333">
        <f t="shared" si="21"/>
        <v>6706.7299999999886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286</v>
      </c>
      <c r="B1072" s="330">
        <v>26</v>
      </c>
      <c r="C1072" s="298">
        <v>46081</v>
      </c>
      <c r="D1072" s="298" t="s">
        <v>205</v>
      </c>
      <c r="E1072" s="331">
        <v>320</v>
      </c>
      <c r="F1072" s="331"/>
      <c r="G1072" s="333">
        <f t="shared" si="21"/>
        <v>7056.7299999999886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286</v>
      </c>
      <c r="B1073" s="330">
        <v>27</v>
      </c>
      <c r="C1073" s="298">
        <v>46081</v>
      </c>
      <c r="D1073" s="298" t="s">
        <v>206</v>
      </c>
      <c r="E1073" s="331">
        <v>25</v>
      </c>
      <c r="F1073" s="331"/>
      <c r="G1073" s="333">
        <f t="shared" si="21"/>
        <v>7376.7299999999886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286</v>
      </c>
      <c r="B1074" s="330">
        <v>28</v>
      </c>
      <c r="C1074" s="298">
        <v>46081</v>
      </c>
      <c r="D1074" s="298" t="s">
        <v>207</v>
      </c>
      <c r="E1074" s="331">
        <v>25</v>
      </c>
      <c r="F1074" s="331"/>
      <c r="G1074" s="333">
        <f t="shared" si="21"/>
        <v>7401.7299999999886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286</v>
      </c>
      <c r="B1075" s="330">
        <v>29</v>
      </c>
      <c r="C1075" s="298">
        <v>46081</v>
      </c>
      <c r="D1075" s="298" t="s">
        <v>208</v>
      </c>
      <c r="E1075" s="331">
        <v>45</v>
      </c>
      <c r="F1075" s="331"/>
      <c r="G1075" s="333">
        <f t="shared" si="21"/>
        <v>7426.7299999999886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286</v>
      </c>
      <c r="B1076" s="330">
        <v>30</v>
      </c>
      <c r="C1076" s="298">
        <v>46081</v>
      </c>
      <c r="D1076" s="298" t="s">
        <v>209</v>
      </c>
      <c r="E1076" s="331">
        <v>400</v>
      </c>
      <c r="F1076" s="331"/>
      <c r="G1076" s="333">
        <f t="shared" si="21"/>
        <v>7471.7299999999886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286</v>
      </c>
      <c r="B1077" s="330">
        <v>31</v>
      </c>
      <c r="C1077" s="298">
        <v>46081</v>
      </c>
      <c r="D1077" s="298" t="s">
        <v>210</v>
      </c>
      <c r="E1077" s="331">
        <v>375</v>
      </c>
      <c r="F1077" s="331"/>
      <c r="G1077" s="333">
        <f t="shared" si="21"/>
        <v>7871.7299999999886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286</v>
      </c>
      <c r="B1078" s="330">
        <v>32</v>
      </c>
      <c r="C1078" s="298">
        <v>46081</v>
      </c>
      <c r="D1078" s="298" t="s">
        <v>211</v>
      </c>
      <c r="E1078" s="331">
        <v>100</v>
      </c>
      <c r="F1078" s="331"/>
      <c r="G1078" s="333">
        <f t="shared" si="21"/>
        <v>8246.7299999999886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286</v>
      </c>
      <c r="B1079" s="330">
        <v>33</v>
      </c>
      <c r="C1079" s="298">
        <v>46081</v>
      </c>
      <c r="D1079" s="298" t="s">
        <v>212</v>
      </c>
      <c r="E1079" s="331">
        <v>85</v>
      </c>
      <c r="F1079" s="331"/>
      <c r="G1079" s="333">
        <f t="shared" si="21"/>
        <v>8346.7299999999886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286</v>
      </c>
      <c r="B1080" s="330">
        <v>34</v>
      </c>
      <c r="C1080" s="298">
        <v>46081</v>
      </c>
      <c r="D1080" s="298" t="s">
        <v>213</v>
      </c>
      <c r="E1080" s="331">
        <v>230</v>
      </c>
      <c r="F1080" s="331"/>
      <c r="G1080" s="333">
        <f t="shared" si="21"/>
        <v>8431.7299999999886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286</v>
      </c>
      <c r="B1081" s="330">
        <v>35</v>
      </c>
      <c r="C1081" s="298">
        <v>46081</v>
      </c>
      <c r="D1081" s="298" t="s">
        <v>214</v>
      </c>
      <c r="E1081" s="331">
        <v>45</v>
      </c>
      <c r="F1081" s="331"/>
      <c r="G1081" s="333">
        <f t="shared" si="21"/>
        <v>8661.7299999999886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294</v>
      </c>
      <c r="B1082" s="330">
        <v>42</v>
      </c>
      <c r="C1082" s="298">
        <v>46081</v>
      </c>
      <c r="D1082" s="298" t="s">
        <v>200</v>
      </c>
      <c r="E1082" s="331">
        <v>51.19</v>
      </c>
      <c r="F1082" s="331"/>
      <c r="G1082" s="333">
        <f t="shared" si="21"/>
        <v>8706.7299999999886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294</v>
      </c>
      <c r="B1083" s="330">
        <v>43</v>
      </c>
      <c r="C1083" s="298">
        <v>46081</v>
      </c>
      <c r="D1083" s="298" t="s">
        <v>201</v>
      </c>
      <c r="E1083" s="331">
        <v>37.17</v>
      </c>
      <c r="F1083" s="331"/>
      <c r="G1083" s="333">
        <f t="shared" si="21"/>
        <v>8757.9199999999892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294</v>
      </c>
      <c r="B1084" s="330">
        <v>10</v>
      </c>
      <c r="C1084" s="298">
        <v>46081</v>
      </c>
      <c r="D1084" s="298" t="s">
        <v>176</v>
      </c>
      <c r="E1084" s="331">
        <v>17.899999999999999</v>
      </c>
      <c r="F1084" s="331"/>
      <c r="G1084" s="333">
        <f t="shared" si="21"/>
        <v>8795.0899999999892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289</v>
      </c>
      <c r="B1085" s="330">
        <v>2</v>
      </c>
      <c r="C1085" s="298">
        <v>46080</v>
      </c>
      <c r="D1085" s="298" t="s">
        <v>358</v>
      </c>
      <c r="E1085" s="331">
        <v>11.17</v>
      </c>
      <c r="F1085" s="331"/>
      <c r="G1085" s="333">
        <f t="shared" si="21"/>
        <v>8812.9899999999889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289</v>
      </c>
      <c r="B1086" s="330">
        <v>2</v>
      </c>
      <c r="C1086" s="298">
        <v>46080</v>
      </c>
      <c r="D1086" s="299" t="s">
        <v>426</v>
      </c>
      <c r="E1086" s="331">
        <v>25</v>
      </c>
      <c r="F1086" s="331"/>
      <c r="G1086" s="333">
        <f t="shared" si="21"/>
        <v>8824.1599999999889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289</v>
      </c>
      <c r="B1087" s="330">
        <v>2</v>
      </c>
      <c r="C1087" s="298">
        <v>46080</v>
      </c>
      <c r="D1087" s="299" t="s">
        <v>358</v>
      </c>
      <c r="E1087" s="331">
        <v>22.84</v>
      </c>
      <c r="F1087" s="331"/>
      <c r="G1087" s="333">
        <f t="shared" si="21"/>
        <v>8849.1599999999889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289</v>
      </c>
      <c r="B1088" s="330">
        <v>6</v>
      </c>
      <c r="C1088" s="298">
        <v>46080</v>
      </c>
      <c r="D1088" s="299" t="s">
        <v>427</v>
      </c>
      <c r="E1088" s="331">
        <v>-88</v>
      </c>
      <c r="F1088" s="331"/>
      <c r="G1088" s="333">
        <f t="shared" si="21"/>
        <v>8871.9999999999891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291</v>
      </c>
      <c r="B1089" s="330">
        <v>38</v>
      </c>
      <c r="C1089" s="298">
        <v>46080</v>
      </c>
      <c r="D1089" s="299" t="s">
        <v>293</v>
      </c>
      <c r="E1089" s="331"/>
      <c r="F1089" s="331">
        <v>4278.1499999999996</v>
      </c>
      <c r="G1089" s="333">
        <f t="shared" si="21"/>
        <v>8783.9999999999891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289</v>
      </c>
      <c r="B1090" s="330">
        <v>6</v>
      </c>
      <c r="C1090" s="298">
        <v>46080</v>
      </c>
      <c r="D1090" s="299" t="s">
        <v>428</v>
      </c>
      <c r="E1090" s="331">
        <v>25.93</v>
      </c>
      <c r="F1090" s="331"/>
      <c r="G1090" s="333">
        <f t="shared" si="21"/>
        <v>4505.8499999999904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289</v>
      </c>
      <c r="B1091" s="330">
        <v>4</v>
      </c>
      <c r="C1091" s="298">
        <v>46079</v>
      </c>
      <c r="D1091" s="299" t="s">
        <v>310</v>
      </c>
      <c r="E1091" s="331">
        <v>29.84</v>
      </c>
      <c r="F1091" s="331"/>
      <c r="G1091" s="333">
        <f t="shared" si="21"/>
        <v>4531.7799999999907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289</v>
      </c>
      <c r="B1092" s="330">
        <v>5</v>
      </c>
      <c r="C1092" s="298">
        <v>46079</v>
      </c>
      <c r="D1092" s="299" t="s">
        <v>429</v>
      </c>
      <c r="E1092" s="331">
        <v>103.25</v>
      </c>
      <c r="F1092" s="331"/>
      <c r="G1092" s="333">
        <f t="shared" si="21"/>
        <v>4561.6199999999908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289</v>
      </c>
      <c r="B1093" s="330">
        <v>8</v>
      </c>
      <c r="C1093" s="298">
        <v>46079</v>
      </c>
      <c r="D1093" s="299" t="s">
        <v>357</v>
      </c>
      <c r="E1093" s="331">
        <v>26.02</v>
      </c>
      <c r="F1093" s="331"/>
      <c r="G1093" s="333">
        <f t="shared" si="21"/>
        <v>4664.8699999999908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294</v>
      </c>
      <c r="B1094" s="330">
        <v>24</v>
      </c>
      <c r="C1094" s="298">
        <v>46079</v>
      </c>
      <c r="D1094" s="299" t="s">
        <v>860</v>
      </c>
      <c r="E1094" s="331">
        <v>84.83</v>
      </c>
      <c r="F1094" s="331"/>
      <c r="G1094" s="333">
        <f t="shared" si="21"/>
        <v>4690.8899999999912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289</v>
      </c>
      <c r="B1095" s="330">
        <v>2</v>
      </c>
      <c r="C1095" s="298">
        <v>46079</v>
      </c>
      <c r="D1095" s="299" t="s">
        <v>296</v>
      </c>
      <c r="E1095" s="331">
        <v>17.87</v>
      </c>
      <c r="F1095" s="331"/>
      <c r="G1095" s="333">
        <f t="shared" si="21"/>
        <v>4775.7199999999912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289</v>
      </c>
      <c r="B1096" s="330">
        <v>5</v>
      </c>
      <c r="C1096" s="298">
        <v>46079</v>
      </c>
      <c r="D1096" s="299" t="s">
        <v>430</v>
      </c>
      <c r="E1096" s="331">
        <v>123.64</v>
      </c>
      <c r="F1096" s="331"/>
      <c r="G1096" s="333">
        <f t="shared" si="21"/>
        <v>4793.5899999999911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289</v>
      </c>
      <c r="B1097" s="330">
        <v>8</v>
      </c>
      <c r="C1097" s="298">
        <v>46078</v>
      </c>
      <c r="D1097" s="299" t="s">
        <v>319</v>
      </c>
      <c r="E1097" s="331">
        <v>18.5</v>
      </c>
      <c r="F1097" s="331"/>
      <c r="G1097" s="333">
        <f t="shared" si="21"/>
        <v>4917.2299999999914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289</v>
      </c>
      <c r="B1098" s="330">
        <v>4</v>
      </c>
      <c r="C1098" s="298">
        <v>46078</v>
      </c>
      <c r="D1098" s="299" t="s">
        <v>296</v>
      </c>
      <c r="E1098" s="331">
        <v>50.96</v>
      </c>
      <c r="F1098" s="331"/>
      <c r="G1098" s="333">
        <f t="shared" si="21"/>
        <v>4935.7299999999914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289</v>
      </c>
      <c r="B1099" s="330">
        <v>8</v>
      </c>
      <c r="C1099" s="298">
        <v>46078</v>
      </c>
      <c r="D1099" s="299" t="s">
        <v>296</v>
      </c>
      <c r="E1099" s="331">
        <v>11.28</v>
      </c>
      <c r="F1099" s="331"/>
      <c r="G1099" s="333">
        <f t="shared" si="21"/>
        <v>4986.6899999999914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294</v>
      </c>
      <c r="B1100" s="330">
        <v>12</v>
      </c>
      <c r="C1100" s="298">
        <v>46078</v>
      </c>
      <c r="D1100" s="299" t="s">
        <v>314</v>
      </c>
      <c r="E1100" s="331">
        <v>204.47</v>
      </c>
      <c r="F1100" s="331"/>
      <c r="G1100" s="333">
        <f t="shared" si="21"/>
        <v>4997.9699999999912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289</v>
      </c>
      <c r="B1101" s="330">
        <v>8</v>
      </c>
      <c r="C1101" s="298">
        <v>46078</v>
      </c>
      <c r="D1101" s="299" t="s">
        <v>308</v>
      </c>
      <c r="E1101" s="331">
        <v>47.99</v>
      </c>
      <c r="F1101" s="331"/>
      <c r="G1101" s="333">
        <f t="shared" si="21"/>
        <v>5202.4399999999914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289</v>
      </c>
      <c r="B1102" s="330">
        <v>1</v>
      </c>
      <c r="C1102" s="298">
        <v>46078</v>
      </c>
      <c r="D1102" s="299" t="s">
        <v>304</v>
      </c>
      <c r="E1102" s="331">
        <v>19.09</v>
      </c>
      <c r="F1102" s="331"/>
      <c r="G1102" s="333">
        <f t="shared" si="21"/>
        <v>5250.4299999999912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294</v>
      </c>
      <c r="B1103" s="330">
        <v>23</v>
      </c>
      <c r="C1103" s="298">
        <v>46076</v>
      </c>
      <c r="D1103" s="299" t="s">
        <v>67</v>
      </c>
      <c r="E1103" s="331">
        <v>650.88</v>
      </c>
      <c r="F1103" s="331"/>
      <c r="G1103" s="333">
        <f t="shared" si="21"/>
        <v>5269.5199999999913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289</v>
      </c>
      <c r="B1104" s="330">
        <v>6</v>
      </c>
      <c r="C1104" s="298">
        <v>46076</v>
      </c>
      <c r="D1104" s="299" t="s">
        <v>351</v>
      </c>
      <c r="E1104" s="331">
        <v>35</v>
      </c>
      <c r="F1104" s="331"/>
      <c r="G1104" s="333">
        <f t="shared" si="21"/>
        <v>5920.3999999999915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289</v>
      </c>
      <c r="B1105" s="330">
        <v>1</v>
      </c>
      <c r="C1105" s="298">
        <v>46076</v>
      </c>
      <c r="D1105" s="299" t="s">
        <v>306</v>
      </c>
      <c r="E1105" s="331">
        <v>128.97999999999999</v>
      </c>
      <c r="F1105" s="331"/>
      <c r="G1105" s="333">
        <f t="shared" si="21"/>
        <v>5955.3999999999915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289</v>
      </c>
      <c r="B1106" s="330">
        <v>1</v>
      </c>
      <c r="C1106" s="298">
        <v>46076</v>
      </c>
      <c r="D1106" s="299" t="s">
        <v>320</v>
      </c>
      <c r="E1106" s="331">
        <v>52.55</v>
      </c>
      <c r="F1106" s="331"/>
      <c r="G1106" s="333">
        <f t="shared" si="21"/>
        <v>6084.379999999991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289</v>
      </c>
      <c r="B1107" s="330">
        <v>3</v>
      </c>
      <c r="C1107" s="298">
        <v>46075</v>
      </c>
      <c r="D1107" s="299" t="s">
        <v>348</v>
      </c>
      <c r="E1107" s="331">
        <v>13.76</v>
      </c>
      <c r="F1107" s="331"/>
      <c r="G1107" s="333">
        <f t="shared" si="21"/>
        <v>6136.9299999999912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289</v>
      </c>
      <c r="B1108" s="330">
        <v>1</v>
      </c>
      <c r="C1108" s="298">
        <v>46075</v>
      </c>
      <c r="D1108" s="299" t="s">
        <v>311</v>
      </c>
      <c r="E1108" s="331">
        <v>187.64</v>
      </c>
      <c r="F1108" s="331"/>
      <c r="G1108" s="333">
        <f t="shared" si="21"/>
        <v>6150.6899999999914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289</v>
      </c>
      <c r="B1109" s="330">
        <v>1</v>
      </c>
      <c r="C1109" s="298">
        <v>46074</v>
      </c>
      <c r="D1109" s="299" t="s">
        <v>393</v>
      </c>
      <c r="E1109" s="331">
        <v>75.78</v>
      </c>
      <c r="F1109" s="331"/>
      <c r="G1109" s="333">
        <f t="shared" si="21"/>
        <v>6338.3299999999917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289</v>
      </c>
      <c r="B1110" s="330">
        <v>2</v>
      </c>
      <c r="C1110" s="298">
        <v>46074</v>
      </c>
      <c r="D1110" s="299" t="s">
        <v>392</v>
      </c>
      <c r="E1110" s="331">
        <v>27.41</v>
      </c>
      <c r="F1110" s="331"/>
      <c r="G1110" s="333">
        <f t="shared" si="21"/>
        <v>6414.1099999999915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289</v>
      </c>
      <c r="B1111" s="330">
        <v>4</v>
      </c>
      <c r="C1111" s="298">
        <v>46074</v>
      </c>
      <c r="D1111" s="299" t="s">
        <v>431</v>
      </c>
      <c r="E1111" s="331">
        <v>32.049999999999997</v>
      </c>
      <c r="F1111" s="331"/>
      <c r="G1111" s="333">
        <f t="shared" si="21"/>
        <v>6441.5199999999913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289</v>
      </c>
      <c r="B1112" s="330">
        <v>2</v>
      </c>
      <c r="C1112" s="298">
        <v>46074</v>
      </c>
      <c r="D1112" s="299" t="s">
        <v>358</v>
      </c>
      <c r="E1112" s="331">
        <v>9.4700000000000006</v>
      </c>
      <c r="F1112" s="331"/>
      <c r="G1112" s="333">
        <f t="shared" si="21"/>
        <v>6473.5699999999915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289</v>
      </c>
      <c r="B1113" s="330">
        <v>2</v>
      </c>
      <c r="C1113" s="298">
        <v>46073</v>
      </c>
      <c r="D1113" s="299" t="s">
        <v>296</v>
      </c>
      <c r="E1113" s="331">
        <v>14.47</v>
      </c>
      <c r="F1113" s="331"/>
      <c r="G1113" s="333">
        <f t="shared" si="21"/>
        <v>6483.0399999999918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289</v>
      </c>
      <c r="B1114" s="330">
        <v>3</v>
      </c>
      <c r="C1114" s="298">
        <v>46073</v>
      </c>
      <c r="D1114" s="299" t="s">
        <v>355</v>
      </c>
      <c r="E1114" s="331">
        <v>11.97</v>
      </c>
      <c r="F1114" s="331"/>
      <c r="G1114" s="333">
        <f t="shared" si="21"/>
        <v>6497.509999999992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289</v>
      </c>
      <c r="B1115" s="330">
        <v>4</v>
      </c>
      <c r="C1115" s="298">
        <v>46073</v>
      </c>
      <c r="D1115" s="299" t="s">
        <v>355</v>
      </c>
      <c r="E1115" s="331">
        <v>59.88</v>
      </c>
      <c r="F1115" s="331"/>
      <c r="G1115" s="333">
        <f t="shared" si="21"/>
        <v>6509.4799999999923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289</v>
      </c>
      <c r="B1116" s="330">
        <v>2</v>
      </c>
      <c r="C1116" s="298">
        <v>46073</v>
      </c>
      <c r="D1116" s="299" t="s">
        <v>418</v>
      </c>
      <c r="E1116" s="331">
        <v>19.57</v>
      </c>
      <c r="F1116" s="331"/>
      <c r="G1116" s="333">
        <f t="shared" si="21"/>
        <v>6569.3599999999924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294</v>
      </c>
      <c r="B1117" s="330">
        <v>22</v>
      </c>
      <c r="C1117" s="298">
        <v>46073</v>
      </c>
      <c r="D1117" s="299" t="s">
        <v>323</v>
      </c>
      <c r="E1117" s="331">
        <v>20.22</v>
      </c>
      <c r="F1117" s="331"/>
      <c r="G1117" s="333">
        <f t="shared" si="21"/>
        <v>6588.9299999999921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289</v>
      </c>
      <c r="B1118" s="330">
        <v>2</v>
      </c>
      <c r="C1118" s="298">
        <v>46073</v>
      </c>
      <c r="D1118" s="299" t="s">
        <v>358</v>
      </c>
      <c r="E1118" s="331">
        <v>5.3</v>
      </c>
      <c r="F1118" s="331"/>
      <c r="G1118" s="333">
        <f t="shared" si="21"/>
        <v>6609.1499999999924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289</v>
      </c>
      <c r="B1119" s="330">
        <v>3</v>
      </c>
      <c r="C1119" s="298">
        <v>46073</v>
      </c>
      <c r="D1119" s="299" t="s">
        <v>324</v>
      </c>
      <c r="E1119" s="331">
        <v>8.1300000000000008</v>
      </c>
      <c r="F1119" s="331"/>
      <c r="G1119" s="333">
        <f t="shared" si="21"/>
        <v>6614.4499999999925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289</v>
      </c>
      <c r="B1120" s="330">
        <v>4</v>
      </c>
      <c r="C1120" s="298">
        <v>46073</v>
      </c>
      <c r="D1120" s="299" t="s">
        <v>310</v>
      </c>
      <c r="E1120" s="331">
        <v>32.43</v>
      </c>
      <c r="F1120" s="331"/>
      <c r="G1120" s="333">
        <f t="shared" si="21"/>
        <v>6622.5799999999927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289</v>
      </c>
      <c r="B1121" s="330">
        <v>8</v>
      </c>
      <c r="C1121" s="298">
        <v>46073</v>
      </c>
      <c r="D1121" s="299" t="s">
        <v>432</v>
      </c>
      <c r="E1121" s="331">
        <v>98.65</v>
      </c>
      <c r="F1121" s="331"/>
      <c r="G1121" s="333">
        <f t="shared" si="21"/>
        <v>6655.0099999999929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289</v>
      </c>
      <c r="B1122" s="330">
        <v>6</v>
      </c>
      <c r="C1122" s="298">
        <v>46072</v>
      </c>
      <c r="D1122" s="299" t="s">
        <v>300</v>
      </c>
      <c r="E1122" s="331">
        <v>30.87</v>
      </c>
      <c r="F1122" s="331"/>
      <c r="G1122" s="333">
        <f t="shared" si="21"/>
        <v>6753.6599999999926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289</v>
      </c>
      <c r="B1123" s="330">
        <v>6</v>
      </c>
      <c r="C1123" s="298">
        <v>46072</v>
      </c>
      <c r="D1123" s="299" t="s">
        <v>300</v>
      </c>
      <c r="E1123" s="331">
        <v>15.96</v>
      </c>
      <c r="F1123" s="331"/>
      <c r="G1123" s="333">
        <f t="shared" si="21"/>
        <v>6784.5299999999925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289</v>
      </c>
      <c r="B1124" s="330">
        <v>2</v>
      </c>
      <c r="C1124" s="298">
        <v>46072</v>
      </c>
      <c r="D1124" s="299" t="s">
        <v>296</v>
      </c>
      <c r="E1124" s="331">
        <v>17.36</v>
      </c>
      <c r="F1124" s="331"/>
      <c r="G1124" s="333">
        <f t="shared" si="21"/>
        <v>6800.4899999999925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294</v>
      </c>
      <c r="B1125" s="330">
        <v>22</v>
      </c>
      <c r="C1125" s="298">
        <v>46072</v>
      </c>
      <c r="D1125" s="299" t="s">
        <v>328</v>
      </c>
      <c r="E1125" s="331">
        <v>7.46</v>
      </c>
      <c r="F1125" s="331"/>
      <c r="G1125" s="333">
        <f t="shared" si="21"/>
        <v>6817.8499999999922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291</v>
      </c>
      <c r="B1126" s="330">
        <v>39</v>
      </c>
      <c r="C1126" s="298">
        <v>46072</v>
      </c>
      <c r="D1126" s="299" t="s">
        <v>292</v>
      </c>
      <c r="E1126" s="331"/>
      <c r="F1126" s="331">
        <v>2763.77</v>
      </c>
      <c r="G1126" s="333">
        <f t="shared" si="21"/>
        <v>6825.3099999999922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335</v>
      </c>
      <c r="B1127" s="330" t="s">
        <v>335</v>
      </c>
      <c r="C1127" s="298">
        <v>46071</v>
      </c>
      <c r="D1127" s="299" t="s">
        <v>336</v>
      </c>
      <c r="E1127" s="331">
        <v>182.55</v>
      </c>
      <c r="F1127" s="331"/>
      <c r="G1127" s="333">
        <f t="shared" si="21"/>
        <v>4061.5399999999927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294</v>
      </c>
      <c r="B1128" s="330">
        <v>15</v>
      </c>
      <c r="C1128" s="298">
        <v>46071</v>
      </c>
      <c r="D1128" s="299" t="s">
        <v>185</v>
      </c>
      <c r="E1128" s="331">
        <v>188.16</v>
      </c>
      <c r="F1128" s="331"/>
      <c r="G1128" s="333">
        <f t="shared" si="21"/>
        <v>4244.0899999999929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291</v>
      </c>
      <c r="B1129" s="330">
        <v>40</v>
      </c>
      <c r="C1129" s="298">
        <v>46071</v>
      </c>
      <c r="D1129" s="299" t="s">
        <v>316</v>
      </c>
      <c r="E1129" s="331"/>
      <c r="F1129" s="331">
        <v>1281.58</v>
      </c>
      <c r="G1129" s="333">
        <f t="shared" si="21"/>
        <v>4432.2499999999927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289</v>
      </c>
      <c r="B1130" s="330">
        <v>6</v>
      </c>
      <c r="C1130" s="298">
        <v>46071</v>
      </c>
      <c r="D1130" s="299" t="s">
        <v>433</v>
      </c>
      <c r="E1130" s="331">
        <v>-146</v>
      </c>
      <c r="F1130" s="331"/>
      <c r="G1130" s="333">
        <f t="shared" si="21"/>
        <v>3150.6699999999933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289</v>
      </c>
      <c r="B1131" s="330">
        <v>2</v>
      </c>
      <c r="C1131" s="298">
        <v>46071</v>
      </c>
      <c r="D1131" s="299" t="s">
        <v>434</v>
      </c>
      <c r="E1131" s="331">
        <v>-13</v>
      </c>
      <c r="F1131" s="331"/>
      <c r="G1131" s="333">
        <f t="shared" si="21"/>
        <v>3004.6699999999933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335</v>
      </c>
      <c r="B1132" s="330" t="s">
        <v>335</v>
      </c>
      <c r="C1132" s="298">
        <v>46071</v>
      </c>
      <c r="D1132" s="299" t="s">
        <v>460</v>
      </c>
      <c r="E1132" s="331"/>
      <c r="F1132" s="331">
        <v>191</v>
      </c>
      <c r="G1132" s="333">
        <f t="shared" si="21"/>
        <v>2991.6699999999933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289</v>
      </c>
      <c r="B1133" s="330">
        <v>6</v>
      </c>
      <c r="C1133" s="298">
        <v>46071</v>
      </c>
      <c r="D1133" s="299" t="s">
        <v>300</v>
      </c>
      <c r="E1133" s="331">
        <v>43.63</v>
      </c>
      <c r="F1133" s="331"/>
      <c r="G1133" s="333">
        <f t="shared" si="21"/>
        <v>2800.6699999999933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289</v>
      </c>
      <c r="B1134" s="330">
        <v>6</v>
      </c>
      <c r="C1134" s="298">
        <v>46071</v>
      </c>
      <c r="D1134" s="299" t="s">
        <v>300</v>
      </c>
      <c r="E1134" s="331">
        <v>10.64</v>
      </c>
      <c r="F1134" s="331"/>
      <c r="G1134" s="333">
        <f t="shared" si="21"/>
        <v>2844.2999999999934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289</v>
      </c>
      <c r="B1135" s="330">
        <v>8</v>
      </c>
      <c r="C1135" s="298">
        <v>46071</v>
      </c>
      <c r="D1135" s="299" t="s">
        <v>296</v>
      </c>
      <c r="E1135" s="331">
        <v>14.87</v>
      </c>
      <c r="F1135" s="331"/>
      <c r="G1135" s="333">
        <f t="shared" si="21"/>
        <v>2854.9399999999932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289</v>
      </c>
      <c r="B1136" s="330">
        <v>2</v>
      </c>
      <c r="C1136" s="298">
        <v>46071</v>
      </c>
      <c r="D1136" s="299" t="s">
        <v>295</v>
      </c>
      <c r="E1136" s="331">
        <v>12.99</v>
      </c>
      <c r="F1136" s="331"/>
      <c r="G1136" s="333">
        <f t="shared" si="21"/>
        <v>2869.8099999999931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289</v>
      </c>
      <c r="B1137" s="330">
        <v>4</v>
      </c>
      <c r="C1137" s="298">
        <v>46071</v>
      </c>
      <c r="D1137" s="299" t="s">
        <v>295</v>
      </c>
      <c r="E1137" s="331">
        <v>29.47</v>
      </c>
      <c r="F1137" s="331"/>
      <c r="G1137" s="333">
        <f t="shared" si="21"/>
        <v>2882.7999999999929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294</v>
      </c>
      <c r="B1138" s="330">
        <v>22</v>
      </c>
      <c r="C1138" s="298">
        <v>46071</v>
      </c>
      <c r="D1138" s="299" t="s">
        <v>401</v>
      </c>
      <c r="E1138" s="331">
        <v>13.84</v>
      </c>
      <c r="F1138" s="331"/>
      <c r="G1138" s="333">
        <f t="shared" si="21"/>
        <v>2912.2699999999927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289</v>
      </c>
      <c r="B1139" s="330">
        <v>2</v>
      </c>
      <c r="C1139" s="298">
        <v>46071</v>
      </c>
      <c r="D1139" s="299" t="s">
        <v>435</v>
      </c>
      <c r="E1139" s="331">
        <v>64.569999999999993</v>
      </c>
      <c r="F1139" s="331"/>
      <c r="G1139" s="333">
        <f t="shared" si="21"/>
        <v>2926.1099999999929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294</v>
      </c>
      <c r="B1140" s="330">
        <v>21</v>
      </c>
      <c r="C1140" s="298">
        <v>46070</v>
      </c>
      <c r="D1140" s="299" t="s">
        <v>194</v>
      </c>
      <c r="E1140" s="331">
        <v>81</v>
      </c>
      <c r="F1140" s="331"/>
      <c r="G1140" s="333">
        <f t="shared" si="21"/>
        <v>2990.679999999993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289</v>
      </c>
      <c r="B1141" s="330">
        <v>2</v>
      </c>
      <c r="C1141" s="298">
        <v>46070</v>
      </c>
      <c r="D1141" s="299" t="s">
        <v>384</v>
      </c>
      <c r="E1141" s="331">
        <v>81.41</v>
      </c>
      <c r="F1141" s="331"/>
      <c r="G1141" s="333">
        <f t="shared" si="21"/>
        <v>3071.679999999993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289</v>
      </c>
      <c r="B1142" s="330">
        <v>6</v>
      </c>
      <c r="C1142" s="298">
        <v>46070</v>
      </c>
      <c r="D1142" s="299" t="s">
        <v>300</v>
      </c>
      <c r="E1142" s="331">
        <v>113.74</v>
      </c>
      <c r="F1142" s="331"/>
      <c r="G1142" s="333">
        <f t="shared" si="21"/>
        <v>3153.0899999999929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294</v>
      </c>
      <c r="B1143" s="330">
        <v>43</v>
      </c>
      <c r="C1143" s="298">
        <v>46070</v>
      </c>
      <c r="D1143" s="299" t="s">
        <v>333</v>
      </c>
      <c r="E1143" s="331">
        <v>29.8</v>
      </c>
      <c r="F1143" s="331"/>
      <c r="G1143" s="333">
        <f t="shared" si="21"/>
        <v>3266.8299999999927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294</v>
      </c>
      <c r="B1144" s="330">
        <v>42</v>
      </c>
      <c r="C1144" s="298">
        <v>46070</v>
      </c>
      <c r="D1144" s="299" t="s">
        <v>333</v>
      </c>
      <c r="E1144" s="331">
        <v>37.25</v>
      </c>
      <c r="F1144" s="331"/>
      <c r="G1144" s="333">
        <f t="shared" si="21"/>
        <v>3296.6299999999928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289</v>
      </c>
      <c r="B1145" s="330">
        <v>2</v>
      </c>
      <c r="C1145" s="298">
        <v>46070</v>
      </c>
      <c r="D1145" s="299" t="s">
        <v>424</v>
      </c>
      <c r="E1145" s="331">
        <v>7.97</v>
      </c>
      <c r="F1145" s="331"/>
      <c r="G1145" s="333">
        <f t="shared" si="21"/>
        <v>3333.8799999999928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294</v>
      </c>
      <c r="B1146" s="330">
        <v>17</v>
      </c>
      <c r="C1146" s="298">
        <v>46070</v>
      </c>
      <c r="D1146" s="299" t="s">
        <v>188</v>
      </c>
      <c r="E1146" s="331">
        <v>42.65</v>
      </c>
      <c r="F1146" s="331"/>
      <c r="G1146" s="333">
        <f t="shared" si="21"/>
        <v>3341.8499999999926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289</v>
      </c>
      <c r="B1147" s="330">
        <v>6</v>
      </c>
      <c r="C1147" s="298">
        <v>46070</v>
      </c>
      <c r="D1147" s="299" t="s">
        <v>436</v>
      </c>
      <c r="E1147" s="331">
        <v>40</v>
      </c>
      <c r="F1147" s="331"/>
      <c r="G1147" s="333">
        <f t="shared" si="21"/>
        <v>3384.4999999999927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294</v>
      </c>
      <c r="B1148" s="330">
        <v>11</v>
      </c>
      <c r="C1148" s="298">
        <v>46070</v>
      </c>
      <c r="D1148" s="299" t="s">
        <v>178</v>
      </c>
      <c r="E1148" s="331">
        <v>480.91</v>
      </c>
      <c r="F1148" s="331"/>
      <c r="G1148" s="333">
        <f t="shared" si="21"/>
        <v>3424.4999999999927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294</v>
      </c>
      <c r="B1149" s="330">
        <v>23</v>
      </c>
      <c r="C1149" s="298">
        <v>46070</v>
      </c>
      <c r="D1149" s="299" t="s">
        <v>63</v>
      </c>
      <c r="E1149" s="331">
        <v>529.46</v>
      </c>
      <c r="F1149" s="331"/>
      <c r="G1149" s="333">
        <f t="shared" si="21"/>
        <v>3905.4099999999926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289</v>
      </c>
      <c r="B1150" s="330">
        <v>2</v>
      </c>
      <c r="C1150" s="298">
        <v>46069</v>
      </c>
      <c r="D1150" s="299" t="s">
        <v>324</v>
      </c>
      <c r="E1150" s="331">
        <v>16.079999999999998</v>
      </c>
      <c r="F1150" s="331"/>
      <c r="G1150" s="333">
        <f t="shared" si="21"/>
        <v>4434.8699999999926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289</v>
      </c>
      <c r="B1151" s="330">
        <v>6</v>
      </c>
      <c r="C1151" s="298">
        <v>46069</v>
      </c>
      <c r="D1151" s="299" t="s">
        <v>300</v>
      </c>
      <c r="E1151" s="331">
        <v>21.17</v>
      </c>
      <c r="F1151" s="331"/>
      <c r="G1151" s="333">
        <f t="shared" si="21"/>
        <v>4450.9499999999925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289</v>
      </c>
      <c r="B1152" s="330">
        <v>6</v>
      </c>
      <c r="C1152" s="298">
        <v>46069</v>
      </c>
      <c r="D1152" s="299" t="s">
        <v>300</v>
      </c>
      <c r="E1152" s="331">
        <v>17.03</v>
      </c>
      <c r="F1152" s="331"/>
      <c r="G1152" s="333">
        <f t="shared" si="21"/>
        <v>4472.1199999999926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289</v>
      </c>
      <c r="B1153" s="330">
        <v>2</v>
      </c>
      <c r="C1153" s="298">
        <v>46069</v>
      </c>
      <c r="D1153" s="299" t="s">
        <v>296</v>
      </c>
      <c r="E1153" s="331">
        <v>18.309999999999999</v>
      </c>
      <c r="F1153" s="331"/>
      <c r="G1153" s="333">
        <f t="shared" si="21"/>
        <v>4489.1499999999924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289</v>
      </c>
      <c r="B1154" s="330">
        <v>2</v>
      </c>
      <c r="C1154" s="298">
        <v>46069</v>
      </c>
      <c r="D1154" s="299" t="s">
        <v>301</v>
      </c>
      <c r="E1154" s="331">
        <v>19.3</v>
      </c>
      <c r="F1154" s="331"/>
      <c r="G1154" s="333">
        <f t="shared" si="21"/>
        <v>4507.4599999999928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289</v>
      </c>
      <c r="B1155" s="330">
        <v>6</v>
      </c>
      <c r="C1155" s="298">
        <v>46069</v>
      </c>
      <c r="D1155" s="299" t="s">
        <v>397</v>
      </c>
      <c r="E1155" s="331">
        <v>24.67</v>
      </c>
      <c r="F1155" s="331"/>
      <c r="G1155" s="333">
        <f t="shared" si="21"/>
        <v>4526.7599999999929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287</v>
      </c>
      <c r="B1156" s="330" t="s">
        <v>287</v>
      </c>
      <c r="C1156" s="298">
        <v>46069</v>
      </c>
      <c r="D1156" s="299" t="s">
        <v>397</v>
      </c>
      <c r="E1156" s="331">
        <v>152.41999999999999</v>
      </c>
      <c r="F1156" s="331">
        <v>152.41999999999999</v>
      </c>
      <c r="G1156" s="333">
        <f t="shared" si="21"/>
        <v>4551.429999999993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289</v>
      </c>
      <c r="B1157" s="330">
        <v>6</v>
      </c>
      <c r="C1157" s="298">
        <v>46068</v>
      </c>
      <c r="D1157" s="299" t="s">
        <v>437</v>
      </c>
      <c r="E1157" s="331">
        <v>233.83</v>
      </c>
      <c r="F1157" s="331"/>
      <c r="G1157" s="333">
        <f t="shared" si="21"/>
        <v>4551.429999999993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289</v>
      </c>
      <c r="B1158" s="330">
        <v>2</v>
      </c>
      <c r="C1158" s="298">
        <v>46068</v>
      </c>
      <c r="D1158" s="299" t="s">
        <v>326</v>
      </c>
      <c r="E1158" s="331">
        <v>50.87</v>
      </c>
      <c r="F1158" s="331"/>
      <c r="G1158" s="333">
        <f t="shared" si="21"/>
        <v>4785.2599999999929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289</v>
      </c>
      <c r="B1159" s="330">
        <v>2</v>
      </c>
      <c r="C1159" s="298">
        <v>46068</v>
      </c>
      <c r="D1159" s="299" t="s">
        <v>438</v>
      </c>
      <c r="E1159" s="331">
        <v>16</v>
      </c>
      <c r="F1159" s="331"/>
      <c r="G1159" s="333">
        <f t="shared" si="21"/>
        <v>4836.1299999999928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289</v>
      </c>
      <c r="B1160" s="330">
        <v>2</v>
      </c>
      <c r="C1160" s="298">
        <v>46068</v>
      </c>
      <c r="D1160" s="299" t="s">
        <v>353</v>
      </c>
      <c r="E1160" s="331">
        <v>30</v>
      </c>
      <c r="F1160" s="331"/>
      <c r="G1160" s="333">
        <f t="shared" si="21"/>
        <v>4852.1299999999928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289</v>
      </c>
      <c r="B1161" s="330">
        <v>6</v>
      </c>
      <c r="C1161" s="298">
        <v>46068</v>
      </c>
      <c r="D1161" s="299" t="s">
        <v>306</v>
      </c>
      <c r="E1161" s="331">
        <v>76</v>
      </c>
      <c r="F1161" s="331"/>
      <c r="G1161" s="333">
        <f t="shared" si="21"/>
        <v>4882.1299999999928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289</v>
      </c>
      <c r="B1162" s="330">
        <v>3</v>
      </c>
      <c r="C1162" s="298">
        <v>46068</v>
      </c>
      <c r="D1162" s="299" t="s">
        <v>348</v>
      </c>
      <c r="E1162" s="331">
        <v>3.59</v>
      </c>
      <c r="F1162" s="331"/>
      <c r="G1162" s="333">
        <f t="shared" si="21"/>
        <v>4958.1299999999928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289</v>
      </c>
      <c r="B1163" s="330">
        <v>6</v>
      </c>
      <c r="C1163" s="298">
        <v>46068</v>
      </c>
      <c r="D1163" s="299" t="s">
        <v>439</v>
      </c>
      <c r="E1163" s="331">
        <v>70</v>
      </c>
      <c r="F1163" s="331"/>
      <c r="G1163" s="333">
        <f t="shared" si="21"/>
        <v>4961.719999999993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289</v>
      </c>
      <c r="B1164" s="330">
        <v>8</v>
      </c>
      <c r="C1164" s="298">
        <v>46068</v>
      </c>
      <c r="D1164" s="299" t="s">
        <v>440</v>
      </c>
      <c r="E1164" s="331">
        <v>175</v>
      </c>
      <c r="F1164" s="331"/>
      <c r="G1164" s="333">
        <f t="shared" si="21"/>
        <v>5031.719999999993</v>
      </c>
      <c r="H1164" s="334" t="s">
        <v>298</v>
      </c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289</v>
      </c>
      <c r="B1165" s="330">
        <v>8</v>
      </c>
      <c r="C1165" s="298">
        <v>46067</v>
      </c>
      <c r="D1165" s="299" t="s">
        <v>319</v>
      </c>
      <c r="E1165" s="331">
        <v>13.09</v>
      </c>
      <c r="F1165" s="331"/>
      <c r="G1165" s="333">
        <f t="shared" si="21"/>
        <v>5206.719999999993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289</v>
      </c>
      <c r="B1166" s="330">
        <v>3</v>
      </c>
      <c r="C1166" s="298">
        <v>46067</v>
      </c>
      <c r="D1166" s="299" t="s">
        <v>296</v>
      </c>
      <c r="E1166" s="331">
        <v>7.56</v>
      </c>
      <c r="F1166" s="331"/>
      <c r="G1166" s="333">
        <f t="shared" si="21"/>
        <v>5219.8099999999931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289</v>
      </c>
      <c r="B1167" s="330">
        <v>4</v>
      </c>
      <c r="C1167" s="298">
        <v>46067</v>
      </c>
      <c r="D1167" s="299" t="s">
        <v>296</v>
      </c>
      <c r="E1167" s="331">
        <v>32.409999999999997</v>
      </c>
      <c r="F1167" s="331"/>
      <c r="G1167" s="333">
        <f t="shared" si="21"/>
        <v>5227.3699999999935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289</v>
      </c>
      <c r="B1168" s="330">
        <v>5</v>
      </c>
      <c r="C1168" s="298">
        <v>46067</v>
      </c>
      <c r="D1168" s="299" t="s">
        <v>441</v>
      </c>
      <c r="E1168" s="331">
        <v>400</v>
      </c>
      <c r="F1168" s="331"/>
      <c r="G1168" s="333">
        <f t="shared" si="21"/>
        <v>5259.7799999999934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289</v>
      </c>
      <c r="B1169" s="330">
        <v>8</v>
      </c>
      <c r="C1169" s="298">
        <v>46066</v>
      </c>
      <c r="D1169" s="299" t="s">
        <v>319</v>
      </c>
      <c r="E1169" s="331">
        <v>41.51</v>
      </c>
      <c r="F1169" s="331"/>
      <c r="G1169" s="333">
        <f t="shared" si="21"/>
        <v>5659.7799999999934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289</v>
      </c>
      <c r="B1170" s="330">
        <v>4</v>
      </c>
      <c r="C1170" s="298">
        <v>46066</v>
      </c>
      <c r="D1170" s="299" t="s">
        <v>296</v>
      </c>
      <c r="E1170" s="331">
        <v>21.55</v>
      </c>
      <c r="F1170" s="331"/>
      <c r="G1170" s="333">
        <f t="shared" si="21"/>
        <v>5701.2899999999936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3">
      <c r="A1171" s="329" t="s">
        <v>289</v>
      </c>
      <c r="B1171" s="330">
        <v>2</v>
      </c>
      <c r="C1171" s="298">
        <v>46066</v>
      </c>
      <c r="D1171" s="299" t="s">
        <v>358</v>
      </c>
      <c r="E1171" s="331">
        <v>12.45</v>
      </c>
      <c r="F1171" s="331"/>
      <c r="G1171" s="333">
        <f t="shared" si="21"/>
        <v>5722.8399999999938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3">
      <c r="A1172" s="329" t="s">
        <v>287</v>
      </c>
      <c r="B1172" s="330" t="s">
        <v>287</v>
      </c>
      <c r="C1172" s="298">
        <v>46066</v>
      </c>
      <c r="D1172" s="299" t="s">
        <v>397</v>
      </c>
      <c r="E1172" s="331">
        <v>91.38</v>
      </c>
      <c r="F1172" s="331">
        <v>91.38</v>
      </c>
      <c r="G1172" s="333">
        <f t="shared" si="21"/>
        <v>5735.2899999999936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3">
      <c r="A1173" s="329" t="s">
        <v>289</v>
      </c>
      <c r="B1173" s="330">
        <v>1</v>
      </c>
      <c r="C1173" s="298">
        <v>46066</v>
      </c>
      <c r="D1173" s="299" t="s">
        <v>311</v>
      </c>
      <c r="E1173" s="331">
        <v>16.48</v>
      </c>
      <c r="F1173" s="331"/>
      <c r="G1173" s="333">
        <f t="shared" si="21"/>
        <v>5735.2899999999936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3">
      <c r="A1174" s="329" t="s">
        <v>289</v>
      </c>
      <c r="B1174" s="330">
        <v>1</v>
      </c>
      <c r="C1174" s="298">
        <v>46066</v>
      </c>
      <c r="D1174" s="299" t="s">
        <v>428</v>
      </c>
      <c r="E1174" s="331">
        <v>12.76</v>
      </c>
      <c r="F1174" s="331"/>
      <c r="G1174" s="333">
        <f t="shared" si="21"/>
        <v>5751.7699999999932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3">
      <c r="A1175" s="329" t="s">
        <v>289</v>
      </c>
      <c r="B1175" s="330">
        <v>4</v>
      </c>
      <c r="C1175" s="298">
        <v>46066</v>
      </c>
      <c r="D1175" s="299" t="s">
        <v>329</v>
      </c>
      <c r="E1175" s="331">
        <v>37.9</v>
      </c>
      <c r="F1175" s="331"/>
      <c r="G1175" s="333">
        <f t="shared" si="21"/>
        <v>5764.5299999999934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3">
      <c r="A1176" s="329" t="s">
        <v>291</v>
      </c>
      <c r="B1176" s="330">
        <v>40</v>
      </c>
      <c r="C1176" s="298">
        <v>46066</v>
      </c>
      <c r="D1176" s="299" t="s">
        <v>316</v>
      </c>
      <c r="E1176" s="331"/>
      <c r="F1176" s="331">
        <v>427.18</v>
      </c>
      <c r="G1176" s="333">
        <f t="shared" si="21"/>
        <v>5802.429999999993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3">
      <c r="A1177" s="329" t="s">
        <v>291</v>
      </c>
      <c r="B1177" s="330">
        <v>38</v>
      </c>
      <c r="C1177" s="298">
        <v>46066</v>
      </c>
      <c r="D1177" s="299" t="s">
        <v>293</v>
      </c>
      <c r="E1177" s="331"/>
      <c r="F1177" s="331">
        <v>4278.16</v>
      </c>
      <c r="G1177" s="333">
        <f t="shared" si="21"/>
        <v>5375.2499999999927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3">
      <c r="A1178" s="329" t="s">
        <v>289</v>
      </c>
      <c r="B1178" s="330">
        <v>8</v>
      </c>
      <c r="C1178" s="298">
        <v>46065</v>
      </c>
      <c r="D1178" s="299" t="s">
        <v>357</v>
      </c>
      <c r="E1178" s="331">
        <v>111.36</v>
      </c>
      <c r="F1178" s="331"/>
      <c r="G1178" s="333">
        <f t="shared" si="21"/>
        <v>1097.0899999999931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3">
      <c r="A1179" s="329" t="s">
        <v>289</v>
      </c>
      <c r="B1179" s="330">
        <v>6</v>
      </c>
      <c r="C1179" s="298">
        <v>46065</v>
      </c>
      <c r="D1179" s="299" t="s">
        <v>442</v>
      </c>
      <c r="E1179" s="331">
        <v>16</v>
      </c>
      <c r="F1179" s="331"/>
      <c r="G1179" s="333">
        <f t="shared" si="21"/>
        <v>1208.449999999993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3">
      <c r="A1180" s="329" t="s">
        <v>289</v>
      </c>
      <c r="B1180" s="330">
        <v>6</v>
      </c>
      <c r="C1180" s="298">
        <v>46065</v>
      </c>
      <c r="D1180" s="299" t="s">
        <v>300</v>
      </c>
      <c r="E1180" s="331">
        <v>29.81</v>
      </c>
      <c r="F1180" s="331"/>
      <c r="G1180" s="333">
        <f t="shared" si="21"/>
        <v>1224.449999999993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3">
      <c r="A1181" s="329" t="s">
        <v>294</v>
      </c>
      <c r="B1181" s="330">
        <v>19</v>
      </c>
      <c r="C1181" s="298">
        <v>46065</v>
      </c>
      <c r="D1181" s="299" t="s">
        <v>191</v>
      </c>
      <c r="E1181" s="331">
        <v>200</v>
      </c>
      <c r="F1181" s="331"/>
      <c r="G1181" s="333">
        <f t="shared" si="21"/>
        <v>1254.2599999999929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3">
      <c r="A1182" s="329" t="s">
        <v>289</v>
      </c>
      <c r="B1182" s="330">
        <v>2</v>
      </c>
      <c r="C1182" s="298">
        <v>46065</v>
      </c>
      <c r="D1182" s="299" t="s">
        <v>296</v>
      </c>
      <c r="E1182" s="331">
        <v>7.56</v>
      </c>
      <c r="F1182" s="331"/>
      <c r="G1182" s="333">
        <f t="shared" si="21"/>
        <v>1454.2599999999929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3">
      <c r="A1183" s="329" t="s">
        <v>289</v>
      </c>
      <c r="B1183" s="330">
        <v>4</v>
      </c>
      <c r="C1183" s="298">
        <v>46065</v>
      </c>
      <c r="D1183" s="299" t="s">
        <v>296</v>
      </c>
      <c r="E1183" s="331">
        <v>65.78</v>
      </c>
      <c r="F1183" s="331"/>
      <c r="G1183" s="333">
        <f t="shared" si="21"/>
        <v>1461.8199999999929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3">
      <c r="A1184" s="329" t="s">
        <v>289</v>
      </c>
      <c r="B1184" s="330">
        <v>3</v>
      </c>
      <c r="C1184" s="298">
        <v>46065</v>
      </c>
      <c r="D1184" s="299" t="s">
        <v>296</v>
      </c>
      <c r="E1184" s="331">
        <v>3.93</v>
      </c>
      <c r="F1184" s="331"/>
      <c r="G1184" s="333">
        <f t="shared" si="21"/>
        <v>1527.5999999999929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3">
      <c r="A1185" s="329" t="s">
        <v>289</v>
      </c>
      <c r="B1185" s="330">
        <v>7</v>
      </c>
      <c r="C1185" s="298">
        <v>46065</v>
      </c>
      <c r="D1185" s="299" t="s">
        <v>443</v>
      </c>
      <c r="E1185" s="331">
        <v>564.83000000000004</v>
      </c>
      <c r="F1185" s="331"/>
      <c r="G1185" s="333">
        <f t="shared" si="21"/>
        <v>1531.5299999999929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3">
      <c r="A1186" s="329" t="s">
        <v>289</v>
      </c>
      <c r="B1186" s="330">
        <v>7</v>
      </c>
      <c r="C1186" s="298">
        <v>46065</v>
      </c>
      <c r="D1186" s="299" t="s">
        <v>444</v>
      </c>
      <c r="E1186" s="331">
        <v>70.180000000000007</v>
      </c>
      <c r="F1186" s="331"/>
      <c r="G1186" s="333">
        <f t="shared" si="21"/>
        <v>2096.3599999999929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3">
      <c r="A1187" s="329" t="s">
        <v>289</v>
      </c>
      <c r="B1187" s="330">
        <v>6</v>
      </c>
      <c r="C1187" s="298">
        <v>46065</v>
      </c>
      <c r="D1187" s="299" t="s">
        <v>445</v>
      </c>
      <c r="E1187" s="331">
        <v>2.66</v>
      </c>
      <c r="F1187" s="331"/>
      <c r="G1187" s="333">
        <f t="shared" si="21"/>
        <v>2166.5399999999927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3">
      <c r="A1188" s="329" t="s">
        <v>289</v>
      </c>
      <c r="B1188" s="330">
        <v>5</v>
      </c>
      <c r="C1188" s="298">
        <v>46064</v>
      </c>
      <c r="D1188" s="299" t="s">
        <v>429</v>
      </c>
      <c r="E1188" s="331">
        <v>103.25</v>
      </c>
      <c r="F1188" s="331"/>
      <c r="G1188" s="333">
        <f t="shared" si="21"/>
        <v>2169.1999999999925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3">
      <c r="A1189" s="329" t="s">
        <v>289</v>
      </c>
      <c r="B1189" s="330">
        <v>4</v>
      </c>
      <c r="C1189" s="298">
        <v>46064</v>
      </c>
      <c r="D1189" s="299" t="s">
        <v>363</v>
      </c>
      <c r="E1189" s="331">
        <v>30.39</v>
      </c>
      <c r="F1189" s="331"/>
      <c r="G1189" s="333">
        <f t="shared" si="21"/>
        <v>2272.4499999999925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3">
      <c r="A1190" s="329" t="s">
        <v>289</v>
      </c>
      <c r="B1190" s="330">
        <v>2</v>
      </c>
      <c r="C1190" s="298">
        <v>46064</v>
      </c>
      <c r="D1190" s="299" t="s">
        <v>296</v>
      </c>
      <c r="E1190" s="331">
        <v>9.92</v>
      </c>
      <c r="F1190" s="331"/>
      <c r="G1190" s="333">
        <f t="shared" si="21"/>
        <v>2302.8399999999924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3">
      <c r="A1191" s="329" t="s">
        <v>289</v>
      </c>
      <c r="B1191" s="330">
        <v>3</v>
      </c>
      <c r="C1191" s="298">
        <v>46064</v>
      </c>
      <c r="D1191" s="299" t="s">
        <v>295</v>
      </c>
      <c r="E1191" s="331">
        <v>3.49</v>
      </c>
      <c r="F1191" s="331"/>
      <c r="G1191" s="333">
        <f t="shared" si="21"/>
        <v>2312.7599999999925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3">
      <c r="A1192" s="329" t="s">
        <v>294</v>
      </c>
      <c r="B1192" s="330">
        <v>22</v>
      </c>
      <c r="C1192" s="298">
        <v>46064</v>
      </c>
      <c r="D1192" s="299" t="s">
        <v>352</v>
      </c>
      <c r="E1192" s="331">
        <v>19.16</v>
      </c>
      <c r="F1192" s="331"/>
      <c r="G1192" s="333">
        <f t="shared" si="21"/>
        <v>2316.2499999999923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3">
      <c r="A1193" s="329" t="s">
        <v>289</v>
      </c>
      <c r="B1193" s="330">
        <v>6</v>
      </c>
      <c r="C1193" s="298">
        <v>46063</v>
      </c>
      <c r="D1193" s="299" t="s">
        <v>412</v>
      </c>
      <c r="E1193" s="331">
        <v>-8</v>
      </c>
      <c r="F1193" s="331"/>
      <c r="G1193" s="333">
        <f t="shared" si="21"/>
        <v>2335.4099999999921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3">
      <c r="A1194" s="329" t="s">
        <v>289</v>
      </c>
      <c r="B1194" s="330">
        <v>6</v>
      </c>
      <c r="C1194" s="298">
        <v>46063</v>
      </c>
      <c r="D1194" s="299" t="s">
        <v>446</v>
      </c>
      <c r="E1194" s="331">
        <v>-0.04</v>
      </c>
      <c r="F1194" s="331"/>
      <c r="G1194" s="333">
        <f t="shared" si="21"/>
        <v>2327.4099999999921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3">
      <c r="A1195" s="329" t="s">
        <v>335</v>
      </c>
      <c r="B1195" s="330" t="s">
        <v>335</v>
      </c>
      <c r="C1195" s="298">
        <v>46063</v>
      </c>
      <c r="D1195" s="299" t="s">
        <v>447</v>
      </c>
      <c r="E1195" s="331">
        <v>65.78</v>
      </c>
      <c r="F1195" s="331"/>
      <c r="G1195" s="333">
        <f t="shared" si="21"/>
        <v>2327.3699999999922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3">
      <c r="A1196" s="329" t="s">
        <v>294</v>
      </c>
      <c r="B1196" s="330">
        <v>13</v>
      </c>
      <c r="C1196" s="298">
        <v>46063</v>
      </c>
      <c r="D1196" s="299" t="s">
        <v>182</v>
      </c>
      <c r="E1196" s="331">
        <v>159.35</v>
      </c>
      <c r="F1196" s="331"/>
      <c r="G1196" s="333">
        <f t="shared" si="21"/>
        <v>2393.1499999999924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3">
      <c r="A1197" s="329" t="s">
        <v>289</v>
      </c>
      <c r="B1197" s="330">
        <v>2</v>
      </c>
      <c r="C1197" s="298">
        <v>46063</v>
      </c>
      <c r="D1197" s="299" t="s">
        <v>296</v>
      </c>
      <c r="E1197" s="331">
        <v>16.29</v>
      </c>
      <c r="F1197" s="331"/>
      <c r="G1197" s="333">
        <f t="shared" si="21"/>
        <v>2552.4999999999923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3">
      <c r="A1198" s="329" t="s">
        <v>289</v>
      </c>
      <c r="B1198" s="330">
        <v>1</v>
      </c>
      <c r="C1198" s="298">
        <v>46063</v>
      </c>
      <c r="D1198" s="299" t="s">
        <v>311</v>
      </c>
      <c r="E1198" s="331">
        <v>19.329999999999998</v>
      </c>
      <c r="F1198" s="331"/>
      <c r="G1198" s="333">
        <f t="shared" si="21"/>
        <v>2568.7899999999922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3">
      <c r="A1199" s="329" t="s">
        <v>289</v>
      </c>
      <c r="B1199" s="330">
        <v>3</v>
      </c>
      <c r="C1199" s="298">
        <v>46062</v>
      </c>
      <c r="D1199" s="299" t="s">
        <v>448</v>
      </c>
      <c r="E1199" s="331">
        <v>8.61</v>
      </c>
      <c r="F1199" s="331"/>
      <c r="G1199" s="333">
        <f t="shared" ref="G1199:G1444" si="22">G1200-E1199+F1199</f>
        <v>2588.1199999999922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3">
      <c r="A1200" s="329" t="s">
        <v>289</v>
      </c>
      <c r="B1200" s="330">
        <v>2</v>
      </c>
      <c r="C1200" s="298">
        <v>46062</v>
      </c>
      <c r="D1200" s="299" t="s">
        <v>296</v>
      </c>
      <c r="E1200" s="331">
        <v>13.41</v>
      </c>
      <c r="F1200" s="331"/>
      <c r="G1200" s="333">
        <f t="shared" si="22"/>
        <v>2596.7299999999923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3">
      <c r="A1201" s="329" t="s">
        <v>294</v>
      </c>
      <c r="B1201" s="330">
        <v>18</v>
      </c>
      <c r="C1201" s="298">
        <v>46062</v>
      </c>
      <c r="D1201" s="299" t="s">
        <v>361</v>
      </c>
      <c r="E1201" s="331">
        <v>400</v>
      </c>
      <c r="F1201" s="331"/>
      <c r="G1201" s="333">
        <f t="shared" si="22"/>
        <v>2610.1399999999921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3">
      <c r="A1202" s="329" t="s">
        <v>294</v>
      </c>
      <c r="B1202" s="330">
        <v>9</v>
      </c>
      <c r="C1202" s="298">
        <v>46062</v>
      </c>
      <c r="D1202" s="299" t="s">
        <v>58</v>
      </c>
      <c r="E1202" s="331">
        <v>1281.53</v>
      </c>
      <c r="F1202" s="331"/>
      <c r="G1202" s="333">
        <f t="shared" si="22"/>
        <v>3010.1399999999921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3">
      <c r="A1203" s="329" t="s">
        <v>289</v>
      </c>
      <c r="B1203" s="330">
        <v>5</v>
      </c>
      <c r="C1203" s="298">
        <v>46062</v>
      </c>
      <c r="D1203" s="299" t="s">
        <v>449</v>
      </c>
      <c r="E1203" s="331">
        <v>50</v>
      </c>
      <c r="F1203" s="331"/>
      <c r="G1203" s="333">
        <f t="shared" si="22"/>
        <v>4291.6699999999919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3">
      <c r="A1204" s="329" t="s">
        <v>289</v>
      </c>
      <c r="B1204" s="330">
        <v>2</v>
      </c>
      <c r="C1204" s="298">
        <v>46062</v>
      </c>
      <c r="D1204" s="299" t="s">
        <v>450</v>
      </c>
      <c r="E1204" s="331">
        <v>12.1</v>
      </c>
      <c r="F1204" s="331"/>
      <c r="G1204" s="333">
        <f t="shared" si="22"/>
        <v>4341.6699999999919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3">
      <c r="A1205" s="329" t="s">
        <v>289</v>
      </c>
      <c r="B1205" s="330">
        <v>1</v>
      </c>
      <c r="C1205" s="298">
        <v>46061</v>
      </c>
      <c r="D1205" s="299" t="s">
        <v>306</v>
      </c>
      <c r="E1205" s="331">
        <v>72.099999999999994</v>
      </c>
      <c r="F1205" s="331"/>
      <c r="G1205" s="333">
        <f t="shared" si="22"/>
        <v>4353.7699999999923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3">
      <c r="A1206" s="329" t="s">
        <v>289</v>
      </c>
      <c r="B1206" s="330">
        <v>8</v>
      </c>
      <c r="C1206" s="298">
        <v>46061</v>
      </c>
      <c r="D1206" s="299" t="s">
        <v>319</v>
      </c>
      <c r="E1206" s="331">
        <v>30.25</v>
      </c>
      <c r="F1206" s="331"/>
      <c r="G1206" s="333">
        <f t="shared" si="22"/>
        <v>4425.8699999999926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3">
      <c r="A1207" s="329" t="s">
        <v>289</v>
      </c>
      <c r="B1207" s="330">
        <v>3</v>
      </c>
      <c r="C1207" s="298">
        <v>46061</v>
      </c>
      <c r="D1207" s="299" t="s">
        <v>296</v>
      </c>
      <c r="E1207" s="331">
        <v>3.72</v>
      </c>
      <c r="F1207" s="331"/>
      <c r="G1207" s="333">
        <f t="shared" si="22"/>
        <v>4456.1199999999926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3">
      <c r="A1208" s="329" t="s">
        <v>289</v>
      </c>
      <c r="B1208" s="330">
        <v>4</v>
      </c>
      <c r="C1208" s="298">
        <v>46061</v>
      </c>
      <c r="D1208" s="299" t="s">
        <v>296</v>
      </c>
      <c r="E1208" s="331">
        <v>41.6</v>
      </c>
      <c r="F1208" s="331"/>
      <c r="G1208" s="333">
        <f t="shared" si="22"/>
        <v>4459.8399999999929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3">
      <c r="A1209" s="329" t="s">
        <v>289</v>
      </c>
      <c r="B1209" s="330">
        <v>3</v>
      </c>
      <c r="C1209" s="298">
        <v>46061</v>
      </c>
      <c r="D1209" s="299" t="s">
        <v>451</v>
      </c>
      <c r="E1209" s="331">
        <v>1</v>
      </c>
      <c r="F1209" s="331"/>
      <c r="G1209" s="333">
        <f t="shared" si="22"/>
        <v>4501.4399999999932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3">
      <c r="A1210" s="329" t="s">
        <v>289</v>
      </c>
      <c r="B1210" s="330">
        <v>2</v>
      </c>
      <c r="C1210" s="298">
        <v>46061</v>
      </c>
      <c r="D1210" s="299" t="s">
        <v>358</v>
      </c>
      <c r="E1210" s="331">
        <v>10.17</v>
      </c>
      <c r="F1210" s="331"/>
      <c r="G1210" s="333">
        <f t="shared" si="22"/>
        <v>4502.4399999999932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3">
      <c r="A1211" s="329" t="s">
        <v>287</v>
      </c>
      <c r="B1211" s="330" t="s">
        <v>287</v>
      </c>
      <c r="C1211" s="298">
        <v>46060</v>
      </c>
      <c r="D1211" s="299" t="s">
        <v>452</v>
      </c>
      <c r="E1211" s="331">
        <v>367.77</v>
      </c>
      <c r="F1211" s="331">
        <v>367.77</v>
      </c>
      <c r="G1211" s="333">
        <f t="shared" si="22"/>
        <v>4512.6099999999933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3">
      <c r="A1212" s="329" t="s">
        <v>289</v>
      </c>
      <c r="B1212" s="330">
        <v>4</v>
      </c>
      <c r="C1212" s="298">
        <v>46060</v>
      </c>
      <c r="D1212" s="299" t="s">
        <v>310</v>
      </c>
      <c r="E1212" s="331">
        <v>32.36</v>
      </c>
      <c r="F1212" s="331"/>
      <c r="G1212" s="333">
        <f t="shared" si="22"/>
        <v>4512.6099999999933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3">
      <c r="A1213" s="329" t="s">
        <v>289</v>
      </c>
      <c r="B1213" s="330">
        <v>6</v>
      </c>
      <c r="C1213" s="298">
        <v>46060</v>
      </c>
      <c r="D1213" s="299" t="s">
        <v>453</v>
      </c>
      <c r="E1213" s="331">
        <v>41.39</v>
      </c>
      <c r="F1213" s="331"/>
      <c r="G1213" s="333">
        <f t="shared" si="22"/>
        <v>4544.969999999993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3">
      <c r="A1214" s="329" t="s">
        <v>289</v>
      </c>
      <c r="B1214" s="330">
        <v>1</v>
      </c>
      <c r="C1214" s="298">
        <v>46060</v>
      </c>
      <c r="D1214" s="299" t="s">
        <v>445</v>
      </c>
      <c r="E1214" s="331">
        <v>35.770000000000003</v>
      </c>
      <c r="F1214" s="331"/>
      <c r="G1214" s="333">
        <f t="shared" si="22"/>
        <v>4586.3599999999933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3">
      <c r="A1215" s="329" t="s">
        <v>289</v>
      </c>
      <c r="B1215" s="330">
        <v>3</v>
      </c>
      <c r="C1215" s="298">
        <v>46060</v>
      </c>
      <c r="D1215" s="299" t="s">
        <v>348</v>
      </c>
      <c r="E1215" s="331">
        <v>25</v>
      </c>
      <c r="F1215" s="331"/>
      <c r="G1215" s="333">
        <f t="shared" si="22"/>
        <v>4622.1299999999937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3">
      <c r="A1216" s="329" t="s">
        <v>289</v>
      </c>
      <c r="B1216" s="330">
        <v>8</v>
      </c>
      <c r="C1216" s="298">
        <v>46060</v>
      </c>
      <c r="D1216" s="299" t="s">
        <v>296</v>
      </c>
      <c r="E1216" s="331">
        <v>6.69</v>
      </c>
      <c r="F1216" s="331"/>
      <c r="G1216" s="333">
        <f t="shared" si="22"/>
        <v>4647.1299999999937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3">
      <c r="A1217" s="329" t="s">
        <v>289</v>
      </c>
      <c r="B1217" s="330">
        <v>4</v>
      </c>
      <c r="C1217" s="298">
        <v>46060</v>
      </c>
      <c r="D1217" s="299" t="s">
        <v>296</v>
      </c>
      <c r="E1217" s="331">
        <v>47.85</v>
      </c>
      <c r="F1217" s="331"/>
      <c r="G1217" s="333">
        <f t="shared" si="22"/>
        <v>4653.8199999999933</v>
      </c>
      <c r="H1217" s="334"/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3">
      <c r="A1218" s="329" t="s">
        <v>289</v>
      </c>
      <c r="B1218" s="330">
        <v>2</v>
      </c>
      <c r="C1218" s="298">
        <v>46059</v>
      </c>
      <c r="D1218" s="299" t="s">
        <v>301</v>
      </c>
      <c r="E1218" s="331">
        <v>20</v>
      </c>
      <c r="F1218" s="331"/>
      <c r="G1218" s="333">
        <f t="shared" si="22"/>
        <v>4701.6699999999937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3">
      <c r="A1219" s="329" t="s">
        <v>291</v>
      </c>
      <c r="B1219" s="330">
        <v>40</v>
      </c>
      <c r="C1219" s="298">
        <v>46059</v>
      </c>
      <c r="D1219" s="299" t="s">
        <v>316</v>
      </c>
      <c r="E1219" s="331"/>
      <c r="F1219" s="331">
        <v>822.99</v>
      </c>
      <c r="G1219" s="333">
        <f t="shared" si="22"/>
        <v>4721.6699999999937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2" customHeight="1" x14ac:dyDescent="0.3">
      <c r="A1220" s="329" t="s">
        <v>294</v>
      </c>
      <c r="B1220" s="330">
        <v>14</v>
      </c>
      <c r="C1220" s="298">
        <v>46059</v>
      </c>
      <c r="D1220" s="299" t="s">
        <v>366</v>
      </c>
      <c r="E1220" s="331">
        <v>66.67</v>
      </c>
      <c r="F1220" s="331"/>
      <c r="G1220" s="333">
        <f t="shared" si="22"/>
        <v>3898.6799999999935</v>
      </c>
      <c r="H1220" s="334"/>
      <c r="I1220" s="335"/>
      <c r="J1220" s="336"/>
      <c r="K1220" s="301"/>
      <c r="L1220" s="336"/>
      <c r="M1220" s="301"/>
      <c r="N1220" s="336"/>
      <c r="O1220" s="301"/>
      <c r="P1220" s="336"/>
      <c r="Q1220" s="301"/>
      <c r="R1220" s="336"/>
      <c r="S1220" s="301"/>
      <c r="T1220" s="336"/>
    </row>
    <row r="1221" spans="1:20" ht="12" customHeight="1" x14ac:dyDescent="0.3">
      <c r="A1221" s="329" t="s">
        <v>289</v>
      </c>
      <c r="B1221" s="330">
        <v>2</v>
      </c>
      <c r="C1221" s="298">
        <v>46059</v>
      </c>
      <c r="D1221" s="299" t="s">
        <v>296</v>
      </c>
      <c r="E1221" s="331">
        <v>9.35</v>
      </c>
      <c r="F1221" s="331"/>
      <c r="G1221" s="333">
        <f t="shared" si="22"/>
        <v>3965.3499999999935</v>
      </c>
      <c r="H1221" s="334"/>
      <c r="I1221" s="335"/>
      <c r="J1221" s="336"/>
      <c r="K1221" s="301"/>
      <c r="L1221" s="336"/>
      <c r="M1221" s="301"/>
      <c r="N1221" s="336"/>
      <c r="O1221" s="301"/>
      <c r="P1221" s="336"/>
      <c r="Q1221" s="301"/>
      <c r="R1221" s="336"/>
      <c r="S1221" s="301"/>
      <c r="T1221" s="336"/>
    </row>
    <row r="1222" spans="1:20" ht="12" customHeight="1" x14ac:dyDescent="0.3">
      <c r="A1222" s="329" t="s">
        <v>289</v>
      </c>
      <c r="B1222" s="330">
        <v>4</v>
      </c>
      <c r="C1222" s="298">
        <v>46059</v>
      </c>
      <c r="D1222" s="299" t="s">
        <v>296</v>
      </c>
      <c r="E1222" s="331">
        <v>45.81</v>
      </c>
      <c r="F1222" s="331"/>
      <c r="G1222" s="333">
        <f t="shared" si="22"/>
        <v>3974.6999999999935</v>
      </c>
      <c r="H1222" s="334"/>
      <c r="I1222" s="335"/>
      <c r="J1222" s="336"/>
      <c r="K1222" s="301"/>
      <c r="L1222" s="336"/>
      <c r="M1222" s="301"/>
      <c r="N1222" s="336"/>
      <c r="O1222" s="301"/>
      <c r="P1222" s="336"/>
      <c r="Q1222" s="301"/>
      <c r="R1222" s="336"/>
      <c r="S1222" s="301"/>
      <c r="T1222" s="336"/>
    </row>
    <row r="1223" spans="1:20" ht="12" customHeight="1" x14ac:dyDescent="0.3">
      <c r="A1223" s="329" t="s">
        <v>289</v>
      </c>
      <c r="B1223" s="330">
        <v>2</v>
      </c>
      <c r="C1223" s="298">
        <v>46059</v>
      </c>
      <c r="D1223" s="299" t="s">
        <v>353</v>
      </c>
      <c r="E1223" s="331">
        <v>22.98</v>
      </c>
      <c r="F1223" s="331"/>
      <c r="G1223" s="333">
        <f t="shared" si="22"/>
        <v>4020.5099999999934</v>
      </c>
      <c r="H1223" s="334"/>
      <c r="I1223" s="335"/>
      <c r="J1223" s="336"/>
      <c r="K1223" s="301"/>
      <c r="L1223" s="336"/>
      <c r="M1223" s="301"/>
      <c r="N1223" s="336"/>
      <c r="O1223" s="301"/>
      <c r="P1223" s="336"/>
      <c r="Q1223" s="301"/>
      <c r="R1223" s="336"/>
      <c r="S1223" s="301"/>
      <c r="T1223" s="336"/>
    </row>
    <row r="1224" spans="1:20" ht="12" customHeight="1" x14ac:dyDescent="0.3">
      <c r="A1224" s="329" t="s">
        <v>289</v>
      </c>
      <c r="B1224" s="330">
        <v>2</v>
      </c>
      <c r="C1224" s="298">
        <v>46059</v>
      </c>
      <c r="D1224" s="299" t="s">
        <v>301</v>
      </c>
      <c r="E1224" s="331">
        <v>46.5</v>
      </c>
      <c r="F1224" s="331"/>
      <c r="G1224" s="333">
        <f t="shared" si="22"/>
        <v>4043.4899999999934</v>
      </c>
      <c r="H1224" s="334"/>
      <c r="I1224" s="335"/>
      <c r="J1224" s="336"/>
      <c r="K1224" s="301"/>
      <c r="L1224" s="336"/>
      <c r="M1224" s="301"/>
      <c r="N1224" s="336"/>
      <c r="O1224" s="301"/>
      <c r="P1224" s="336"/>
      <c r="Q1224" s="301"/>
      <c r="R1224" s="336"/>
      <c r="S1224" s="301"/>
      <c r="T1224" s="336"/>
    </row>
    <row r="1225" spans="1:20" ht="12" customHeight="1" x14ac:dyDescent="0.3">
      <c r="A1225" s="329" t="s">
        <v>289</v>
      </c>
      <c r="B1225" s="330">
        <v>2</v>
      </c>
      <c r="C1225" s="298">
        <v>46059</v>
      </c>
      <c r="D1225" s="299" t="s">
        <v>358</v>
      </c>
      <c r="E1225" s="331">
        <v>10.17</v>
      </c>
      <c r="F1225" s="331"/>
      <c r="G1225" s="333">
        <f t="shared" si="22"/>
        <v>4089.9899999999934</v>
      </c>
      <c r="H1225" s="334"/>
      <c r="I1225" s="335"/>
      <c r="J1225" s="336"/>
      <c r="K1225" s="301"/>
      <c r="L1225" s="336"/>
      <c r="M1225" s="301"/>
      <c r="N1225" s="336"/>
      <c r="O1225" s="301"/>
      <c r="P1225" s="336"/>
      <c r="Q1225" s="301"/>
      <c r="R1225" s="336"/>
      <c r="S1225" s="301"/>
      <c r="T1225" s="336"/>
    </row>
    <row r="1226" spans="1:20" ht="12" customHeight="1" x14ac:dyDescent="0.3">
      <c r="A1226" s="329" t="s">
        <v>289</v>
      </c>
      <c r="B1226" s="330">
        <v>8</v>
      </c>
      <c r="C1226" s="298">
        <v>46059</v>
      </c>
      <c r="D1226" s="299" t="s">
        <v>435</v>
      </c>
      <c r="E1226" s="331">
        <v>81.2</v>
      </c>
      <c r="F1226" s="331"/>
      <c r="G1226" s="333">
        <f t="shared" si="22"/>
        <v>4100.1599999999935</v>
      </c>
      <c r="H1226" s="334"/>
      <c r="I1226" s="335"/>
      <c r="J1226" s="336"/>
      <c r="K1226" s="301"/>
      <c r="L1226" s="336"/>
      <c r="M1226" s="301"/>
      <c r="N1226" s="336"/>
      <c r="O1226" s="301"/>
      <c r="P1226" s="336"/>
      <c r="Q1226" s="301"/>
      <c r="R1226" s="336"/>
      <c r="S1226" s="301"/>
      <c r="T1226" s="336"/>
    </row>
    <row r="1227" spans="1:20" ht="12" customHeight="1" x14ac:dyDescent="0.3">
      <c r="A1227" s="329" t="s">
        <v>289</v>
      </c>
      <c r="B1227" s="330">
        <v>2</v>
      </c>
      <c r="C1227" s="298">
        <v>46058</v>
      </c>
      <c r="D1227" s="299" t="s">
        <v>301</v>
      </c>
      <c r="E1227" s="331">
        <v>21</v>
      </c>
      <c r="F1227" s="331"/>
      <c r="G1227" s="333">
        <f t="shared" si="22"/>
        <v>4181.3599999999933</v>
      </c>
      <c r="H1227" s="334"/>
      <c r="I1227" s="335"/>
      <c r="J1227" s="336"/>
      <c r="K1227" s="301"/>
      <c r="L1227" s="336"/>
      <c r="M1227" s="301"/>
      <c r="N1227" s="336"/>
      <c r="O1227" s="301"/>
      <c r="P1227" s="336"/>
      <c r="Q1227" s="301"/>
      <c r="R1227" s="336"/>
      <c r="S1227" s="301"/>
      <c r="T1227" s="336"/>
    </row>
    <row r="1228" spans="1:20" ht="12" customHeight="1" x14ac:dyDescent="0.3">
      <c r="A1228" s="329" t="s">
        <v>291</v>
      </c>
      <c r="B1228" s="330">
        <v>39</v>
      </c>
      <c r="C1228" s="298">
        <v>46058</v>
      </c>
      <c r="D1228" s="299" t="s">
        <v>292</v>
      </c>
      <c r="E1228" s="331"/>
      <c r="F1228" s="331">
        <v>2763.79</v>
      </c>
      <c r="G1228" s="333">
        <f t="shared" si="22"/>
        <v>4202.3599999999933</v>
      </c>
      <c r="H1228" s="334"/>
      <c r="I1228" s="335"/>
      <c r="J1228" s="336"/>
      <c r="K1228" s="301"/>
      <c r="L1228" s="336"/>
      <c r="M1228" s="301"/>
      <c r="N1228" s="336"/>
      <c r="O1228" s="301"/>
      <c r="P1228" s="336"/>
      <c r="Q1228" s="301"/>
      <c r="R1228" s="336"/>
      <c r="S1228" s="301"/>
      <c r="T1228" s="336"/>
    </row>
    <row r="1229" spans="1:20" ht="12" customHeight="1" x14ac:dyDescent="0.3">
      <c r="A1229" s="329" t="s">
        <v>289</v>
      </c>
      <c r="B1229" s="330">
        <v>8</v>
      </c>
      <c r="C1229" s="298">
        <v>46058</v>
      </c>
      <c r="D1229" s="299" t="s">
        <v>357</v>
      </c>
      <c r="E1229" s="331">
        <v>95.35</v>
      </c>
      <c r="F1229" s="331"/>
      <c r="G1229" s="333">
        <f t="shared" si="22"/>
        <v>1438.5699999999933</v>
      </c>
      <c r="H1229" s="334"/>
      <c r="I1229" s="335"/>
      <c r="J1229" s="336"/>
      <c r="K1229" s="301"/>
      <c r="L1229" s="336"/>
      <c r="M1229" s="301"/>
      <c r="N1229" s="336"/>
      <c r="O1229" s="301"/>
      <c r="P1229" s="336"/>
      <c r="Q1229" s="301"/>
      <c r="R1229" s="336"/>
      <c r="S1229" s="301"/>
      <c r="T1229" s="336"/>
    </row>
    <row r="1230" spans="1:20" ht="12" customHeight="1" x14ac:dyDescent="0.3">
      <c r="A1230" s="329" t="s">
        <v>289</v>
      </c>
      <c r="B1230" s="330">
        <v>2</v>
      </c>
      <c r="C1230" s="298">
        <v>46058</v>
      </c>
      <c r="D1230" s="299" t="s">
        <v>353</v>
      </c>
      <c r="E1230" s="331">
        <v>14.99</v>
      </c>
      <c r="F1230" s="331"/>
      <c r="G1230" s="333">
        <f t="shared" si="22"/>
        <v>1533.9199999999933</v>
      </c>
      <c r="H1230" s="334"/>
      <c r="I1230" s="335"/>
      <c r="J1230" s="336"/>
      <c r="K1230" s="301"/>
      <c r="L1230" s="336"/>
      <c r="M1230" s="301"/>
      <c r="N1230" s="336"/>
      <c r="O1230" s="301"/>
      <c r="P1230" s="336"/>
      <c r="Q1230" s="301"/>
      <c r="R1230" s="336"/>
      <c r="S1230" s="301"/>
      <c r="T1230" s="336"/>
    </row>
    <row r="1231" spans="1:20" ht="12" customHeight="1" x14ac:dyDescent="0.3">
      <c r="A1231" s="329" t="s">
        <v>287</v>
      </c>
      <c r="B1231" s="330" t="s">
        <v>287</v>
      </c>
      <c r="C1231" s="298">
        <v>46058</v>
      </c>
      <c r="D1231" s="299" t="s">
        <v>452</v>
      </c>
      <c r="E1231" s="331">
        <v>77.569999999999993</v>
      </c>
      <c r="F1231" s="331">
        <v>77.569999999999993</v>
      </c>
      <c r="G1231" s="333">
        <f t="shared" si="22"/>
        <v>1548.9099999999933</v>
      </c>
      <c r="H1231" s="334"/>
      <c r="I1231" s="335"/>
      <c r="J1231" s="336"/>
      <c r="K1231" s="301"/>
      <c r="L1231" s="336"/>
      <c r="M1231" s="301"/>
      <c r="N1231" s="336"/>
      <c r="O1231" s="301"/>
      <c r="P1231" s="336"/>
      <c r="Q1231" s="301"/>
      <c r="R1231" s="336"/>
      <c r="S1231" s="301"/>
      <c r="T1231" s="336"/>
    </row>
    <row r="1232" spans="1:20" ht="12" customHeight="1" x14ac:dyDescent="0.3">
      <c r="A1232" s="329" t="s">
        <v>289</v>
      </c>
      <c r="B1232" s="330">
        <v>6</v>
      </c>
      <c r="C1232" s="298">
        <v>46057</v>
      </c>
      <c r="D1232" s="299" t="s">
        <v>344</v>
      </c>
      <c r="E1232" s="331">
        <v>50</v>
      </c>
      <c r="F1232" s="331"/>
      <c r="G1232" s="333">
        <f t="shared" si="22"/>
        <v>1548.9099999999933</v>
      </c>
      <c r="H1232" s="334"/>
      <c r="I1232" s="335"/>
      <c r="J1232" s="336"/>
      <c r="K1232" s="301"/>
      <c r="L1232" s="336"/>
      <c r="M1232" s="301"/>
      <c r="N1232" s="336"/>
      <c r="O1232" s="301"/>
      <c r="P1232" s="336"/>
      <c r="Q1232" s="301"/>
      <c r="R1232" s="336"/>
      <c r="S1232" s="301"/>
      <c r="T1232" s="336"/>
    </row>
    <row r="1233" spans="1:20" ht="12" customHeight="1" x14ac:dyDescent="0.3">
      <c r="A1233" s="329" t="s">
        <v>289</v>
      </c>
      <c r="B1233" s="330">
        <v>1</v>
      </c>
      <c r="C1233" s="298">
        <v>46057</v>
      </c>
      <c r="D1233" s="299" t="s">
        <v>306</v>
      </c>
      <c r="E1233" s="331">
        <v>62.03</v>
      </c>
      <c r="F1233" s="331"/>
      <c r="G1233" s="333">
        <f t="shared" si="22"/>
        <v>1598.9099999999933</v>
      </c>
      <c r="H1233" s="334"/>
      <c r="I1233" s="335"/>
      <c r="J1233" s="336"/>
      <c r="K1233" s="301"/>
      <c r="L1233" s="336"/>
      <c r="M1233" s="301"/>
      <c r="N1233" s="336"/>
      <c r="O1233" s="301"/>
      <c r="P1233" s="336"/>
      <c r="Q1233" s="301"/>
      <c r="R1233" s="336"/>
      <c r="S1233" s="301"/>
      <c r="T1233" s="336"/>
    </row>
    <row r="1234" spans="1:20" ht="12" customHeight="1" x14ac:dyDescent="0.3">
      <c r="A1234" s="329" t="s">
        <v>289</v>
      </c>
      <c r="B1234" s="330">
        <v>2</v>
      </c>
      <c r="C1234" s="298">
        <v>46057</v>
      </c>
      <c r="D1234" s="299" t="s">
        <v>296</v>
      </c>
      <c r="E1234" s="331">
        <v>14.91</v>
      </c>
      <c r="F1234" s="331"/>
      <c r="G1234" s="333">
        <f t="shared" si="22"/>
        <v>1660.9399999999932</v>
      </c>
      <c r="H1234" s="334"/>
      <c r="I1234" s="335"/>
      <c r="J1234" s="336"/>
      <c r="K1234" s="301"/>
      <c r="L1234" s="336"/>
      <c r="M1234" s="301"/>
      <c r="N1234" s="336"/>
      <c r="O1234" s="301"/>
      <c r="P1234" s="336"/>
      <c r="Q1234" s="301"/>
      <c r="R1234" s="336"/>
      <c r="S1234" s="301"/>
      <c r="T1234" s="336"/>
    </row>
    <row r="1235" spans="1:20" ht="12" customHeight="1" x14ac:dyDescent="0.3">
      <c r="A1235" s="329" t="s">
        <v>289</v>
      </c>
      <c r="B1235" s="330">
        <v>4</v>
      </c>
      <c r="C1235" s="298">
        <v>46057</v>
      </c>
      <c r="D1235" s="299" t="s">
        <v>310</v>
      </c>
      <c r="E1235" s="331">
        <v>63.38</v>
      </c>
      <c r="F1235" s="331"/>
      <c r="G1235" s="333">
        <f t="shared" si="22"/>
        <v>1675.8499999999933</v>
      </c>
      <c r="H1235" s="334"/>
      <c r="I1235" s="335"/>
      <c r="J1235" s="336"/>
      <c r="K1235" s="301"/>
      <c r="L1235" s="336"/>
      <c r="M1235" s="301"/>
      <c r="N1235" s="336"/>
      <c r="O1235" s="301"/>
      <c r="P1235" s="336"/>
      <c r="Q1235" s="301"/>
      <c r="R1235" s="336"/>
      <c r="S1235" s="301"/>
      <c r="T1235" s="336"/>
    </row>
    <row r="1236" spans="1:20" ht="12" customHeight="1" x14ac:dyDescent="0.3">
      <c r="A1236" s="329" t="s">
        <v>287</v>
      </c>
      <c r="B1236" s="330" t="s">
        <v>287</v>
      </c>
      <c r="C1236" s="298">
        <v>46057</v>
      </c>
      <c r="D1236" s="299" t="s">
        <v>454</v>
      </c>
      <c r="E1236" s="331">
        <v>192.78</v>
      </c>
      <c r="F1236" s="331">
        <v>192.78</v>
      </c>
      <c r="G1236" s="333">
        <f t="shared" si="22"/>
        <v>1739.2299999999934</v>
      </c>
      <c r="H1236" s="334"/>
      <c r="I1236" s="335"/>
      <c r="J1236" s="336"/>
      <c r="K1236" s="301"/>
      <c r="L1236" s="336"/>
      <c r="M1236" s="301"/>
      <c r="N1236" s="336"/>
      <c r="O1236" s="301"/>
      <c r="P1236" s="336"/>
      <c r="Q1236" s="301"/>
      <c r="R1236" s="336"/>
      <c r="S1236" s="301"/>
      <c r="T1236" s="336"/>
    </row>
    <row r="1237" spans="1:20" ht="12" customHeight="1" x14ac:dyDescent="0.3">
      <c r="A1237" s="329" t="s">
        <v>294</v>
      </c>
      <c r="B1237" s="330">
        <v>14</v>
      </c>
      <c r="C1237" s="298">
        <v>46057</v>
      </c>
      <c r="D1237" s="299" t="s">
        <v>367</v>
      </c>
      <c r="E1237" s="331">
        <v>68.739999999999995</v>
      </c>
      <c r="F1237" s="331"/>
      <c r="G1237" s="333">
        <f t="shared" si="22"/>
        <v>1739.2299999999934</v>
      </c>
      <c r="H1237" s="334"/>
      <c r="I1237" s="335"/>
      <c r="J1237" s="336"/>
      <c r="K1237" s="301"/>
      <c r="L1237" s="336"/>
      <c r="M1237" s="301"/>
      <c r="N1237" s="336"/>
      <c r="O1237" s="301"/>
      <c r="P1237" s="336"/>
      <c r="Q1237" s="301"/>
      <c r="R1237" s="336"/>
      <c r="S1237" s="301"/>
      <c r="T1237" s="336"/>
    </row>
    <row r="1238" spans="1:20" ht="12" customHeight="1" x14ac:dyDescent="0.3">
      <c r="A1238" s="329" t="s">
        <v>289</v>
      </c>
      <c r="B1238" s="330">
        <v>6</v>
      </c>
      <c r="C1238" s="298">
        <v>46057</v>
      </c>
      <c r="D1238" s="299" t="s">
        <v>300</v>
      </c>
      <c r="E1238" s="331">
        <v>-42.58</v>
      </c>
      <c r="F1238" s="331"/>
      <c r="G1238" s="333">
        <f t="shared" si="22"/>
        <v>1807.9699999999934</v>
      </c>
      <c r="H1238" s="334"/>
      <c r="I1238" s="335"/>
      <c r="J1238" s="336"/>
      <c r="K1238" s="301"/>
      <c r="L1238" s="336"/>
      <c r="M1238" s="301"/>
      <c r="N1238" s="336"/>
      <c r="O1238" s="301"/>
      <c r="P1238" s="336"/>
      <c r="Q1238" s="301"/>
      <c r="R1238" s="336"/>
      <c r="S1238" s="301"/>
      <c r="T1238" s="336"/>
    </row>
    <row r="1239" spans="1:20" ht="12" customHeight="1" x14ac:dyDescent="0.3">
      <c r="A1239" s="329" t="s">
        <v>289</v>
      </c>
      <c r="B1239" s="330">
        <v>1</v>
      </c>
      <c r="C1239" s="298">
        <v>46057</v>
      </c>
      <c r="D1239" s="299" t="s">
        <v>371</v>
      </c>
      <c r="E1239" s="331">
        <v>31.36</v>
      </c>
      <c r="F1239" s="331"/>
      <c r="G1239" s="333">
        <f t="shared" si="22"/>
        <v>1765.3899999999935</v>
      </c>
      <c r="H1239" s="334"/>
      <c r="I1239" s="335"/>
      <c r="J1239" s="336"/>
      <c r="K1239" s="301"/>
      <c r="L1239" s="336"/>
      <c r="M1239" s="301"/>
      <c r="N1239" s="336"/>
      <c r="O1239" s="301"/>
      <c r="P1239" s="336"/>
      <c r="Q1239" s="301"/>
      <c r="R1239" s="336"/>
      <c r="S1239" s="301"/>
      <c r="T1239" s="336"/>
    </row>
    <row r="1240" spans="1:20" ht="12" customHeight="1" x14ac:dyDescent="0.3">
      <c r="A1240" s="329" t="s">
        <v>294</v>
      </c>
      <c r="B1240" s="330">
        <v>17</v>
      </c>
      <c r="C1240" s="298">
        <v>46057</v>
      </c>
      <c r="D1240" s="299" t="s">
        <v>370</v>
      </c>
      <c r="E1240" s="331">
        <v>99</v>
      </c>
      <c r="F1240" s="331"/>
      <c r="G1240" s="333">
        <f t="shared" si="22"/>
        <v>1796.7499999999934</v>
      </c>
      <c r="H1240" s="334"/>
      <c r="I1240" s="335"/>
      <c r="J1240" s="336"/>
      <c r="K1240" s="301"/>
      <c r="L1240" s="336"/>
      <c r="M1240" s="301"/>
      <c r="N1240" s="336"/>
      <c r="O1240" s="301"/>
      <c r="P1240" s="336"/>
      <c r="Q1240" s="301"/>
      <c r="R1240" s="336"/>
      <c r="S1240" s="301"/>
      <c r="T1240" s="336"/>
    </row>
    <row r="1241" spans="1:20" ht="12" customHeight="1" x14ac:dyDescent="0.3">
      <c r="A1241" s="329" t="s">
        <v>284</v>
      </c>
      <c r="B1241" s="330">
        <v>36</v>
      </c>
      <c r="C1241" s="298">
        <v>46056</v>
      </c>
      <c r="D1241" s="299" t="s">
        <v>374</v>
      </c>
      <c r="E1241" s="331">
        <v>50</v>
      </c>
      <c r="F1241" s="331"/>
      <c r="G1241" s="333">
        <f t="shared" si="22"/>
        <v>1895.7499999999934</v>
      </c>
      <c r="H1241" s="334"/>
      <c r="I1241" s="335"/>
      <c r="J1241" s="336"/>
      <c r="K1241" s="301"/>
      <c r="L1241" s="336"/>
      <c r="M1241" s="301"/>
      <c r="N1241" s="336"/>
      <c r="O1241" s="301"/>
      <c r="P1241" s="336"/>
      <c r="Q1241" s="301"/>
      <c r="R1241" s="336"/>
      <c r="S1241" s="301"/>
      <c r="T1241" s="336"/>
    </row>
    <row r="1242" spans="1:20" ht="12" customHeight="1" x14ac:dyDescent="0.3">
      <c r="A1242" s="329" t="s">
        <v>289</v>
      </c>
      <c r="B1242" s="330">
        <v>8</v>
      </c>
      <c r="C1242" s="298">
        <v>46056</v>
      </c>
      <c r="D1242" s="299" t="s">
        <v>319</v>
      </c>
      <c r="E1242" s="331">
        <v>7.92</v>
      </c>
      <c r="F1242" s="331"/>
      <c r="G1242" s="333">
        <f t="shared" si="22"/>
        <v>1945.7499999999934</v>
      </c>
      <c r="H1242" s="334"/>
      <c r="I1242" s="335"/>
      <c r="J1242" s="336"/>
      <c r="K1242" s="301"/>
      <c r="L1242" s="336"/>
      <c r="M1242" s="301"/>
      <c r="N1242" s="336"/>
      <c r="O1242" s="301"/>
      <c r="P1242" s="336"/>
      <c r="Q1242" s="301"/>
      <c r="R1242" s="336"/>
      <c r="S1242" s="301"/>
      <c r="T1242" s="336"/>
    </row>
    <row r="1243" spans="1:20" ht="12" customHeight="1" x14ac:dyDescent="0.3">
      <c r="A1243" s="329" t="s">
        <v>294</v>
      </c>
      <c r="B1243" s="330">
        <v>24</v>
      </c>
      <c r="C1243" s="298">
        <v>46056</v>
      </c>
      <c r="D1243" s="299" t="s">
        <v>860</v>
      </c>
      <c r="E1243" s="331">
        <v>83.58</v>
      </c>
      <c r="F1243" s="331"/>
      <c r="G1243" s="333">
        <f t="shared" si="22"/>
        <v>1953.6699999999935</v>
      </c>
      <c r="H1243" s="334"/>
      <c r="I1243" s="335"/>
      <c r="J1243" s="336"/>
      <c r="K1243" s="301"/>
      <c r="L1243" s="336"/>
      <c r="M1243" s="301"/>
      <c r="N1243" s="336"/>
      <c r="O1243" s="301"/>
      <c r="P1243" s="336"/>
      <c r="Q1243" s="301"/>
      <c r="R1243" s="336"/>
      <c r="S1243" s="301"/>
      <c r="T1243" s="336"/>
    </row>
    <row r="1244" spans="1:20" ht="12" customHeight="1" x14ac:dyDescent="0.3">
      <c r="A1244" s="329" t="s">
        <v>289</v>
      </c>
      <c r="B1244" s="330">
        <v>4</v>
      </c>
      <c r="C1244" s="298">
        <v>46056</v>
      </c>
      <c r="D1244" s="299" t="s">
        <v>455</v>
      </c>
      <c r="E1244" s="331">
        <v>28.64</v>
      </c>
      <c r="F1244" s="331"/>
      <c r="G1244" s="333">
        <f t="shared" si="22"/>
        <v>2037.2499999999934</v>
      </c>
      <c r="H1244" s="334"/>
      <c r="I1244" s="335"/>
      <c r="J1244" s="336"/>
      <c r="K1244" s="301"/>
      <c r="L1244" s="336"/>
      <c r="M1244" s="301"/>
      <c r="N1244" s="336"/>
      <c r="O1244" s="301"/>
      <c r="P1244" s="336"/>
      <c r="Q1244" s="301"/>
      <c r="R1244" s="336"/>
      <c r="S1244" s="301"/>
      <c r="T1244" s="336"/>
    </row>
    <row r="1245" spans="1:20" ht="12" customHeight="1" x14ac:dyDescent="0.3">
      <c r="A1245" s="329" t="s">
        <v>289</v>
      </c>
      <c r="B1245" s="330">
        <v>2</v>
      </c>
      <c r="C1245" s="298">
        <v>46056</v>
      </c>
      <c r="D1245" s="299" t="s">
        <v>358</v>
      </c>
      <c r="E1245" s="331">
        <v>9.4700000000000006</v>
      </c>
      <c r="F1245" s="331"/>
      <c r="G1245" s="333">
        <f t="shared" si="22"/>
        <v>2065.8899999999935</v>
      </c>
      <c r="H1245" s="334"/>
      <c r="I1245" s="335"/>
      <c r="J1245" s="336"/>
      <c r="K1245" s="301"/>
      <c r="L1245" s="336"/>
      <c r="M1245" s="301"/>
      <c r="N1245" s="336"/>
      <c r="O1245" s="301"/>
      <c r="P1245" s="336"/>
      <c r="Q1245" s="301"/>
      <c r="R1245" s="336"/>
      <c r="S1245" s="301"/>
      <c r="T1245" s="336"/>
    </row>
    <row r="1246" spans="1:20" ht="12" customHeight="1" x14ac:dyDescent="0.3">
      <c r="A1246" s="329" t="s">
        <v>289</v>
      </c>
      <c r="B1246" s="330">
        <v>6</v>
      </c>
      <c r="C1246" s="298">
        <v>46055</v>
      </c>
      <c r="D1246" s="299" t="s">
        <v>456</v>
      </c>
      <c r="E1246" s="331">
        <v>20</v>
      </c>
      <c r="F1246" s="331"/>
      <c r="G1246" s="333">
        <f t="shared" si="22"/>
        <v>2075.3599999999933</v>
      </c>
      <c r="H1246" s="334"/>
      <c r="I1246" s="335"/>
      <c r="J1246" s="336"/>
      <c r="K1246" s="301"/>
      <c r="L1246" s="336"/>
      <c r="M1246" s="301"/>
      <c r="N1246" s="336"/>
      <c r="O1246" s="301"/>
      <c r="P1246" s="336"/>
      <c r="Q1246" s="301"/>
      <c r="R1246" s="336"/>
      <c r="S1246" s="301"/>
      <c r="T1246" s="336"/>
    </row>
    <row r="1247" spans="1:20" ht="12" customHeight="1" x14ac:dyDescent="0.3">
      <c r="A1247" s="329" t="s">
        <v>294</v>
      </c>
      <c r="B1247" s="330">
        <v>17</v>
      </c>
      <c r="C1247" s="298">
        <v>46055</v>
      </c>
      <c r="D1247" s="299" t="s">
        <v>188</v>
      </c>
      <c r="E1247" s="331">
        <v>41.54</v>
      </c>
      <c r="F1247" s="331"/>
      <c r="G1247" s="333">
        <f t="shared" si="22"/>
        <v>2095.3599999999933</v>
      </c>
      <c r="H1247" s="334"/>
      <c r="I1247" s="335"/>
      <c r="J1247" s="336"/>
      <c r="K1247" s="301"/>
      <c r="L1247" s="336"/>
      <c r="M1247" s="301"/>
      <c r="N1247" s="336"/>
      <c r="O1247" s="301"/>
      <c r="P1247" s="336"/>
      <c r="Q1247" s="301"/>
      <c r="R1247" s="336"/>
      <c r="S1247" s="301"/>
      <c r="T1247" s="336"/>
    </row>
    <row r="1248" spans="1:20" ht="12" customHeight="1" x14ac:dyDescent="0.3">
      <c r="A1248" s="329" t="s">
        <v>289</v>
      </c>
      <c r="B1248" s="330">
        <v>2</v>
      </c>
      <c r="C1248" s="298">
        <v>46055</v>
      </c>
      <c r="D1248" s="299" t="s">
        <v>296</v>
      </c>
      <c r="E1248" s="331">
        <v>9.92</v>
      </c>
      <c r="F1248" s="331"/>
      <c r="G1248" s="333">
        <f t="shared" si="22"/>
        <v>2136.8999999999933</v>
      </c>
      <c r="H1248" s="334"/>
      <c r="I1248" s="335"/>
      <c r="J1248" s="336"/>
      <c r="K1248" s="301"/>
      <c r="L1248" s="336"/>
      <c r="M1248" s="301"/>
      <c r="N1248" s="336"/>
      <c r="O1248" s="301"/>
      <c r="P1248" s="336"/>
      <c r="Q1248" s="301"/>
      <c r="R1248" s="336"/>
      <c r="S1248" s="301"/>
      <c r="T1248" s="336"/>
    </row>
    <row r="1249" spans="1:20" ht="12" customHeight="1" x14ac:dyDescent="0.3">
      <c r="A1249" s="329" t="s">
        <v>289</v>
      </c>
      <c r="B1249" s="330">
        <v>8</v>
      </c>
      <c r="C1249" s="298">
        <v>46055</v>
      </c>
      <c r="D1249" s="299" t="s">
        <v>457</v>
      </c>
      <c r="E1249" s="331">
        <v>155.38</v>
      </c>
      <c r="F1249" s="331"/>
      <c r="G1249" s="333">
        <f t="shared" si="22"/>
        <v>2146.8199999999933</v>
      </c>
      <c r="H1249" s="334"/>
      <c r="I1249" s="335"/>
      <c r="J1249" s="336"/>
      <c r="K1249" s="301"/>
      <c r="L1249" s="336"/>
      <c r="M1249" s="301"/>
      <c r="N1249" s="336"/>
      <c r="O1249" s="301"/>
      <c r="P1249" s="336"/>
      <c r="Q1249" s="301"/>
      <c r="R1249" s="336"/>
      <c r="S1249" s="301"/>
      <c r="T1249" s="336"/>
    </row>
    <row r="1250" spans="1:20" ht="12" customHeight="1" x14ac:dyDescent="0.3">
      <c r="A1250" s="329" t="s">
        <v>294</v>
      </c>
      <c r="B1250" s="330">
        <v>21</v>
      </c>
      <c r="C1250" s="298">
        <v>46055</v>
      </c>
      <c r="D1250" s="299" t="s">
        <v>194</v>
      </c>
      <c r="E1250" s="331">
        <v>27.35</v>
      </c>
      <c r="F1250" s="331"/>
      <c r="G1250" s="333">
        <f t="shared" si="22"/>
        <v>2302.1999999999935</v>
      </c>
      <c r="H1250" s="334"/>
      <c r="I1250" s="335"/>
      <c r="J1250" s="336"/>
      <c r="K1250" s="301"/>
      <c r="L1250" s="336"/>
      <c r="M1250" s="301"/>
      <c r="N1250" s="336"/>
      <c r="O1250" s="301"/>
      <c r="P1250" s="336"/>
      <c r="Q1250" s="301"/>
      <c r="R1250" s="336"/>
      <c r="S1250" s="301"/>
      <c r="T1250" s="336"/>
    </row>
    <row r="1251" spans="1:20" ht="12" customHeight="1" x14ac:dyDescent="0.3">
      <c r="A1251" s="329" t="s">
        <v>289</v>
      </c>
      <c r="B1251" s="330">
        <v>6</v>
      </c>
      <c r="C1251" s="298">
        <v>46054</v>
      </c>
      <c r="D1251" s="299" t="s">
        <v>300</v>
      </c>
      <c r="E1251" s="331">
        <v>59.37</v>
      </c>
      <c r="F1251" s="331"/>
      <c r="G1251" s="333">
        <f t="shared" si="22"/>
        <v>2329.5499999999934</v>
      </c>
      <c r="H1251" s="334"/>
      <c r="I1251" s="335"/>
      <c r="J1251" s="336"/>
      <c r="K1251" s="301"/>
      <c r="L1251" s="336"/>
      <c r="M1251" s="301"/>
      <c r="N1251" s="336"/>
      <c r="O1251" s="301"/>
      <c r="P1251" s="336"/>
      <c r="Q1251" s="301"/>
      <c r="R1251" s="336"/>
      <c r="S1251" s="301"/>
      <c r="T1251" s="336"/>
    </row>
    <row r="1252" spans="1:20" ht="12" customHeight="1" x14ac:dyDescent="0.3">
      <c r="A1252" s="329" t="s">
        <v>294</v>
      </c>
      <c r="B1252" s="330">
        <v>22</v>
      </c>
      <c r="C1252" s="298">
        <v>46054</v>
      </c>
      <c r="D1252" s="299" t="s">
        <v>375</v>
      </c>
      <c r="E1252" s="331">
        <v>6.37</v>
      </c>
      <c r="F1252" s="331"/>
      <c r="G1252" s="333">
        <f t="shared" si="22"/>
        <v>2388.9199999999933</v>
      </c>
      <c r="H1252" s="334"/>
      <c r="I1252" s="335"/>
      <c r="J1252" s="336"/>
      <c r="K1252" s="301"/>
      <c r="L1252" s="336"/>
      <c r="M1252" s="301"/>
      <c r="N1252" s="336"/>
      <c r="O1252" s="301"/>
      <c r="P1252" s="336"/>
      <c r="Q1252" s="301"/>
      <c r="R1252" s="336"/>
      <c r="S1252" s="301"/>
      <c r="T1252" s="336"/>
    </row>
    <row r="1253" spans="1:20" ht="12" customHeight="1" x14ac:dyDescent="0.3">
      <c r="A1253" s="329" t="s">
        <v>289</v>
      </c>
      <c r="B1253" s="330">
        <v>8</v>
      </c>
      <c r="C1253" s="298">
        <v>46054</v>
      </c>
      <c r="D1253" s="299" t="s">
        <v>458</v>
      </c>
      <c r="E1253" s="331">
        <v>44.65</v>
      </c>
      <c r="F1253" s="331"/>
      <c r="G1253" s="333">
        <f t="shared" si="22"/>
        <v>2395.2899999999931</v>
      </c>
      <c r="H1253" s="334"/>
      <c r="I1253" s="335"/>
      <c r="J1253" s="336"/>
      <c r="K1253" s="301"/>
      <c r="L1253" s="336"/>
      <c r="M1253" s="301"/>
      <c r="N1253" s="336"/>
      <c r="O1253" s="301"/>
      <c r="P1253" s="336"/>
      <c r="Q1253" s="301"/>
      <c r="R1253" s="336"/>
      <c r="S1253" s="301"/>
      <c r="T1253" s="336"/>
    </row>
    <row r="1254" spans="1:20" ht="12" customHeight="1" x14ac:dyDescent="0.3">
      <c r="A1254" s="329" t="s">
        <v>289</v>
      </c>
      <c r="B1254" s="330">
        <v>7</v>
      </c>
      <c r="C1254" s="298">
        <v>46054</v>
      </c>
      <c r="D1254" s="299" t="s">
        <v>338</v>
      </c>
      <c r="E1254" s="331">
        <v>35.17</v>
      </c>
      <c r="F1254" s="331"/>
      <c r="G1254" s="333">
        <f t="shared" si="22"/>
        <v>2439.9399999999932</v>
      </c>
      <c r="H1254" s="334"/>
      <c r="I1254" s="335"/>
      <c r="J1254" s="336"/>
      <c r="K1254" s="301"/>
      <c r="L1254" s="336"/>
      <c r="M1254" s="301"/>
      <c r="N1254" s="336"/>
      <c r="O1254" s="301"/>
      <c r="P1254" s="336"/>
      <c r="Q1254" s="301"/>
      <c r="R1254" s="336"/>
      <c r="S1254" s="301"/>
      <c r="T1254" s="336"/>
    </row>
    <row r="1255" spans="1:20" ht="12" customHeight="1" x14ac:dyDescent="0.3">
      <c r="A1255" s="329" t="s">
        <v>289</v>
      </c>
      <c r="B1255" s="330">
        <v>4</v>
      </c>
      <c r="C1255" s="298">
        <v>46054</v>
      </c>
      <c r="D1255" s="299" t="s">
        <v>310</v>
      </c>
      <c r="E1255" s="331">
        <v>28.48</v>
      </c>
      <c r="F1255" s="331"/>
      <c r="G1255" s="333">
        <f t="shared" si="22"/>
        <v>2475.1099999999933</v>
      </c>
      <c r="H1255" s="334"/>
      <c r="I1255" s="335"/>
      <c r="J1255" s="336"/>
      <c r="K1255" s="301"/>
      <c r="L1255" s="336"/>
      <c r="M1255" s="301"/>
      <c r="N1255" s="336"/>
      <c r="O1255" s="301"/>
      <c r="P1255" s="336"/>
      <c r="Q1255" s="301"/>
      <c r="R1255" s="336"/>
      <c r="S1255" s="301"/>
      <c r="T1255" s="336"/>
    </row>
    <row r="1256" spans="1:20" ht="12" customHeight="1" x14ac:dyDescent="0.3">
      <c r="A1256" s="329" t="s">
        <v>289</v>
      </c>
      <c r="B1256" s="330">
        <v>1</v>
      </c>
      <c r="C1256" s="298">
        <v>46054</v>
      </c>
      <c r="D1256" s="299" t="s">
        <v>311</v>
      </c>
      <c r="E1256" s="331">
        <v>125.07</v>
      </c>
      <c r="F1256" s="331"/>
      <c r="G1256" s="333">
        <f t="shared" si="22"/>
        <v>2503.5899999999933</v>
      </c>
      <c r="H1256" s="334"/>
      <c r="I1256" s="335"/>
      <c r="J1256" s="336"/>
      <c r="K1256" s="301"/>
      <c r="L1256" s="336"/>
      <c r="M1256" s="301"/>
      <c r="N1256" s="336"/>
      <c r="O1256" s="301"/>
      <c r="P1256" s="336"/>
      <c r="Q1256" s="301"/>
      <c r="R1256" s="336"/>
      <c r="S1256" s="301"/>
      <c r="T1256" s="336"/>
    </row>
    <row r="1257" spans="1:20" ht="12" customHeight="1" x14ac:dyDescent="0.3">
      <c r="A1257" s="329" t="s">
        <v>289</v>
      </c>
      <c r="B1257" s="330">
        <v>2</v>
      </c>
      <c r="C1257" s="298">
        <v>46054</v>
      </c>
      <c r="D1257" s="299" t="s">
        <v>458</v>
      </c>
      <c r="E1257" s="331">
        <v>100</v>
      </c>
      <c r="F1257" s="331"/>
      <c r="G1257" s="333">
        <f t="shared" si="22"/>
        <v>2628.6599999999935</v>
      </c>
      <c r="H1257" s="334"/>
      <c r="I1257" s="335"/>
      <c r="J1257" s="336"/>
      <c r="K1257" s="301"/>
      <c r="L1257" s="336"/>
      <c r="M1257" s="301"/>
      <c r="N1257" s="336"/>
      <c r="O1257" s="301"/>
      <c r="P1257" s="336"/>
      <c r="Q1257" s="301"/>
      <c r="R1257" s="336"/>
      <c r="S1257" s="301"/>
      <c r="T1257" s="336"/>
    </row>
    <row r="1258" spans="1:20" ht="12" customHeight="1" x14ac:dyDescent="0.3">
      <c r="A1258" s="329" t="s">
        <v>289</v>
      </c>
      <c r="B1258" s="330">
        <v>1</v>
      </c>
      <c r="C1258" s="298">
        <v>46054</v>
      </c>
      <c r="D1258" s="299" t="s">
        <v>329</v>
      </c>
      <c r="E1258" s="331">
        <v>194.96</v>
      </c>
      <c r="F1258" s="331"/>
      <c r="G1258" s="333">
        <f t="shared" si="22"/>
        <v>2728.6599999999935</v>
      </c>
      <c r="H1258" s="334"/>
      <c r="I1258" s="335"/>
      <c r="J1258" s="336"/>
      <c r="K1258" s="301"/>
      <c r="L1258" s="336"/>
      <c r="M1258" s="301"/>
      <c r="N1258" s="336"/>
      <c r="O1258" s="301"/>
      <c r="P1258" s="336"/>
      <c r="Q1258" s="301"/>
      <c r="R1258" s="336"/>
      <c r="S1258" s="301"/>
      <c r="T1258" s="336"/>
    </row>
    <row r="1259" spans="1:20" ht="12" customHeight="1" x14ac:dyDescent="0.3">
      <c r="A1259" s="329" t="s">
        <v>289</v>
      </c>
      <c r="B1259" s="330">
        <v>2</v>
      </c>
      <c r="C1259" s="298">
        <v>46054</v>
      </c>
      <c r="D1259" s="299" t="s">
        <v>410</v>
      </c>
      <c r="E1259" s="331">
        <v>75.53</v>
      </c>
      <c r="F1259" s="331"/>
      <c r="G1259" s="333">
        <f t="shared" si="22"/>
        <v>2923.6199999999935</v>
      </c>
      <c r="H1259" s="334"/>
      <c r="I1259" s="335"/>
      <c r="J1259" s="336"/>
      <c r="K1259" s="301"/>
      <c r="L1259" s="336"/>
      <c r="M1259" s="301"/>
      <c r="N1259" s="336"/>
      <c r="O1259" s="301"/>
      <c r="P1259" s="336"/>
      <c r="Q1259" s="301"/>
      <c r="R1259" s="336"/>
      <c r="S1259" s="301"/>
      <c r="T1259" s="336"/>
    </row>
    <row r="1260" spans="1:20" ht="12" customHeight="1" x14ac:dyDescent="0.3">
      <c r="A1260" s="329" t="s">
        <v>284</v>
      </c>
      <c r="B1260" s="330">
        <v>37</v>
      </c>
      <c r="C1260" s="298">
        <v>46053</v>
      </c>
      <c r="D1260" s="299" t="s">
        <v>459</v>
      </c>
      <c r="E1260" s="331">
        <v>3194.64</v>
      </c>
      <c r="F1260" s="331"/>
      <c r="G1260" s="333">
        <f t="shared" si="22"/>
        <v>2999.1499999999937</v>
      </c>
      <c r="H1260" s="334"/>
      <c r="I1260" s="335"/>
      <c r="J1260" s="336"/>
      <c r="K1260" s="301"/>
      <c r="L1260" s="336"/>
      <c r="M1260" s="301"/>
      <c r="N1260" s="336"/>
      <c r="O1260" s="301"/>
      <c r="P1260" s="336"/>
      <c r="Q1260" s="301"/>
      <c r="R1260" s="336"/>
      <c r="S1260" s="301"/>
      <c r="T1260" s="336"/>
    </row>
    <row r="1261" spans="1:20" ht="12" customHeight="1" x14ac:dyDescent="0.3">
      <c r="A1261" s="329" t="s">
        <v>286</v>
      </c>
      <c r="B1261" s="330">
        <v>25</v>
      </c>
      <c r="C1261" s="298">
        <v>46053</v>
      </c>
      <c r="D1261" s="298" t="s">
        <v>204</v>
      </c>
      <c r="E1261" s="331">
        <v>350</v>
      </c>
      <c r="F1261" s="331"/>
      <c r="G1261" s="333">
        <f t="shared" si="22"/>
        <v>6193.7899999999936</v>
      </c>
      <c r="H1261" s="334"/>
      <c r="I1261" s="335"/>
      <c r="J1261" s="336"/>
      <c r="K1261" s="301"/>
      <c r="L1261" s="336"/>
      <c r="M1261" s="301"/>
      <c r="N1261" s="336"/>
      <c r="O1261" s="301"/>
      <c r="P1261" s="336"/>
      <c r="Q1261" s="301"/>
      <c r="R1261" s="336"/>
      <c r="S1261" s="301"/>
      <c r="T1261" s="336"/>
    </row>
    <row r="1262" spans="1:20" ht="12" customHeight="1" x14ac:dyDescent="0.3">
      <c r="A1262" s="329" t="s">
        <v>286</v>
      </c>
      <c r="B1262" s="330">
        <v>26</v>
      </c>
      <c r="C1262" s="298">
        <v>46053</v>
      </c>
      <c r="D1262" s="298" t="s">
        <v>205</v>
      </c>
      <c r="E1262" s="331">
        <v>320</v>
      </c>
      <c r="F1262" s="331"/>
      <c r="G1262" s="333">
        <f t="shared" si="22"/>
        <v>6543.7899999999936</v>
      </c>
      <c r="H1262" s="334"/>
      <c r="I1262" s="335"/>
      <c r="J1262" s="336"/>
      <c r="K1262" s="301"/>
      <c r="L1262" s="336"/>
      <c r="M1262" s="301"/>
      <c r="N1262" s="336"/>
      <c r="O1262" s="301"/>
      <c r="P1262" s="336"/>
      <c r="Q1262" s="301"/>
      <c r="R1262" s="336"/>
      <c r="S1262" s="301"/>
      <c r="T1262" s="336"/>
    </row>
    <row r="1263" spans="1:20" ht="12" customHeight="1" x14ac:dyDescent="0.3">
      <c r="A1263" s="329" t="s">
        <v>286</v>
      </c>
      <c r="B1263" s="330">
        <v>27</v>
      </c>
      <c r="C1263" s="298">
        <v>46053</v>
      </c>
      <c r="D1263" s="298" t="s">
        <v>206</v>
      </c>
      <c r="E1263" s="331">
        <v>25</v>
      </c>
      <c r="F1263" s="331"/>
      <c r="G1263" s="333">
        <f t="shared" si="22"/>
        <v>6863.7899999999936</v>
      </c>
      <c r="H1263" s="334"/>
      <c r="I1263" s="335"/>
      <c r="J1263" s="336"/>
      <c r="K1263" s="301"/>
      <c r="L1263" s="336"/>
      <c r="M1263" s="301"/>
      <c r="N1263" s="336"/>
      <c r="O1263" s="301"/>
      <c r="P1263" s="336"/>
      <c r="Q1263" s="301"/>
      <c r="R1263" s="336"/>
      <c r="S1263" s="301"/>
      <c r="T1263" s="336"/>
    </row>
    <row r="1264" spans="1:20" ht="12" customHeight="1" x14ac:dyDescent="0.3">
      <c r="A1264" s="329" t="s">
        <v>286</v>
      </c>
      <c r="B1264" s="330">
        <v>28</v>
      </c>
      <c r="C1264" s="298">
        <v>46053</v>
      </c>
      <c r="D1264" s="298" t="s">
        <v>207</v>
      </c>
      <c r="E1264" s="331">
        <v>25</v>
      </c>
      <c r="F1264" s="331"/>
      <c r="G1264" s="333">
        <f t="shared" si="22"/>
        <v>6888.7899999999936</v>
      </c>
      <c r="H1264" s="334"/>
      <c r="I1264" s="335"/>
      <c r="J1264" s="336"/>
      <c r="K1264" s="301"/>
      <c r="L1264" s="336"/>
      <c r="M1264" s="301"/>
      <c r="N1264" s="336"/>
      <c r="O1264" s="301"/>
      <c r="P1264" s="336"/>
      <c r="Q1264" s="301"/>
      <c r="R1264" s="336"/>
      <c r="S1264" s="301"/>
      <c r="T1264" s="336"/>
    </row>
    <row r="1265" spans="1:20" ht="12" customHeight="1" x14ac:dyDescent="0.3">
      <c r="A1265" s="329" t="s">
        <v>286</v>
      </c>
      <c r="B1265" s="330">
        <v>29</v>
      </c>
      <c r="C1265" s="298">
        <v>46053</v>
      </c>
      <c r="D1265" s="298" t="s">
        <v>208</v>
      </c>
      <c r="E1265" s="331">
        <v>45</v>
      </c>
      <c r="F1265" s="331"/>
      <c r="G1265" s="333">
        <f t="shared" si="22"/>
        <v>6913.7899999999936</v>
      </c>
      <c r="H1265" s="334"/>
      <c r="I1265" s="335"/>
      <c r="J1265" s="336"/>
      <c r="K1265" s="301"/>
      <c r="L1265" s="336"/>
      <c r="M1265" s="301"/>
      <c r="N1265" s="336"/>
      <c r="O1265" s="301"/>
      <c r="P1265" s="336"/>
      <c r="Q1265" s="301"/>
      <c r="R1265" s="336"/>
      <c r="S1265" s="301"/>
      <c r="T1265" s="336"/>
    </row>
    <row r="1266" spans="1:20" ht="12" customHeight="1" x14ac:dyDescent="0.3">
      <c r="A1266" s="329" t="s">
        <v>286</v>
      </c>
      <c r="B1266" s="330">
        <v>30</v>
      </c>
      <c r="C1266" s="298">
        <v>46053</v>
      </c>
      <c r="D1266" s="298" t="s">
        <v>209</v>
      </c>
      <c r="E1266" s="331">
        <v>400</v>
      </c>
      <c r="F1266" s="331"/>
      <c r="G1266" s="333">
        <f t="shared" si="22"/>
        <v>6958.7899999999936</v>
      </c>
      <c r="H1266" s="334"/>
      <c r="I1266" s="335"/>
      <c r="J1266" s="336"/>
      <c r="K1266" s="301"/>
      <c r="L1266" s="336"/>
      <c r="M1266" s="301"/>
      <c r="N1266" s="336"/>
      <c r="O1266" s="301"/>
      <c r="P1266" s="336"/>
      <c r="Q1266" s="301"/>
      <c r="R1266" s="336"/>
      <c r="S1266" s="301"/>
      <c r="T1266" s="336"/>
    </row>
    <row r="1267" spans="1:20" ht="12" customHeight="1" x14ac:dyDescent="0.3">
      <c r="A1267" s="329" t="s">
        <v>286</v>
      </c>
      <c r="B1267" s="330">
        <v>31</v>
      </c>
      <c r="C1267" s="298">
        <v>46053</v>
      </c>
      <c r="D1267" s="298" t="s">
        <v>210</v>
      </c>
      <c r="E1267" s="331">
        <v>375</v>
      </c>
      <c r="F1267" s="331"/>
      <c r="G1267" s="333">
        <f t="shared" si="22"/>
        <v>7358.7899999999936</v>
      </c>
      <c r="H1267" s="334"/>
      <c r="I1267" s="335"/>
      <c r="J1267" s="336"/>
      <c r="K1267" s="301"/>
      <c r="L1267" s="336"/>
      <c r="M1267" s="301"/>
      <c r="N1267" s="336"/>
      <c r="O1267" s="301"/>
      <c r="P1267" s="336"/>
      <c r="Q1267" s="301"/>
      <c r="R1267" s="336"/>
      <c r="S1267" s="301"/>
      <c r="T1267" s="336"/>
    </row>
    <row r="1268" spans="1:20" ht="12" customHeight="1" x14ac:dyDescent="0.3">
      <c r="A1268" s="329" t="s">
        <v>286</v>
      </c>
      <c r="B1268" s="330">
        <v>32</v>
      </c>
      <c r="C1268" s="298">
        <v>46053</v>
      </c>
      <c r="D1268" s="298" t="s">
        <v>211</v>
      </c>
      <c r="E1268" s="331">
        <v>100</v>
      </c>
      <c r="F1268" s="331"/>
      <c r="G1268" s="333">
        <f t="shared" si="22"/>
        <v>7733.7899999999936</v>
      </c>
      <c r="H1268" s="334"/>
      <c r="I1268" s="335"/>
      <c r="J1268" s="336"/>
      <c r="K1268" s="301"/>
      <c r="L1268" s="336"/>
      <c r="M1268" s="301"/>
      <c r="N1268" s="336"/>
      <c r="O1268" s="301"/>
      <c r="P1268" s="336"/>
      <c r="Q1268" s="301"/>
      <c r="R1268" s="336"/>
      <c r="S1268" s="301"/>
      <c r="T1268" s="336"/>
    </row>
    <row r="1269" spans="1:20" ht="12" customHeight="1" x14ac:dyDescent="0.3">
      <c r="A1269" s="329" t="s">
        <v>286</v>
      </c>
      <c r="B1269" s="330">
        <v>33</v>
      </c>
      <c r="C1269" s="298">
        <v>46053</v>
      </c>
      <c r="D1269" s="298" t="s">
        <v>212</v>
      </c>
      <c r="E1269" s="331">
        <v>85</v>
      </c>
      <c r="F1269" s="331"/>
      <c r="G1269" s="333">
        <f t="shared" si="22"/>
        <v>7833.7899999999936</v>
      </c>
      <c r="H1269" s="334"/>
      <c r="I1269" s="335"/>
      <c r="J1269" s="336"/>
      <c r="K1269" s="301"/>
      <c r="L1269" s="336"/>
      <c r="M1269" s="301"/>
      <c r="N1269" s="336"/>
      <c r="O1269" s="301"/>
      <c r="P1269" s="336"/>
      <c r="Q1269" s="301"/>
      <c r="R1269" s="336"/>
      <c r="S1269" s="301"/>
      <c r="T1269" s="336"/>
    </row>
    <row r="1270" spans="1:20" ht="12" customHeight="1" x14ac:dyDescent="0.3">
      <c r="A1270" s="329" t="s">
        <v>286</v>
      </c>
      <c r="B1270" s="330">
        <v>34</v>
      </c>
      <c r="C1270" s="298">
        <v>46053</v>
      </c>
      <c r="D1270" s="298" t="s">
        <v>213</v>
      </c>
      <c r="E1270" s="331">
        <v>230</v>
      </c>
      <c r="F1270" s="331"/>
      <c r="G1270" s="333">
        <f t="shared" si="22"/>
        <v>7918.7899999999936</v>
      </c>
      <c r="H1270" s="334"/>
      <c r="I1270" s="335"/>
      <c r="J1270" s="336"/>
      <c r="K1270" s="301"/>
      <c r="L1270" s="336"/>
      <c r="M1270" s="301"/>
      <c r="N1270" s="336"/>
      <c r="O1270" s="301"/>
      <c r="P1270" s="336"/>
      <c r="Q1270" s="301"/>
      <c r="R1270" s="336"/>
      <c r="S1270" s="301"/>
      <c r="T1270" s="336"/>
    </row>
    <row r="1271" spans="1:20" ht="12" customHeight="1" x14ac:dyDescent="0.3">
      <c r="A1271" s="329" t="s">
        <v>286</v>
      </c>
      <c r="B1271" s="330">
        <v>35</v>
      </c>
      <c r="C1271" s="298">
        <v>46053</v>
      </c>
      <c r="D1271" s="298" t="s">
        <v>214</v>
      </c>
      <c r="E1271" s="331">
        <v>45</v>
      </c>
      <c r="F1271" s="331"/>
      <c r="G1271" s="333">
        <f t="shared" si="22"/>
        <v>8148.7899999999936</v>
      </c>
      <c r="H1271" s="334"/>
      <c r="I1271" s="335"/>
      <c r="J1271" s="336"/>
      <c r="K1271" s="301"/>
      <c r="L1271" s="336"/>
      <c r="M1271" s="301"/>
      <c r="N1271" s="336"/>
      <c r="O1271" s="301"/>
      <c r="P1271" s="336"/>
      <c r="Q1271" s="301"/>
      <c r="R1271" s="336"/>
      <c r="S1271" s="301"/>
      <c r="T1271" s="336"/>
    </row>
    <row r="1272" spans="1:20" ht="12" customHeight="1" x14ac:dyDescent="0.3">
      <c r="A1272" s="329" t="s">
        <v>289</v>
      </c>
      <c r="B1272" s="330">
        <v>8</v>
      </c>
      <c r="C1272" s="298">
        <v>46053</v>
      </c>
      <c r="D1272" s="298" t="s">
        <v>319</v>
      </c>
      <c r="E1272" s="331">
        <v>31.03</v>
      </c>
      <c r="F1272" s="331"/>
      <c r="G1272" s="333">
        <f t="shared" si="22"/>
        <v>8193.7899999999936</v>
      </c>
      <c r="H1272" s="334"/>
      <c r="I1272" s="335"/>
      <c r="J1272" s="336"/>
      <c r="K1272" s="301"/>
      <c r="L1272" s="336"/>
      <c r="M1272" s="301"/>
      <c r="N1272" s="336"/>
      <c r="O1272" s="301"/>
      <c r="P1272" s="336"/>
      <c r="Q1272" s="301"/>
      <c r="R1272" s="336"/>
      <c r="S1272" s="301"/>
      <c r="T1272" s="336"/>
    </row>
    <row r="1273" spans="1:20" ht="12" customHeight="1" x14ac:dyDescent="0.3">
      <c r="A1273" s="329" t="s">
        <v>294</v>
      </c>
      <c r="B1273" s="330">
        <v>10</v>
      </c>
      <c r="C1273" s="298">
        <v>46053</v>
      </c>
      <c r="D1273" s="298" t="s">
        <v>176</v>
      </c>
      <c r="E1273" s="331">
        <v>17.899999999999999</v>
      </c>
      <c r="F1273" s="331"/>
      <c r="G1273" s="333">
        <f t="shared" si="22"/>
        <v>8224.8199999999943</v>
      </c>
      <c r="H1273" s="334"/>
      <c r="I1273" s="335"/>
      <c r="J1273" s="336"/>
      <c r="K1273" s="301"/>
      <c r="L1273" s="336"/>
      <c r="M1273" s="301"/>
      <c r="N1273" s="336"/>
      <c r="O1273" s="301"/>
      <c r="P1273" s="336"/>
      <c r="Q1273" s="301"/>
      <c r="R1273" s="336"/>
      <c r="S1273" s="301"/>
      <c r="T1273" s="336"/>
    </row>
    <row r="1274" spans="1:20" ht="12" customHeight="1" x14ac:dyDescent="0.3">
      <c r="A1274" s="329" t="s">
        <v>289</v>
      </c>
      <c r="B1274" s="330">
        <v>3</v>
      </c>
      <c r="C1274" s="298">
        <v>46053</v>
      </c>
      <c r="D1274" s="298" t="s">
        <v>348</v>
      </c>
      <c r="E1274" s="331">
        <v>18.84</v>
      </c>
      <c r="F1274" s="331"/>
      <c r="G1274" s="333">
        <f t="shared" si="22"/>
        <v>8242.7199999999939</v>
      </c>
      <c r="H1274" s="334"/>
      <c r="I1274" s="335"/>
      <c r="J1274" s="336"/>
      <c r="K1274" s="301"/>
      <c r="L1274" s="336"/>
      <c r="M1274" s="301"/>
      <c r="N1274" s="336"/>
      <c r="O1274" s="301"/>
      <c r="P1274" s="336"/>
      <c r="Q1274" s="301"/>
      <c r="R1274" s="336"/>
      <c r="S1274" s="301"/>
      <c r="T1274" s="336"/>
    </row>
    <row r="1275" spans="1:20" ht="12" customHeight="1" x14ac:dyDescent="0.3">
      <c r="A1275" s="329" t="s">
        <v>289</v>
      </c>
      <c r="B1275" s="330">
        <v>8</v>
      </c>
      <c r="C1275" s="298">
        <v>46053</v>
      </c>
      <c r="D1275" s="298" t="s">
        <v>319</v>
      </c>
      <c r="E1275" s="331">
        <v>25.54</v>
      </c>
      <c r="F1275" s="331"/>
      <c r="G1275" s="333">
        <f t="shared" si="22"/>
        <v>8261.559999999994</v>
      </c>
      <c r="H1275" s="334"/>
      <c r="I1275" s="335"/>
      <c r="J1275" s="336"/>
      <c r="K1275" s="301"/>
      <c r="L1275" s="336"/>
      <c r="M1275" s="301"/>
      <c r="N1275" s="336"/>
      <c r="O1275" s="301"/>
      <c r="P1275" s="336"/>
      <c r="Q1275" s="301"/>
      <c r="R1275" s="336"/>
      <c r="S1275" s="301"/>
      <c r="T1275" s="336"/>
    </row>
    <row r="1276" spans="1:20" ht="12" customHeight="1" x14ac:dyDescent="0.3">
      <c r="A1276" s="329" t="s">
        <v>289</v>
      </c>
      <c r="B1276" s="330">
        <v>8</v>
      </c>
      <c r="C1276" s="298">
        <v>46053</v>
      </c>
      <c r="D1276" s="298" t="s">
        <v>308</v>
      </c>
      <c r="E1276" s="331">
        <v>52.59</v>
      </c>
      <c r="F1276" s="331"/>
      <c r="G1276" s="333">
        <f t="shared" si="22"/>
        <v>8287.0999999999949</v>
      </c>
      <c r="H1276" s="334"/>
      <c r="I1276" s="335"/>
      <c r="J1276" s="336"/>
      <c r="K1276" s="301"/>
      <c r="L1276" s="336"/>
      <c r="M1276" s="301"/>
      <c r="N1276" s="336"/>
      <c r="O1276" s="301"/>
      <c r="P1276" s="336"/>
      <c r="Q1276" s="301"/>
      <c r="R1276" s="336"/>
      <c r="S1276" s="301"/>
      <c r="T1276" s="336"/>
    </row>
    <row r="1277" spans="1:20" ht="12" customHeight="1" x14ac:dyDescent="0.3">
      <c r="A1277" s="329" t="s">
        <v>335</v>
      </c>
      <c r="B1277" s="330" t="s">
        <v>335</v>
      </c>
      <c r="C1277" s="298">
        <v>46052</v>
      </c>
      <c r="D1277" s="299" t="s">
        <v>460</v>
      </c>
      <c r="E1277" s="331"/>
      <c r="F1277" s="331">
        <v>422</v>
      </c>
      <c r="G1277" s="333">
        <f t="shared" si="22"/>
        <v>8339.6899999999951</v>
      </c>
      <c r="H1277" s="334"/>
      <c r="I1277" s="335"/>
      <c r="J1277" s="336"/>
      <c r="K1277" s="301"/>
      <c r="L1277" s="336"/>
      <c r="M1277" s="301"/>
      <c r="N1277" s="336"/>
      <c r="O1277" s="301"/>
      <c r="P1277" s="336"/>
      <c r="Q1277" s="301"/>
      <c r="R1277" s="336"/>
      <c r="S1277" s="301"/>
      <c r="T1277" s="336"/>
    </row>
    <row r="1278" spans="1:20" ht="12" customHeight="1" x14ac:dyDescent="0.3">
      <c r="A1278" s="329" t="s">
        <v>289</v>
      </c>
      <c r="B1278" s="330">
        <v>5</v>
      </c>
      <c r="C1278" s="298">
        <v>46052</v>
      </c>
      <c r="D1278" s="299" t="s">
        <v>864</v>
      </c>
      <c r="E1278" s="331">
        <v>200</v>
      </c>
      <c r="F1278" s="331"/>
      <c r="G1278" s="333">
        <f t="shared" si="22"/>
        <v>7917.6899999999951</v>
      </c>
      <c r="H1278" s="334"/>
      <c r="I1278" s="335"/>
      <c r="J1278" s="336"/>
      <c r="K1278" s="301"/>
      <c r="L1278" s="336"/>
      <c r="M1278" s="301"/>
      <c r="N1278" s="336"/>
      <c r="O1278" s="301"/>
      <c r="P1278" s="336"/>
      <c r="Q1278" s="301"/>
      <c r="R1278" s="336"/>
      <c r="S1278" s="301"/>
      <c r="T1278" s="336"/>
    </row>
    <row r="1279" spans="1:20" ht="12" customHeight="1" x14ac:dyDescent="0.3">
      <c r="A1279" s="329" t="s">
        <v>289</v>
      </c>
      <c r="B1279" s="330">
        <v>2</v>
      </c>
      <c r="C1279" s="298">
        <v>46052</v>
      </c>
      <c r="D1279" s="299" t="s">
        <v>296</v>
      </c>
      <c r="E1279" s="331">
        <v>8.52</v>
      </c>
      <c r="F1279" s="331"/>
      <c r="G1279" s="333">
        <f t="shared" si="22"/>
        <v>8117.6899999999951</v>
      </c>
      <c r="H1279" s="334"/>
      <c r="I1279" s="335"/>
      <c r="J1279" s="336"/>
      <c r="K1279" s="301"/>
      <c r="L1279" s="336"/>
      <c r="M1279" s="301"/>
      <c r="N1279" s="336"/>
      <c r="O1279" s="301"/>
      <c r="P1279" s="336"/>
      <c r="Q1279" s="301"/>
      <c r="R1279" s="336"/>
      <c r="S1279" s="301"/>
      <c r="T1279" s="336"/>
    </row>
    <row r="1280" spans="1:20" ht="12" customHeight="1" x14ac:dyDescent="0.3">
      <c r="A1280" s="329" t="s">
        <v>287</v>
      </c>
      <c r="B1280" s="330" t="s">
        <v>287</v>
      </c>
      <c r="C1280" s="298">
        <v>46052</v>
      </c>
      <c r="D1280" s="299" t="s">
        <v>461</v>
      </c>
      <c r="E1280" s="331">
        <v>831.92</v>
      </c>
      <c r="F1280" s="331">
        <v>831.92</v>
      </c>
      <c r="G1280" s="333">
        <f t="shared" si="22"/>
        <v>8126.2099999999955</v>
      </c>
      <c r="H1280" s="334"/>
      <c r="I1280" s="335"/>
      <c r="J1280" s="336"/>
      <c r="K1280" s="301"/>
      <c r="L1280" s="336"/>
      <c r="M1280" s="301"/>
      <c r="N1280" s="336"/>
      <c r="O1280" s="301"/>
      <c r="P1280" s="336"/>
      <c r="Q1280" s="301"/>
      <c r="R1280" s="336"/>
      <c r="S1280" s="301"/>
      <c r="T1280" s="336"/>
    </row>
    <row r="1281" spans="1:20" ht="12" customHeight="1" x14ac:dyDescent="0.3">
      <c r="A1281" s="329" t="s">
        <v>289</v>
      </c>
      <c r="B1281" s="330">
        <v>5</v>
      </c>
      <c r="C1281" s="298">
        <v>46052</v>
      </c>
      <c r="D1281" s="299" t="s">
        <v>441</v>
      </c>
      <c r="E1281" s="331">
        <v>200</v>
      </c>
      <c r="F1281" s="331"/>
      <c r="G1281" s="333">
        <f t="shared" si="22"/>
        <v>8126.2099999999955</v>
      </c>
      <c r="H1281" s="334"/>
      <c r="I1281" s="335"/>
      <c r="J1281" s="336"/>
      <c r="K1281" s="301"/>
      <c r="L1281" s="336"/>
      <c r="M1281" s="301"/>
      <c r="N1281" s="336"/>
      <c r="O1281" s="301"/>
      <c r="P1281" s="336"/>
      <c r="Q1281" s="301"/>
      <c r="R1281" s="336"/>
      <c r="S1281" s="301"/>
      <c r="T1281" s="336"/>
    </row>
    <row r="1282" spans="1:20" ht="12" customHeight="1" x14ac:dyDescent="0.3">
      <c r="A1282" s="329" t="s">
        <v>289</v>
      </c>
      <c r="B1282" s="330">
        <v>2</v>
      </c>
      <c r="C1282" s="298">
        <v>46052</v>
      </c>
      <c r="D1282" s="299" t="s">
        <v>324</v>
      </c>
      <c r="E1282" s="331">
        <v>11.04</v>
      </c>
      <c r="F1282" s="331"/>
      <c r="G1282" s="333">
        <f t="shared" si="22"/>
        <v>8326.2099999999955</v>
      </c>
      <c r="H1282" s="334"/>
      <c r="I1282" s="335"/>
      <c r="J1282" s="336"/>
      <c r="K1282" s="301"/>
      <c r="L1282" s="336"/>
      <c r="M1282" s="301"/>
      <c r="N1282" s="336"/>
      <c r="O1282" s="301"/>
      <c r="P1282" s="336"/>
      <c r="Q1282" s="301"/>
      <c r="R1282" s="336"/>
      <c r="S1282" s="301"/>
      <c r="T1282" s="336"/>
    </row>
    <row r="1283" spans="1:20" ht="12" customHeight="1" x14ac:dyDescent="0.3">
      <c r="A1283" s="329" t="s">
        <v>291</v>
      </c>
      <c r="B1283" s="330">
        <v>38</v>
      </c>
      <c r="C1283" s="298">
        <v>46051</v>
      </c>
      <c r="D1283" s="299" t="s">
        <v>293</v>
      </c>
      <c r="E1283" s="331"/>
      <c r="F1283" s="331">
        <v>4365.6499999999996</v>
      </c>
      <c r="G1283" s="333">
        <f t="shared" si="22"/>
        <v>8337.2499999999964</v>
      </c>
      <c r="H1283" s="334"/>
      <c r="I1283" s="335"/>
      <c r="J1283" s="336"/>
      <c r="K1283" s="301"/>
      <c r="L1283" s="336"/>
      <c r="M1283" s="301"/>
      <c r="N1283" s="336"/>
      <c r="O1283" s="301"/>
      <c r="P1283" s="336"/>
      <c r="Q1283" s="301"/>
      <c r="R1283" s="336"/>
      <c r="S1283" s="301"/>
      <c r="T1283" s="336"/>
    </row>
    <row r="1284" spans="1:20" ht="12" customHeight="1" x14ac:dyDescent="0.3">
      <c r="A1284" s="329" t="s">
        <v>289</v>
      </c>
      <c r="B1284" s="330">
        <v>2</v>
      </c>
      <c r="C1284" s="298">
        <v>46051</v>
      </c>
      <c r="D1284" s="299" t="s">
        <v>296</v>
      </c>
      <c r="E1284" s="331">
        <v>18.28</v>
      </c>
      <c r="F1284" s="331"/>
      <c r="G1284" s="333">
        <f t="shared" si="22"/>
        <v>3971.5999999999976</v>
      </c>
      <c r="H1284" s="334"/>
      <c r="I1284" s="335"/>
      <c r="J1284" s="336"/>
      <c r="K1284" s="301"/>
      <c r="L1284" s="336"/>
      <c r="M1284" s="301"/>
      <c r="N1284" s="336"/>
      <c r="O1284" s="301"/>
      <c r="P1284" s="336"/>
      <c r="Q1284" s="301"/>
      <c r="R1284" s="336"/>
      <c r="S1284" s="301"/>
      <c r="T1284" s="336"/>
    </row>
    <row r="1285" spans="1:20" ht="12" customHeight="1" x14ac:dyDescent="0.3">
      <c r="A1285" s="329" t="s">
        <v>289</v>
      </c>
      <c r="B1285" s="330">
        <v>4</v>
      </c>
      <c r="C1285" s="298">
        <v>46051</v>
      </c>
      <c r="D1285" s="299" t="s">
        <v>295</v>
      </c>
      <c r="E1285" s="331">
        <v>57.06</v>
      </c>
      <c r="F1285" s="331"/>
      <c r="G1285" s="333">
        <f t="shared" si="22"/>
        <v>3989.8799999999978</v>
      </c>
      <c r="H1285" s="334"/>
      <c r="I1285" s="335"/>
      <c r="J1285" s="336"/>
      <c r="K1285" s="301"/>
      <c r="L1285" s="336"/>
      <c r="M1285" s="301"/>
      <c r="N1285" s="336"/>
      <c r="O1285" s="301"/>
      <c r="P1285" s="336"/>
      <c r="Q1285" s="301"/>
      <c r="R1285" s="336"/>
      <c r="S1285" s="301"/>
      <c r="T1285" s="336"/>
    </row>
    <row r="1286" spans="1:20" ht="12" customHeight="1" x14ac:dyDescent="0.3">
      <c r="A1286" s="329" t="s">
        <v>287</v>
      </c>
      <c r="B1286" s="330" t="s">
        <v>287</v>
      </c>
      <c r="C1286" s="298">
        <v>46051</v>
      </c>
      <c r="D1286" s="299" t="s">
        <v>462</v>
      </c>
      <c r="E1286" s="331">
        <v>89.42</v>
      </c>
      <c r="F1286" s="331">
        <v>89.42</v>
      </c>
      <c r="G1286" s="333">
        <f t="shared" si="22"/>
        <v>4046.9399999999978</v>
      </c>
      <c r="H1286" s="334"/>
      <c r="I1286" s="335"/>
      <c r="J1286" s="336"/>
      <c r="K1286" s="301"/>
      <c r="L1286" s="336"/>
      <c r="M1286" s="301"/>
      <c r="N1286" s="336"/>
      <c r="O1286" s="301"/>
      <c r="P1286" s="336"/>
      <c r="Q1286" s="301"/>
      <c r="R1286" s="336"/>
      <c r="S1286" s="301"/>
      <c r="T1286" s="336"/>
    </row>
    <row r="1287" spans="1:20" ht="12" customHeight="1" x14ac:dyDescent="0.3">
      <c r="A1287" s="329" t="s">
        <v>289</v>
      </c>
      <c r="B1287" s="330">
        <v>8</v>
      </c>
      <c r="C1287" s="298">
        <v>46051</v>
      </c>
      <c r="D1287" s="299" t="s">
        <v>463</v>
      </c>
      <c r="E1287" s="331">
        <v>59</v>
      </c>
      <c r="F1287" s="331"/>
      <c r="G1287" s="333">
        <f t="shared" si="22"/>
        <v>4046.9399999999978</v>
      </c>
      <c r="H1287" s="334"/>
      <c r="I1287" s="335"/>
      <c r="J1287" s="336"/>
      <c r="K1287" s="301"/>
      <c r="L1287" s="336"/>
      <c r="M1287" s="301"/>
      <c r="N1287" s="336"/>
      <c r="O1287" s="301"/>
      <c r="P1287" s="336"/>
      <c r="Q1287" s="301"/>
      <c r="R1287" s="336"/>
      <c r="S1287" s="301"/>
      <c r="T1287" s="336"/>
    </row>
    <row r="1288" spans="1:20" ht="12" customHeight="1" x14ac:dyDescent="0.3">
      <c r="A1288" s="329" t="s">
        <v>289</v>
      </c>
      <c r="B1288" s="330">
        <v>2</v>
      </c>
      <c r="C1288" s="298">
        <v>46051</v>
      </c>
      <c r="D1288" s="299" t="s">
        <v>371</v>
      </c>
      <c r="E1288" s="331">
        <v>19.899999999999999</v>
      </c>
      <c r="F1288" s="331"/>
      <c r="G1288" s="333">
        <f t="shared" si="22"/>
        <v>4105.9399999999978</v>
      </c>
      <c r="H1288" s="334"/>
      <c r="I1288" s="335"/>
      <c r="J1288" s="336"/>
      <c r="K1288" s="301"/>
      <c r="L1288" s="336"/>
      <c r="M1288" s="301"/>
      <c r="N1288" s="336"/>
      <c r="O1288" s="301"/>
      <c r="P1288" s="336"/>
      <c r="Q1288" s="301"/>
      <c r="R1288" s="336"/>
      <c r="S1288" s="301"/>
      <c r="T1288" s="336"/>
    </row>
    <row r="1289" spans="1:20" ht="12" customHeight="1" x14ac:dyDescent="0.3">
      <c r="A1289" s="329" t="s">
        <v>289</v>
      </c>
      <c r="B1289" s="330">
        <v>2</v>
      </c>
      <c r="C1289" s="298">
        <v>46050</v>
      </c>
      <c r="D1289" s="299" t="s">
        <v>353</v>
      </c>
      <c r="E1289" s="331">
        <v>14.99</v>
      </c>
      <c r="F1289" s="331"/>
      <c r="G1289" s="333">
        <f t="shared" si="22"/>
        <v>4125.8399999999974</v>
      </c>
      <c r="H1289" s="334"/>
      <c r="I1289" s="335"/>
      <c r="J1289" s="336"/>
      <c r="K1289" s="301"/>
      <c r="L1289" s="336"/>
      <c r="M1289" s="301"/>
      <c r="N1289" s="336"/>
      <c r="O1289" s="301"/>
      <c r="P1289" s="336"/>
      <c r="Q1289" s="301"/>
      <c r="R1289" s="336"/>
      <c r="S1289" s="301"/>
      <c r="T1289" s="336"/>
    </row>
    <row r="1290" spans="1:20" ht="12" customHeight="1" x14ac:dyDescent="0.3">
      <c r="A1290" s="329" t="s">
        <v>289</v>
      </c>
      <c r="B1290" s="330">
        <v>6</v>
      </c>
      <c r="C1290" s="298">
        <v>46050</v>
      </c>
      <c r="D1290" s="299" t="s">
        <v>464</v>
      </c>
      <c r="E1290" s="331">
        <v>25</v>
      </c>
      <c r="F1290" s="331"/>
      <c r="G1290" s="333">
        <f t="shared" si="22"/>
        <v>4140.8299999999972</v>
      </c>
      <c r="H1290" s="334"/>
      <c r="I1290" s="335"/>
      <c r="J1290" s="336"/>
      <c r="K1290" s="301"/>
      <c r="L1290" s="336"/>
      <c r="M1290" s="301"/>
      <c r="N1290" s="336"/>
      <c r="O1290" s="301"/>
      <c r="P1290" s="336"/>
      <c r="Q1290" s="301"/>
      <c r="R1290" s="336"/>
      <c r="S1290" s="301"/>
      <c r="T1290" s="336"/>
    </row>
    <row r="1291" spans="1:20" ht="12" customHeight="1" x14ac:dyDescent="0.3">
      <c r="A1291" s="329" t="s">
        <v>289</v>
      </c>
      <c r="B1291" s="330">
        <v>3</v>
      </c>
      <c r="C1291" s="298">
        <v>46050</v>
      </c>
      <c r="D1291" s="299" t="s">
        <v>865</v>
      </c>
      <c r="E1291" s="331">
        <v>6</v>
      </c>
      <c r="F1291" s="331"/>
      <c r="G1291" s="333">
        <f t="shared" si="22"/>
        <v>4165.8299999999972</v>
      </c>
      <c r="H1291" s="334"/>
      <c r="I1291" s="335"/>
      <c r="J1291" s="336"/>
      <c r="K1291" s="301"/>
      <c r="L1291" s="336"/>
      <c r="M1291" s="301"/>
      <c r="N1291" s="336"/>
      <c r="O1291" s="301"/>
      <c r="P1291" s="336"/>
      <c r="Q1291" s="301"/>
      <c r="R1291" s="336"/>
      <c r="S1291" s="301"/>
      <c r="T1291" s="336"/>
    </row>
    <row r="1292" spans="1:20" ht="12" customHeight="1" x14ac:dyDescent="0.3">
      <c r="A1292" s="329" t="s">
        <v>289</v>
      </c>
      <c r="B1292" s="330">
        <v>2</v>
      </c>
      <c r="C1292" s="298">
        <v>46050</v>
      </c>
      <c r="D1292" s="299" t="s">
        <v>866</v>
      </c>
      <c r="E1292" s="331">
        <v>15</v>
      </c>
      <c r="F1292" s="331"/>
      <c r="G1292" s="333">
        <f t="shared" si="22"/>
        <v>4171.8299999999972</v>
      </c>
      <c r="H1292" s="334"/>
      <c r="I1292" s="335"/>
      <c r="J1292" s="336"/>
      <c r="K1292" s="301"/>
      <c r="L1292" s="336"/>
      <c r="M1292" s="301"/>
      <c r="N1292" s="336"/>
      <c r="O1292" s="301"/>
      <c r="P1292" s="336"/>
      <c r="Q1292" s="301"/>
      <c r="R1292" s="336"/>
      <c r="S1292" s="301"/>
      <c r="T1292" s="336"/>
    </row>
    <row r="1293" spans="1:20" ht="12" customHeight="1" x14ac:dyDescent="0.3">
      <c r="A1293" s="329" t="s">
        <v>289</v>
      </c>
      <c r="B1293" s="330">
        <v>2</v>
      </c>
      <c r="C1293" s="298">
        <v>46050</v>
      </c>
      <c r="D1293" s="299" t="s">
        <v>296</v>
      </c>
      <c r="E1293" s="331">
        <v>12.71</v>
      </c>
      <c r="F1293" s="331"/>
      <c r="G1293" s="333">
        <f t="shared" si="22"/>
        <v>4186.8299999999972</v>
      </c>
      <c r="H1293" s="334"/>
      <c r="I1293" s="335"/>
      <c r="J1293" s="336"/>
      <c r="K1293" s="301"/>
      <c r="L1293" s="336"/>
      <c r="M1293" s="301"/>
      <c r="N1293" s="336"/>
      <c r="O1293" s="301"/>
      <c r="P1293" s="336"/>
      <c r="Q1293" s="301"/>
      <c r="R1293" s="336"/>
      <c r="S1293" s="301"/>
      <c r="T1293" s="336"/>
    </row>
    <row r="1294" spans="1:20" ht="12" customHeight="1" x14ac:dyDescent="0.3">
      <c r="A1294" s="329" t="s">
        <v>287</v>
      </c>
      <c r="B1294" s="330" t="s">
        <v>287</v>
      </c>
      <c r="C1294" s="298">
        <v>46050</v>
      </c>
      <c r="D1294" s="299" t="s">
        <v>452</v>
      </c>
      <c r="E1294" s="331">
        <v>1475.9</v>
      </c>
      <c r="F1294" s="331">
        <v>1475.9</v>
      </c>
      <c r="G1294" s="333">
        <f t="shared" si="22"/>
        <v>4199.5399999999972</v>
      </c>
      <c r="H1294" s="334"/>
      <c r="I1294" s="335"/>
      <c r="J1294" s="336"/>
      <c r="K1294" s="301"/>
      <c r="L1294" s="336"/>
      <c r="M1294" s="301"/>
      <c r="N1294" s="336"/>
      <c r="O1294" s="301"/>
      <c r="P1294" s="336"/>
      <c r="Q1294" s="301"/>
      <c r="R1294" s="336"/>
      <c r="S1294" s="301"/>
      <c r="T1294" s="336"/>
    </row>
    <row r="1295" spans="1:20" ht="12" customHeight="1" x14ac:dyDescent="0.3">
      <c r="A1295" s="329" t="s">
        <v>289</v>
      </c>
      <c r="B1295" s="330">
        <v>8</v>
      </c>
      <c r="C1295" s="298">
        <v>46050</v>
      </c>
      <c r="D1295" s="299" t="s">
        <v>319</v>
      </c>
      <c r="E1295" s="331">
        <v>28.52</v>
      </c>
      <c r="F1295" s="331"/>
      <c r="G1295" s="333">
        <f t="shared" si="22"/>
        <v>4199.5399999999972</v>
      </c>
      <c r="H1295" s="334"/>
      <c r="I1295" s="335"/>
      <c r="J1295" s="336"/>
      <c r="K1295" s="301"/>
      <c r="L1295" s="336"/>
      <c r="M1295" s="301"/>
      <c r="N1295" s="336"/>
      <c r="O1295" s="301"/>
      <c r="P1295" s="336"/>
      <c r="Q1295" s="301"/>
      <c r="R1295" s="336"/>
      <c r="S1295" s="301"/>
      <c r="T1295" s="336"/>
    </row>
    <row r="1296" spans="1:20" ht="12" customHeight="1" x14ac:dyDescent="0.3">
      <c r="A1296" s="329" t="s">
        <v>289</v>
      </c>
      <c r="B1296" s="330">
        <v>2</v>
      </c>
      <c r="C1296" s="298">
        <v>46050</v>
      </c>
      <c r="D1296" s="299" t="s">
        <v>465</v>
      </c>
      <c r="E1296" s="331">
        <v>66.94</v>
      </c>
      <c r="F1296" s="331"/>
      <c r="G1296" s="333">
        <f t="shared" si="22"/>
        <v>4228.0599999999977</v>
      </c>
      <c r="H1296" s="334"/>
      <c r="I1296" s="335"/>
      <c r="J1296" s="336"/>
      <c r="K1296" s="301"/>
      <c r="L1296" s="336"/>
      <c r="M1296" s="301"/>
      <c r="N1296" s="336"/>
      <c r="O1296" s="301"/>
      <c r="P1296" s="336"/>
      <c r="Q1296" s="301"/>
      <c r="R1296" s="336"/>
      <c r="S1296" s="301"/>
      <c r="T1296" s="336"/>
    </row>
    <row r="1297" spans="1:20" ht="12" customHeight="1" x14ac:dyDescent="0.3">
      <c r="A1297" s="329" t="s">
        <v>289</v>
      </c>
      <c r="B1297" s="330">
        <v>8</v>
      </c>
      <c r="C1297" s="298">
        <v>46049</v>
      </c>
      <c r="D1297" s="299" t="s">
        <v>308</v>
      </c>
      <c r="E1297" s="331">
        <v>47.99</v>
      </c>
      <c r="F1297" s="331"/>
      <c r="G1297" s="333">
        <f t="shared" si="22"/>
        <v>4294.9999999999973</v>
      </c>
      <c r="H1297" s="334"/>
      <c r="I1297" s="335"/>
      <c r="J1297" s="336"/>
      <c r="K1297" s="301"/>
      <c r="L1297" s="336"/>
      <c r="M1297" s="301"/>
      <c r="N1297" s="336"/>
      <c r="O1297" s="301"/>
      <c r="P1297" s="336"/>
      <c r="Q1297" s="301"/>
      <c r="R1297" s="336"/>
      <c r="S1297" s="301"/>
      <c r="T1297" s="336"/>
    </row>
    <row r="1298" spans="1:20" ht="12" customHeight="1" x14ac:dyDescent="0.3">
      <c r="A1298" s="329" t="s">
        <v>287</v>
      </c>
      <c r="B1298" s="330" t="s">
        <v>287</v>
      </c>
      <c r="C1298" s="298">
        <v>46048</v>
      </c>
      <c r="D1298" s="299" t="s">
        <v>466</v>
      </c>
      <c r="E1298" s="331"/>
      <c r="F1298" s="331">
        <v>425</v>
      </c>
      <c r="G1298" s="333">
        <f t="shared" si="22"/>
        <v>4342.9899999999971</v>
      </c>
      <c r="H1298" s="334" t="s">
        <v>298</v>
      </c>
      <c r="I1298" s="335"/>
      <c r="J1298" s="336"/>
      <c r="K1298" s="301"/>
      <c r="L1298" s="336"/>
      <c r="M1298" s="301"/>
      <c r="N1298" s="336"/>
      <c r="O1298" s="301"/>
      <c r="P1298" s="336"/>
      <c r="Q1298" s="301"/>
      <c r="R1298" s="336"/>
      <c r="S1298" s="301"/>
      <c r="T1298" s="336"/>
    </row>
    <row r="1299" spans="1:20" ht="12" customHeight="1" x14ac:dyDescent="0.3">
      <c r="A1299" s="329" t="s">
        <v>287</v>
      </c>
      <c r="B1299" s="330" t="s">
        <v>287</v>
      </c>
      <c r="C1299" s="298">
        <v>46048</v>
      </c>
      <c r="D1299" s="299" t="s">
        <v>466</v>
      </c>
      <c r="E1299" s="331">
        <v>425</v>
      </c>
      <c r="F1299" s="331"/>
      <c r="G1299" s="333">
        <f t="shared" si="22"/>
        <v>3917.9899999999971</v>
      </c>
      <c r="H1299" s="334"/>
      <c r="I1299" s="335"/>
      <c r="J1299" s="336"/>
      <c r="K1299" s="301"/>
      <c r="L1299" s="336"/>
      <c r="M1299" s="301"/>
      <c r="N1299" s="336"/>
      <c r="O1299" s="301"/>
      <c r="P1299" s="336"/>
      <c r="Q1299" s="301"/>
      <c r="R1299" s="336"/>
      <c r="S1299" s="301"/>
      <c r="T1299" s="336"/>
    </row>
    <row r="1300" spans="1:20" ht="12" customHeight="1" x14ac:dyDescent="0.3">
      <c r="A1300" s="329" t="s">
        <v>289</v>
      </c>
      <c r="B1300" s="330">
        <v>2</v>
      </c>
      <c r="C1300" s="298">
        <v>46048</v>
      </c>
      <c r="D1300" s="299" t="s">
        <v>467</v>
      </c>
      <c r="E1300" s="331">
        <v>20.12</v>
      </c>
      <c r="F1300" s="331"/>
      <c r="G1300" s="333">
        <f t="shared" si="22"/>
        <v>4342.9899999999971</v>
      </c>
      <c r="H1300" s="334"/>
      <c r="I1300" s="335"/>
      <c r="J1300" s="336"/>
      <c r="K1300" s="301"/>
      <c r="L1300" s="336"/>
      <c r="M1300" s="301"/>
      <c r="N1300" s="336"/>
      <c r="O1300" s="301"/>
      <c r="P1300" s="336"/>
      <c r="Q1300" s="301"/>
      <c r="R1300" s="336"/>
      <c r="S1300" s="301"/>
      <c r="T1300" s="336"/>
    </row>
    <row r="1301" spans="1:20" ht="12" customHeight="1" x14ac:dyDescent="0.3">
      <c r="A1301" s="329" t="s">
        <v>294</v>
      </c>
      <c r="B1301" s="330">
        <v>17</v>
      </c>
      <c r="C1301" s="298">
        <v>46048</v>
      </c>
      <c r="D1301" s="299" t="s">
        <v>468</v>
      </c>
      <c r="E1301" s="331">
        <v>42.68</v>
      </c>
      <c r="F1301" s="331"/>
      <c r="G1301" s="333">
        <f t="shared" si="22"/>
        <v>4363.1099999999969</v>
      </c>
      <c r="H1301" s="334"/>
      <c r="I1301" s="335"/>
      <c r="J1301" s="336"/>
      <c r="K1301" s="301"/>
      <c r="L1301" s="336"/>
      <c r="M1301" s="301"/>
      <c r="N1301" s="336"/>
      <c r="O1301" s="301"/>
      <c r="P1301" s="336"/>
      <c r="Q1301" s="301"/>
      <c r="R1301" s="336"/>
      <c r="S1301" s="301"/>
      <c r="T1301" s="336"/>
    </row>
    <row r="1302" spans="1:20" ht="12" customHeight="1" x14ac:dyDescent="0.3">
      <c r="A1302" s="329" t="s">
        <v>289</v>
      </c>
      <c r="B1302" s="330">
        <v>6</v>
      </c>
      <c r="C1302" s="298">
        <v>46048</v>
      </c>
      <c r="D1302" s="299" t="s">
        <v>397</v>
      </c>
      <c r="E1302" s="331">
        <v>47.9</v>
      </c>
      <c r="F1302" s="331"/>
      <c r="G1302" s="333">
        <f t="shared" si="22"/>
        <v>4405.7899999999972</v>
      </c>
      <c r="H1302" s="334"/>
      <c r="I1302" s="335"/>
      <c r="J1302" s="336"/>
      <c r="K1302" s="301"/>
      <c r="L1302" s="336"/>
      <c r="M1302" s="301"/>
      <c r="N1302" s="336"/>
      <c r="O1302" s="301"/>
      <c r="P1302" s="336"/>
      <c r="Q1302" s="301"/>
      <c r="R1302" s="336"/>
      <c r="S1302" s="301"/>
      <c r="T1302" s="336"/>
    </row>
    <row r="1303" spans="1:20" ht="12" customHeight="1" x14ac:dyDescent="0.3">
      <c r="A1303" s="329" t="s">
        <v>289</v>
      </c>
      <c r="B1303" s="330">
        <v>1</v>
      </c>
      <c r="C1303" s="298">
        <v>46047</v>
      </c>
      <c r="D1303" s="299" t="s">
        <v>457</v>
      </c>
      <c r="E1303" s="331">
        <v>105.79</v>
      </c>
      <c r="F1303" s="331"/>
      <c r="G1303" s="333">
        <f t="shared" si="22"/>
        <v>4453.6899999999969</v>
      </c>
      <c r="H1303" s="334"/>
      <c r="I1303" s="335"/>
      <c r="J1303" s="336"/>
      <c r="K1303" s="301"/>
      <c r="L1303" s="336"/>
      <c r="M1303" s="301"/>
      <c r="N1303" s="336"/>
      <c r="O1303" s="301"/>
      <c r="P1303" s="336"/>
      <c r="Q1303" s="301"/>
      <c r="R1303" s="336"/>
      <c r="S1303" s="301"/>
      <c r="T1303" s="336"/>
    </row>
    <row r="1304" spans="1:20" ht="12" customHeight="1" x14ac:dyDescent="0.3">
      <c r="A1304" s="329" t="s">
        <v>294</v>
      </c>
      <c r="B1304" s="330">
        <v>12</v>
      </c>
      <c r="C1304" s="298">
        <v>46047</v>
      </c>
      <c r="D1304" s="299" t="s">
        <v>314</v>
      </c>
      <c r="E1304" s="331">
        <v>204.83</v>
      </c>
      <c r="F1304" s="331"/>
      <c r="G1304" s="333">
        <f t="shared" si="22"/>
        <v>4559.4799999999968</v>
      </c>
      <c r="H1304" s="334"/>
      <c r="I1304" s="335"/>
      <c r="J1304" s="336"/>
      <c r="K1304" s="301"/>
      <c r="L1304" s="336"/>
      <c r="M1304" s="301"/>
      <c r="N1304" s="336"/>
      <c r="O1304" s="301"/>
      <c r="P1304" s="336"/>
      <c r="Q1304" s="301"/>
      <c r="R1304" s="336"/>
      <c r="S1304" s="301"/>
      <c r="T1304" s="336"/>
    </row>
    <row r="1305" spans="1:20" ht="12" customHeight="1" x14ac:dyDescent="0.3">
      <c r="A1305" s="329" t="s">
        <v>289</v>
      </c>
      <c r="B1305" s="330">
        <v>3</v>
      </c>
      <c r="C1305" s="298">
        <v>46047</v>
      </c>
      <c r="D1305" s="299" t="s">
        <v>348</v>
      </c>
      <c r="E1305" s="331">
        <v>8.51</v>
      </c>
      <c r="F1305" s="331"/>
      <c r="G1305" s="333">
        <f t="shared" si="22"/>
        <v>4764.3099999999968</v>
      </c>
      <c r="H1305" s="334"/>
      <c r="I1305" s="335"/>
      <c r="J1305" s="336"/>
      <c r="K1305" s="301"/>
      <c r="L1305" s="336"/>
      <c r="M1305" s="301"/>
      <c r="N1305" s="336"/>
      <c r="O1305" s="301"/>
      <c r="P1305" s="336"/>
      <c r="Q1305" s="301"/>
      <c r="R1305" s="336"/>
      <c r="S1305" s="301"/>
      <c r="T1305" s="336"/>
    </row>
    <row r="1306" spans="1:20" ht="12" customHeight="1" x14ac:dyDescent="0.3">
      <c r="A1306" s="329" t="s">
        <v>289</v>
      </c>
      <c r="B1306" s="330">
        <v>4</v>
      </c>
      <c r="C1306" s="298">
        <v>46046</v>
      </c>
      <c r="D1306" s="299" t="s">
        <v>296</v>
      </c>
      <c r="E1306" s="331">
        <v>92.96</v>
      </c>
      <c r="F1306" s="331"/>
      <c r="G1306" s="333">
        <f t="shared" si="22"/>
        <v>4772.819999999997</v>
      </c>
      <c r="H1306" s="334"/>
      <c r="I1306" s="335"/>
      <c r="J1306" s="336"/>
      <c r="K1306" s="301"/>
      <c r="L1306" s="336"/>
      <c r="M1306" s="301"/>
      <c r="N1306" s="336"/>
      <c r="O1306" s="301"/>
      <c r="P1306" s="336"/>
      <c r="Q1306" s="301"/>
      <c r="R1306" s="336"/>
      <c r="S1306" s="301"/>
      <c r="T1306" s="336"/>
    </row>
    <row r="1307" spans="1:20" ht="12" customHeight="1" x14ac:dyDescent="0.3">
      <c r="A1307" s="329" t="s">
        <v>289</v>
      </c>
      <c r="B1307" s="330">
        <v>4</v>
      </c>
      <c r="C1307" s="298">
        <v>46046</v>
      </c>
      <c r="D1307" s="299" t="s">
        <v>334</v>
      </c>
      <c r="E1307" s="331">
        <v>30.77</v>
      </c>
      <c r="F1307" s="331"/>
      <c r="G1307" s="333">
        <f t="shared" si="22"/>
        <v>4865.779999999997</v>
      </c>
      <c r="H1307" s="334"/>
      <c r="I1307" s="335"/>
      <c r="J1307" s="336"/>
      <c r="K1307" s="301"/>
      <c r="L1307" s="336"/>
      <c r="M1307" s="301"/>
      <c r="N1307" s="336"/>
      <c r="O1307" s="301"/>
      <c r="P1307" s="336"/>
      <c r="Q1307" s="301"/>
      <c r="R1307" s="336"/>
      <c r="S1307" s="301"/>
      <c r="T1307" s="336"/>
    </row>
    <row r="1308" spans="1:20" ht="12" customHeight="1" x14ac:dyDescent="0.3">
      <c r="A1308" s="329" t="s">
        <v>289</v>
      </c>
      <c r="B1308" s="330">
        <v>2</v>
      </c>
      <c r="C1308" s="298">
        <v>46046</v>
      </c>
      <c r="D1308" s="299" t="s">
        <v>358</v>
      </c>
      <c r="E1308" s="331">
        <v>9.4700000000000006</v>
      </c>
      <c r="F1308" s="331"/>
      <c r="G1308" s="333">
        <f t="shared" si="22"/>
        <v>4896.5499999999975</v>
      </c>
      <c r="H1308" s="334"/>
      <c r="I1308" s="335"/>
      <c r="J1308" s="336"/>
      <c r="K1308" s="301"/>
      <c r="L1308" s="336"/>
      <c r="M1308" s="301"/>
      <c r="N1308" s="336"/>
      <c r="O1308" s="301"/>
      <c r="P1308" s="336"/>
      <c r="Q1308" s="301"/>
      <c r="R1308" s="336"/>
      <c r="S1308" s="301"/>
      <c r="T1308" s="336"/>
    </row>
    <row r="1309" spans="1:20" ht="12" customHeight="1" x14ac:dyDescent="0.3">
      <c r="A1309" s="329" t="s">
        <v>289</v>
      </c>
      <c r="B1309" s="330">
        <v>6</v>
      </c>
      <c r="C1309" s="298">
        <v>46046</v>
      </c>
      <c r="D1309" s="299" t="s">
        <v>397</v>
      </c>
      <c r="E1309" s="331">
        <v>53.59</v>
      </c>
      <c r="F1309" s="331"/>
      <c r="G1309" s="333">
        <f t="shared" si="22"/>
        <v>4906.0199999999977</v>
      </c>
      <c r="H1309" s="334"/>
      <c r="I1309" s="335"/>
      <c r="J1309" s="336"/>
      <c r="K1309" s="301"/>
      <c r="L1309" s="336"/>
      <c r="M1309" s="301"/>
      <c r="N1309" s="336"/>
      <c r="O1309" s="301"/>
      <c r="P1309" s="336"/>
      <c r="Q1309" s="301"/>
      <c r="R1309" s="336"/>
      <c r="S1309" s="301"/>
      <c r="T1309" s="336"/>
    </row>
    <row r="1310" spans="1:20" ht="12" customHeight="1" x14ac:dyDescent="0.3">
      <c r="A1310" s="329" t="s">
        <v>289</v>
      </c>
      <c r="B1310" s="330">
        <v>1</v>
      </c>
      <c r="C1310" s="298">
        <v>46046</v>
      </c>
      <c r="D1310" s="299" t="s">
        <v>311</v>
      </c>
      <c r="E1310" s="331">
        <v>61.64</v>
      </c>
      <c r="F1310" s="331"/>
      <c r="G1310" s="333">
        <f t="shared" si="22"/>
        <v>4959.6099999999979</v>
      </c>
      <c r="H1310" s="334"/>
      <c r="I1310" s="335"/>
      <c r="J1310" s="336"/>
      <c r="K1310" s="301"/>
      <c r="L1310" s="336"/>
      <c r="M1310" s="301"/>
      <c r="N1310" s="336"/>
      <c r="O1310" s="301"/>
      <c r="P1310" s="336"/>
      <c r="Q1310" s="301"/>
      <c r="R1310" s="336"/>
      <c r="S1310" s="301"/>
      <c r="T1310" s="336"/>
    </row>
    <row r="1311" spans="1:20" ht="12" customHeight="1" x14ac:dyDescent="0.3">
      <c r="A1311" s="329" t="s">
        <v>289</v>
      </c>
      <c r="B1311" s="330">
        <v>1</v>
      </c>
      <c r="C1311" s="298">
        <v>46045</v>
      </c>
      <c r="D1311" s="299" t="s">
        <v>304</v>
      </c>
      <c r="E1311" s="331">
        <v>23.17</v>
      </c>
      <c r="F1311" s="331"/>
      <c r="G1311" s="333">
        <f t="shared" si="22"/>
        <v>5021.2499999999982</v>
      </c>
      <c r="H1311" s="334"/>
      <c r="I1311" s="335"/>
      <c r="J1311" s="336"/>
      <c r="K1311" s="301"/>
      <c r="L1311" s="336"/>
      <c r="M1311" s="301"/>
      <c r="N1311" s="336"/>
      <c r="O1311" s="301"/>
      <c r="P1311" s="336"/>
      <c r="Q1311" s="301"/>
      <c r="R1311" s="336"/>
      <c r="S1311" s="301"/>
      <c r="T1311" s="336"/>
    </row>
    <row r="1312" spans="1:20" ht="12" customHeight="1" x14ac:dyDescent="0.3">
      <c r="A1312" s="329" t="s">
        <v>289</v>
      </c>
      <c r="B1312" s="330">
        <v>4</v>
      </c>
      <c r="C1312" s="298">
        <v>46045</v>
      </c>
      <c r="D1312" s="299" t="s">
        <v>296</v>
      </c>
      <c r="E1312" s="331">
        <v>62.77</v>
      </c>
      <c r="F1312" s="331"/>
      <c r="G1312" s="333">
        <f t="shared" si="22"/>
        <v>5044.4199999999983</v>
      </c>
      <c r="H1312" s="334"/>
      <c r="I1312" s="335"/>
      <c r="J1312" s="336"/>
      <c r="K1312" s="301"/>
      <c r="L1312" s="336"/>
      <c r="M1312" s="301"/>
      <c r="N1312" s="336"/>
      <c r="O1312" s="301"/>
      <c r="P1312" s="336"/>
      <c r="Q1312" s="301"/>
      <c r="R1312" s="336"/>
      <c r="S1312" s="301"/>
      <c r="T1312" s="336"/>
    </row>
    <row r="1313" spans="1:20" ht="12" customHeight="1" x14ac:dyDescent="0.3">
      <c r="A1313" s="329" t="s">
        <v>289</v>
      </c>
      <c r="B1313" s="330">
        <v>6</v>
      </c>
      <c r="C1313" s="298">
        <v>46045</v>
      </c>
      <c r="D1313" s="299" t="s">
        <v>469</v>
      </c>
      <c r="E1313" s="331">
        <v>105.51</v>
      </c>
      <c r="F1313" s="331"/>
      <c r="G1313" s="333">
        <f t="shared" si="22"/>
        <v>5107.1899999999987</v>
      </c>
      <c r="H1313" s="334"/>
      <c r="I1313" s="335"/>
      <c r="J1313" s="336"/>
      <c r="K1313" s="301"/>
      <c r="L1313" s="336"/>
      <c r="M1313" s="301"/>
      <c r="N1313" s="336"/>
      <c r="O1313" s="301"/>
      <c r="P1313" s="336"/>
      <c r="Q1313" s="301"/>
      <c r="R1313" s="336"/>
      <c r="S1313" s="301"/>
      <c r="T1313" s="336"/>
    </row>
    <row r="1314" spans="1:20" ht="12" customHeight="1" x14ac:dyDescent="0.3">
      <c r="A1314" s="329" t="s">
        <v>289</v>
      </c>
      <c r="B1314" s="330">
        <v>3</v>
      </c>
      <c r="C1314" s="298">
        <v>46045</v>
      </c>
      <c r="D1314" s="299" t="s">
        <v>334</v>
      </c>
      <c r="E1314" s="331">
        <v>9.9499999999999993</v>
      </c>
      <c r="F1314" s="331"/>
      <c r="G1314" s="333">
        <f t="shared" si="22"/>
        <v>5212.6999999999989</v>
      </c>
      <c r="H1314" s="334"/>
      <c r="I1314" s="335"/>
      <c r="J1314" s="336"/>
      <c r="K1314" s="301"/>
      <c r="L1314" s="336"/>
      <c r="M1314" s="301"/>
      <c r="N1314" s="336"/>
      <c r="O1314" s="301"/>
      <c r="P1314" s="336"/>
      <c r="Q1314" s="301"/>
      <c r="R1314" s="336"/>
      <c r="S1314" s="301"/>
      <c r="T1314" s="336"/>
    </row>
    <row r="1315" spans="1:20" ht="12" customHeight="1" x14ac:dyDescent="0.3">
      <c r="A1315" s="329" t="s">
        <v>289</v>
      </c>
      <c r="B1315" s="330">
        <v>2</v>
      </c>
      <c r="C1315" s="298">
        <v>46045</v>
      </c>
      <c r="D1315" s="299" t="s">
        <v>358</v>
      </c>
      <c r="E1315" s="331">
        <v>10.17</v>
      </c>
      <c r="F1315" s="331"/>
      <c r="G1315" s="333">
        <f t="shared" si="22"/>
        <v>5222.6499999999987</v>
      </c>
      <c r="H1315" s="334"/>
      <c r="I1315" s="335"/>
      <c r="J1315" s="336"/>
      <c r="K1315" s="301"/>
      <c r="L1315" s="336"/>
      <c r="M1315" s="301"/>
      <c r="N1315" s="336"/>
      <c r="O1315" s="301"/>
      <c r="P1315" s="336"/>
      <c r="Q1315" s="301"/>
      <c r="R1315" s="336"/>
      <c r="S1315" s="301"/>
      <c r="T1315" s="336"/>
    </row>
    <row r="1316" spans="1:20" ht="12" customHeight="1" x14ac:dyDescent="0.3">
      <c r="A1316" s="329" t="s">
        <v>289</v>
      </c>
      <c r="B1316" s="330">
        <v>2</v>
      </c>
      <c r="C1316" s="298">
        <v>46045</v>
      </c>
      <c r="D1316" s="299" t="s">
        <v>301</v>
      </c>
      <c r="E1316" s="331">
        <v>32.200000000000003</v>
      </c>
      <c r="F1316" s="331"/>
      <c r="G1316" s="333">
        <f t="shared" si="22"/>
        <v>5232.8199999999988</v>
      </c>
      <c r="H1316" s="334"/>
      <c r="I1316" s="335"/>
      <c r="J1316" s="336"/>
      <c r="K1316" s="301"/>
      <c r="L1316" s="336"/>
      <c r="M1316" s="301"/>
      <c r="N1316" s="336"/>
      <c r="O1316" s="301"/>
      <c r="P1316" s="336"/>
      <c r="Q1316" s="301"/>
      <c r="R1316" s="336"/>
      <c r="S1316" s="301"/>
      <c r="T1316" s="336"/>
    </row>
    <row r="1317" spans="1:20" ht="12" customHeight="1" x14ac:dyDescent="0.3">
      <c r="A1317" s="329" t="s">
        <v>294</v>
      </c>
      <c r="B1317" s="330">
        <v>22</v>
      </c>
      <c r="C1317" s="298">
        <v>46045</v>
      </c>
      <c r="D1317" s="299" t="s">
        <v>862</v>
      </c>
      <c r="E1317" s="331">
        <v>5.31</v>
      </c>
      <c r="F1317" s="331"/>
      <c r="G1317" s="333">
        <f t="shared" si="22"/>
        <v>5265.0199999999986</v>
      </c>
      <c r="H1317" s="334"/>
      <c r="I1317" s="335"/>
      <c r="J1317" s="336"/>
      <c r="K1317" s="301"/>
      <c r="L1317" s="336"/>
      <c r="M1317" s="301"/>
      <c r="N1317" s="336"/>
      <c r="O1317" s="301"/>
      <c r="P1317" s="336"/>
      <c r="Q1317" s="301"/>
      <c r="R1317" s="336"/>
      <c r="S1317" s="301"/>
      <c r="T1317" s="336"/>
    </row>
    <row r="1318" spans="1:20" ht="12" customHeight="1" x14ac:dyDescent="0.3">
      <c r="A1318" s="329" t="s">
        <v>289</v>
      </c>
      <c r="B1318" s="330">
        <v>8</v>
      </c>
      <c r="C1318" s="298">
        <v>46044</v>
      </c>
      <c r="D1318" s="299" t="s">
        <v>435</v>
      </c>
      <c r="E1318" s="331">
        <v>73.95</v>
      </c>
      <c r="F1318" s="331"/>
      <c r="G1318" s="333">
        <f t="shared" si="22"/>
        <v>5270.329999999999</v>
      </c>
      <c r="H1318" s="334"/>
      <c r="I1318" s="335"/>
      <c r="J1318" s="336"/>
      <c r="K1318" s="301"/>
      <c r="L1318" s="336"/>
      <c r="M1318" s="301"/>
      <c r="N1318" s="336"/>
      <c r="O1318" s="301"/>
      <c r="P1318" s="336"/>
      <c r="Q1318" s="301"/>
      <c r="R1318" s="336"/>
      <c r="S1318" s="301"/>
      <c r="T1318" s="336"/>
    </row>
    <row r="1319" spans="1:20" ht="12" customHeight="1" x14ac:dyDescent="0.3">
      <c r="A1319" s="329" t="s">
        <v>289</v>
      </c>
      <c r="B1319" s="330">
        <v>2</v>
      </c>
      <c r="C1319" s="298">
        <v>46044</v>
      </c>
      <c r="D1319" s="299" t="s">
        <v>470</v>
      </c>
      <c r="E1319" s="331">
        <v>28.68</v>
      </c>
      <c r="F1319" s="331"/>
      <c r="G1319" s="333">
        <f t="shared" si="22"/>
        <v>5344.2799999999988</v>
      </c>
      <c r="H1319" s="334"/>
      <c r="I1319" s="335"/>
      <c r="J1319" s="336"/>
      <c r="K1319" s="301"/>
      <c r="L1319" s="336"/>
      <c r="M1319" s="301"/>
      <c r="N1319" s="336"/>
      <c r="O1319" s="301"/>
      <c r="P1319" s="336"/>
      <c r="Q1319" s="301"/>
      <c r="R1319" s="336"/>
      <c r="S1319" s="301"/>
      <c r="T1319" s="336"/>
    </row>
    <row r="1320" spans="1:20" ht="12" customHeight="1" x14ac:dyDescent="0.3">
      <c r="A1320" s="329" t="s">
        <v>289</v>
      </c>
      <c r="B1320" s="330">
        <v>8</v>
      </c>
      <c r="C1320" s="298">
        <v>46044</v>
      </c>
      <c r="D1320" s="299" t="s">
        <v>357</v>
      </c>
      <c r="E1320" s="331">
        <v>57.38</v>
      </c>
      <c r="F1320" s="331"/>
      <c r="G1320" s="333">
        <f t="shared" si="22"/>
        <v>5372.9599999999991</v>
      </c>
      <c r="H1320" s="334"/>
      <c r="I1320" s="335"/>
      <c r="J1320" s="336"/>
      <c r="K1320" s="301"/>
      <c r="L1320" s="336"/>
      <c r="M1320" s="301"/>
      <c r="N1320" s="336"/>
      <c r="O1320" s="301"/>
      <c r="P1320" s="336"/>
      <c r="Q1320" s="301"/>
      <c r="R1320" s="336"/>
      <c r="S1320" s="301"/>
      <c r="T1320" s="336"/>
    </row>
    <row r="1321" spans="1:20" ht="12" customHeight="1" x14ac:dyDescent="0.3">
      <c r="A1321" s="329" t="s">
        <v>289</v>
      </c>
      <c r="B1321" s="330">
        <v>2</v>
      </c>
      <c r="C1321" s="298">
        <v>46044</v>
      </c>
      <c r="D1321" s="299" t="s">
        <v>358</v>
      </c>
      <c r="E1321" s="331">
        <v>9.4700000000000006</v>
      </c>
      <c r="F1321" s="331"/>
      <c r="G1321" s="333">
        <f t="shared" si="22"/>
        <v>5430.3399999999992</v>
      </c>
      <c r="H1321" s="334"/>
      <c r="I1321" s="335"/>
      <c r="J1321" s="336"/>
      <c r="K1321" s="301"/>
      <c r="L1321" s="336"/>
      <c r="M1321" s="301"/>
      <c r="N1321" s="336"/>
      <c r="O1321" s="301"/>
      <c r="P1321" s="336"/>
      <c r="Q1321" s="301"/>
      <c r="R1321" s="336"/>
      <c r="S1321" s="301"/>
      <c r="T1321" s="336"/>
    </row>
    <row r="1322" spans="1:20" ht="12" customHeight="1" x14ac:dyDescent="0.3">
      <c r="A1322" s="329" t="s">
        <v>289</v>
      </c>
      <c r="B1322" s="330">
        <v>2</v>
      </c>
      <c r="C1322" s="298">
        <v>46044</v>
      </c>
      <c r="D1322" s="299" t="s">
        <v>358</v>
      </c>
      <c r="E1322" s="331">
        <v>7.18</v>
      </c>
      <c r="F1322" s="331"/>
      <c r="G1322" s="333">
        <f t="shared" si="22"/>
        <v>5439.8099999999995</v>
      </c>
      <c r="H1322" s="334"/>
      <c r="I1322" s="335"/>
      <c r="J1322" s="336"/>
      <c r="K1322" s="301"/>
      <c r="L1322" s="336"/>
      <c r="M1322" s="301"/>
      <c r="N1322" s="336"/>
      <c r="O1322" s="301"/>
      <c r="P1322" s="336"/>
      <c r="Q1322" s="301"/>
      <c r="R1322" s="336"/>
      <c r="S1322" s="301"/>
      <c r="T1322" s="336"/>
    </row>
    <row r="1323" spans="1:20" ht="12" customHeight="1" x14ac:dyDescent="0.3">
      <c r="A1323" s="329" t="s">
        <v>287</v>
      </c>
      <c r="B1323" s="330" t="s">
        <v>287</v>
      </c>
      <c r="C1323" s="298">
        <v>46044</v>
      </c>
      <c r="D1323" s="299" t="s">
        <v>315</v>
      </c>
      <c r="E1323" s="331">
        <v>126.24</v>
      </c>
      <c r="F1323" s="331">
        <v>126.24</v>
      </c>
      <c r="G1323" s="333">
        <f t="shared" si="22"/>
        <v>5446.99</v>
      </c>
      <c r="H1323" s="334"/>
      <c r="I1323" s="335"/>
      <c r="J1323" s="336"/>
      <c r="K1323" s="301"/>
      <c r="L1323" s="336"/>
      <c r="M1323" s="301"/>
      <c r="N1323" s="336"/>
      <c r="O1323" s="301"/>
      <c r="P1323" s="336"/>
      <c r="Q1323" s="301"/>
      <c r="R1323" s="336"/>
      <c r="S1323" s="301"/>
      <c r="T1323" s="336"/>
    </row>
    <row r="1324" spans="1:20" ht="12" customHeight="1" x14ac:dyDescent="0.3">
      <c r="A1324" s="329" t="s">
        <v>289</v>
      </c>
      <c r="B1324" s="330">
        <v>8</v>
      </c>
      <c r="C1324" s="298">
        <v>46043</v>
      </c>
      <c r="D1324" s="299" t="s">
        <v>471</v>
      </c>
      <c r="E1324" s="331">
        <v>17</v>
      </c>
      <c r="F1324" s="331"/>
      <c r="G1324" s="333">
        <f t="shared" si="22"/>
        <v>5446.99</v>
      </c>
      <c r="H1324" s="334"/>
      <c r="I1324" s="335"/>
      <c r="J1324" s="336"/>
      <c r="K1324" s="301"/>
      <c r="L1324" s="336"/>
      <c r="M1324" s="301"/>
      <c r="N1324" s="336"/>
      <c r="O1324" s="301"/>
      <c r="P1324" s="336"/>
      <c r="Q1324" s="301"/>
      <c r="R1324" s="336"/>
      <c r="S1324" s="301"/>
      <c r="T1324" s="336"/>
    </row>
    <row r="1325" spans="1:20" ht="12" customHeight="1" x14ac:dyDescent="0.3">
      <c r="A1325" s="329" t="s">
        <v>289</v>
      </c>
      <c r="B1325" s="330">
        <v>1</v>
      </c>
      <c r="C1325" s="298">
        <v>46043</v>
      </c>
      <c r="D1325" s="299" t="s">
        <v>329</v>
      </c>
      <c r="E1325" s="331">
        <v>24.75</v>
      </c>
      <c r="F1325" s="331"/>
      <c r="G1325" s="333">
        <f t="shared" si="22"/>
        <v>5463.99</v>
      </c>
      <c r="H1325" s="334"/>
      <c r="I1325" s="335"/>
      <c r="J1325" s="336"/>
      <c r="K1325" s="301"/>
      <c r="L1325" s="336"/>
      <c r="M1325" s="301"/>
      <c r="N1325" s="336"/>
      <c r="O1325" s="301"/>
      <c r="P1325" s="336"/>
      <c r="Q1325" s="301"/>
      <c r="R1325" s="336"/>
      <c r="S1325" s="301"/>
      <c r="T1325" s="336"/>
    </row>
    <row r="1326" spans="1:20" ht="12" customHeight="1" x14ac:dyDescent="0.3">
      <c r="A1326" s="329" t="s">
        <v>291</v>
      </c>
      <c r="B1326" s="330">
        <v>39</v>
      </c>
      <c r="C1326" s="298">
        <v>46043</v>
      </c>
      <c r="D1326" s="299" t="s">
        <v>292</v>
      </c>
      <c r="E1326" s="331"/>
      <c r="F1326" s="331">
        <v>3378.82</v>
      </c>
      <c r="G1326" s="333">
        <f t="shared" si="22"/>
        <v>5488.74</v>
      </c>
      <c r="H1326" s="334"/>
      <c r="I1326" s="335"/>
      <c r="J1326" s="336"/>
      <c r="K1326" s="301"/>
      <c r="L1326" s="336"/>
      <c r="M1326" s="301"/>
      <c r="N1326" s="336"/>
      <c r="O1326" s="301"/>
      <c r="P1326" s="336"/>
      <c r="Q1326" s="301"/>
      <c r="R1326" s="336"/>
      <c r="S1326" s="301"/>
      <c r="T1326" s="336"/>
    </row>
    <row r="1327" spans="1:20" ht="12" customHeight="1" x14ac:dyDescent="0.3">
      <c r="A1327" s="329" t="s">
        <v>294</v>
      </c>
      <c r="B1327" s="330">
        <v>23</v>
      </c>
      <c r="C1327" s="298">
        <v>46043</v>
      </c>
      <c r="D1327" s="299" t="s">
        <v>67</v>
      </c>
      <c r="E1327" s="331">
        <v>650.88</v>
      </c>
      <c r="F1327" s="331"/>
      <c r="G1327" s="333">
        <f t="shared" si="22"/>
        <v>2109.9199999999992</v>
      </c>
      <c r="H1327" s="334"/>
      <c r="I1327" s="335"/>
      <c r="J1327" s="336"/>
      <c r="K1327" s="301"/>
      <c r="L1327" s="336"/>
      <c r="M1327" s="301"/>
      <c r="N1327" s="336"/>
      <c r="O1327" s="301"/>
      <c r="P1327" s="336"/>
      <c r="Q1327" s="301"/>
      <c r="R1327" s="336"/>
      <c r="S1327" s="301"/>
      <c r="T1327" s="336"/>
    </row>
    <row r="1328" spans="1:20" ht="12" customHeight="1" x14ac:dyDescent="0.3">
      <c r="A1328" s="329" t="s">
        <v>287</v>
      </c>
      <c r="B1328" s="330" t="s">
        <v>287</v>
      </c>
      <c r="C1328" s="298">
        <v>46043</v>
      </c>
      <c r="D1328" s="299" t="s">
        <v>472</v>
      </c>
      <c r="E1328" s="331">
        <v>100</v>
      </c>
      <c r="F1328" s="331">
        <v>100</v>
      </c>
      <c r="G1328" s="333">
        <f t="shared" si="22"/>
        <v>2760.7999999999993</v>
      </c>
      <c r="H1328" s="334"/>
      <c r="I1328" s="335"/>
      <c r="J1328" s="336"/>
      <c r="K1328" s="301"/>
      <c r="L1328" s="336"/>
      <c r="M1328" s="301"/>
      <c r="N1328" s="336"/>
      <c r="O1328" s="301"/>
      <c r="P1328" s="336"/>
      <c r="Q1328" s="301"/>
      <c r="R1328" s="336"/>
      <c r="S1328" s="301"/>
      <c r="T1328" s="336"/>
    </row>
    <row r="1329" spans="1:20" ht="12" customHeight="1" x14ac:dyDescent="0.3">
      <c r="A1329" s="329" t="s">
        <v>289</v>
      </c>
      <c r="B1329" s="330">
        <v>2</v>
      </c>
      <c r="C1329" s="298">
        <v>46043</v>
      </c>
      <c r="D1329" s="299" t="s">
        <v>301</v>
      </c>
      <c r="E1329" s="331">
        <v>20</v>
      </c>
      <c r="F1329" s="331"/>
      <c r="G1329" s="333">
        <f t="shared" si="22"/>
        <v>2760.7999999999993</v>
      </c>
      <c r="H1329" s="334"/>
      <c r="I1329" s="335"/>
      <c r="J1329" s="336"/>
      <c r="K1329" s="301"/>
      <c r="L1329" s="336"/>
      <c r="M1329" s="301"/>
      <c r="N1329" s="336"/>
      <c r="O1329" s="301"/>
      <c r="P1329" s="336"/>
      <c r="Q1329" s="301"/>
      <c r="R1329" s="336"/>
      <c r="S1329" s="301"/>
      <c r="T1329" s="336"/>
    </row>
    <row r="1330" spans="1:20" ht="12" customHeight="1" x14ac:dyDescent="0.3">
      <c r="A1330" s="329" t="s">
        <v>289</v>
      </c>
      <c r="B1330" s="330">
        <v>8</v>
      </c>
      <c r="C1330" s="298">
        <v>46043</v>
      </c>
      <c r="D1330" s="299" t="s">
        <v>295</v>
      </c>
      <c r="E1330" s="331">
        <v>6.38</v>
      </c>
      <c r="F1330" s="331"/>
      <c r="G1330" s="333">
        <f t="shared" si="22"/>
        <v>2780.7999999999993</v>
      </c>
      <c r="H1330" s="334"/>
      <c r="I1330" s="335"/>
      <c r="J1330" s="336"/>
      <c r="K1330" s="301"/>
      <c r="L1330" s="336"/>
      <c r="M1330" s="301"/>
      <c r="N1330" s="336"/>
      <c r="O1330" s="301"/>
      <c r="P1330" s="336"/>
      <c r="Q1330" s="301"/>
      <c r="R1330" s="336"/>
      <c r="S1330" s="301"/>
      <c r="T1330" s="336"/>
    </row>
    <row r="1331" spans="1:20" ht="12" customHeight="1" x14ac:dyDescent="0.3">
      <c r="A1331" s="329" t="s">
        <v>289</v>
      </c>
      <c r="B1331" s="330">
        <v>2</v>
      </c>
      <c r="C1331" s="298">
        <v>46043</v>
      </c>
      <c r="D1331" s="299" t="s">
        <v>295</v>
      </c>
      <c r="E1331" s="331">
        <v>17.29</v>
      </c>
      <c r="F1331" s="331"/>
      <c r="G1331" s="333">
        <f t="shared" si="22"/>
        <v>2787.1799999999994</v>
      </c>
      <c r="H1331" s="334"/>
      <c r="I1331" s="335"/>
      <c r="J1331" s="336"/>
      <c r="K1331" s="301"/>
      <c r="L1331" s="336"/>
      <c r="M1331" s="301"/>
      <c r="N1331" s="336"/>
      <c r="O1331" s="301"/>
      <c r="P1331" s="336"/>
      <c r="Q1331" s="301"/>
      <c r="R1331" s="336"/>
      <c r="S1331" s="301"/>
      <c r="T1331" s="336"/>
    </row>
    <row r="1332" spans="1:20" ht="12" customHeight="1" x14ac:dyDescent="0.3">
      <c r="A1332" s="329" t="s">
        <v>289</v>
      </c>
      <c r="B1332" s="330">
        <v>2</v>
      </c>
      <c r="C1332" s="298">
        <v>46043</v>
      </c>
      <c r="D1332" s="299" t="s">
        <v>358</v>
      </c>
      <c r="E1332" s="331">
        <v>14.86</v>
      </c>
      <c r="F1332" s="331"/>
      <c r="G1332" s="333">
        <f t="shared" si="22"/>
        <v>2804.4699999999993</v>
      </c>
      <c r="H1332" s="334"/>
      <c r="I1332" s="335"/>
      <c r="J1332" s="336"/>
      <c r="K1332" s="301"/>
      <c r="L1332" s="336"/>
      <c r="M1332" s="301"/>
      <c r="N1332" s="336"/>
      <c r="O1332" s="301"/>
      <c r="P1332" s="336"/>
      <c r="Q1332" s="301"/>
      <c r="R1332" s="336"/>
      <c r="S1332" s="301"/>
      <c r="T1332" s="336"/>
    </row>
    <row r="1333" spans="1:20" ht="12" customHeight="1" x14ac:dyDescent="0.3">
      <c r="A1333" s="329" t="s">
        <v>289</v>
      </c>
      <c r="B1333" s="330">
        <v>2</v>
      </c>
      <c r="C1333" s="298">
        <v>46042</v>
      </c>
      <c r="D1333" s="299" t="s">
        <v>371</v>
      </c>
      <c r="E1333" s="331">
        <v>13.4</v>
      </c>
      <c r="F1333" s="331"/>
      <c r="G1333" s="333">
        <f t="shared" si="22"/>
        <v>2819.3299999999995</v>
      </c>
      <c r="H1333" s="334"/>
      <c r="I1333" s="335"/>
      <c r="J1333" s="336"/>
      <c r="K1333" s="301"/>
      <c r="L1333" s="336"/>
      <c r="M1333" s="301"/>
      <c r="N1333" s="336"/>
      <c r="O1333" s="301"/>
      <c r="P1333" s="336"/>
      <c r="Q1333" s="301"/>
      <c r="R1333" s="336"/>
      <c r="S1333" s="301"/>
      <c r="T1333" s="336"/>
    </row>
    <row r="1334" spans="1:20" ht="12" customHeight="1" x14ac:dyDescent="0.3">
      <c r="A1334" s="329" t="s">
        <v>289</v>
      </c>
      <c r="B1334" s="330">
        <v>2</v>
      </c>
      <c r="C1334" s="298">
        <v>46042</v>
      </c>
      <c r="D1334" s="299" t="s">
        <v>371</v>
      </c>
      <c r="E1334" s="331">
        <v>5.97</v>
      </c>
      <c r="F1334" s="331"/>
      <c r="G1334" s="333">
        <f t="shared" si="22"/>
        <v>2832.7299999999996</v>
      </c>
      <c r="H1334" s="334"/>
      <c r="I1334" s="335"/>
      <c r="J1334" s="336"/>
      <c r="K1334" s="301"/>
      <c r="L1334" s="336"/>
      <c r="M1334" s="301"/>
      <c r="N1334" s="336"/>
      <c r="O1334" s="301"/>
      <c r="P1334" s="336"/>
      <c r="Q1334" s="301"/>
      <c r="R1334" s="336"/>
      <c r="S1334" s="301"/>
      <c r="T1334" s="336"/>
    </row>
    <row r="1335" spans="1:20" ht="12" customHeight="1" x14ac:dyDescent="0.3">
      <c r="A1335" s="329" t="s">
        <v>294</v>
      </c>
      <c r="B1335" s="330">
        <v>22</v>
      </c>
      <c r="C1335" s="298">
        <v>46042</v>
      </c>
      <c r="D1335" s="299" t="s">
        <v>323</v>
      </c>
      <c r="E1335" s="331">
        <v>18.09</v>
      </c>
      <c r="F1335" s="331"/>
      <c r="G1335" s="333">
        <f t="shared" si="22"/>
        <v>2838.6999999999994</v>
      </c>
      <c r="H1335" s="334"/>
      <c r="I1335" s="335"/>
      <c r="J1335" s="336"/>
      <c r="K1335" s="301"/>
      <c r="L1335" s="336"/>
      <c r="M1335" s="301"/>
      <c r="N1335" s="336"/>
      <c r="O1335" s="301"/>
      <c r="P1335" s="336"/>
      <c r="Q1335" s="301"/>
      <c r="R1335" s="336"/>
      <c r="S1335" s="301"/>
      <c r="T1335" s="336"/>
    </row>
    <row r="1336" spans="1:20" ht="12" customHeight="1" x14ac:dyDescent="0.3">
      <c r="A1336" s="329" t="s">
        <v>294</v>
      </c>
      <c r="B1336" s="330">
        <v>17</v>
      </c>
      <c r="C1336" s="298">
        <v>46042</v>
      </c>
      <c r="D1336" s="299" t="s">
        <v>188</v>
      </c>
      <c r="E1336" s="331">
        <v>42.65</v>
      </c>
      <c r="F1336" s="331"/>
      <c r="G1336" s="333">
        <f t="shared" si="22"/>
        <v>2856.7899999999995</v>
      </c>
      <c r="H1336" s="334"/>
      <c r="I1336" s="335"/>
      <c r="J1336" s="336"/>
      <c r="K1336" s="301"/>
      <c r="L1336" s="336"/>
      <c r="M1336" s="301"/>
      <c r="N1336" s="336"/>
      <c r="O1336" s="301"/>
      <c r="P1336" s="336"/>
      <c r="Q1336" s="301"/>
      <c r="R1336" s="336"/>
      <c r="S1336" s="301"/>
      <c r="T1336" s="336"/>
    </row>
    <row r="1337" spans="1:20" ht="12" customHeight="1" x14ac:dyDescent="0.3">
      <c r="A1337" s="329" t="s">
        <v>335</v>
      </c>
      <c r="B1337" s="330" t="s">
        <v>335</v>
      </c>
      <c r="C1337" s="298">
        <v>46042</v>
      </c>
      <c r="D1337" s="299" t="s">
        <v>336</v>
      </c>
      <c r="E1337" s="331">
        <v>130.51</v>
      </c>
      <c r="F1337" s="331"/>
      <c r="G1337" s="333">
        <f t="shared" si="22"/>
        <v>2899.4399999999996</v>
      </c>
      <c r="H1337" s="334"/>
      <c r="I1337" s="335"/>
      <c r="J1337" s="336"/>
      <c r="K1337" s="301"/>
      <c r="L1337" s="336"/>
      <c r="M1337" s="301"/>
      <c r="N1337" s="336"/>
      <c r="O1337" s="301"/>
      <c r="P1337" s="336"/>
      <c r="Q1337" s="301"/>
      <c r="R1337" s="336"/>
      <c r="S1337" s="301"/>
      <c r="T1337" s="336"/>
    </row>
    <row r="1338" spans="1:20" ht="12" customHeight="1" x14ac:dyDescent="0.3">
      <c r="A1338" s="329" t="s">
        <v>294</v>
      </c>
      <c r="B1338" s="330">
        <v>15</v>
      </c>
      <c r="C1338" s="298">
        <v>46042</v>
      </c>
      <c r="D1338" s="299" t="s">
        <v>185</v>
      </c>
      <c r="E1338" s="331">
        <v>132.4</v>
      </c>
      <c r="F1338" s="331"/>
      <c r="G1338" s="333">
        <f t="shared" si="22"/>
        <v>3029.9499999999994</v>
      </c>
      <c r="H1338" s="334"/>
      <c r="I1338" s="335"/>
      <c r="J1338" s="336"/>
      <c r="K1338" s="301"/>
      <c r="L1338" s="336"/>
      <c r="M1338" s="301"/>
      <c r="N1338" s="336"/>
      <c r="O1338" s="301"/>
      <c r="P1338" s="336"/>
      <c r="Q1338" s="301"/>
      <c r="R1338" s="336"/>
      <c r="S1338" s="301"/>
      <c r="T1338" s="336"/>
    </row>
    <row r="1339" spans="1:20" ht="12" customHeight="1" x14ac:dyDescent="0.3">
      <c r="A1339" s="329" t="s">
        <v>294</v>
      </c>
      <c r="B1339" s="330">
        <v>23</v>
      </c>
      <c r="C1339" s="298">
        <v>46042</v>
      </c>
      <c r="D1339" s="299" t="s">
        <v>63</v>
      </c>
      <c r="E1339" s="331">
        <v>529.46</v>
      </c>
      <c r="F1339" s="331"/>
      <c r="G1339" s="333">
        <f t="shared" si="22"/>
        <v>3162.3499999999995</v>
      </c>
      <c r="H1339" s="334"/>
      <c r="I1339" s="335"/>
      <c r="J1339" s="336"/>
      <c r="K1339" s="301"/>
      <c r="L1339" s="336"/>
      <c r="M1339" s="301"/>
      <c r="N1339" s="336"/>
      <c r="O1339" s="301"/>
      <c r="P1339" s="336"/>
      <c r="Q1339" s="301"/>
      <c r="R1339" s="336"/>
      <c r="S1339" s="301"/>
      <c r="T1339" s="336"/>
    </row>
    <row r="1340" spans="1:20" ht="12" customHeight="1" x14ac:dyDescent="0.3">
      <c r="A1340" s="329" t="s">
        <v>289</v>
      </c>
      <c r="B1340" s="330">
        <v>6</v>
      </c>
      <c r="C1340" s="298">
        <v>46042</v>
      </c>
      <c r="D1340" s="299" t="s">
        <v>300</v>
      </c>
      <c r="E1340" s="331">
        <v>51.63</v>
      </c>
      <c r="F1340" s="331"/>
      <c r="G1340" s="333">
        <f t="shared" si="22"/>
        <v>3691.8099999999995</v>
      </c>
      <c r="H1340" s="334"/>
      <c r="I1340" s="335"/>
      <c r="J1340" s="336"/>
      <c r="K1340" s="301"/>
      <c r="L1340" s="336"/>
      <c r="M1340" s="301"/>
      <c r="N1340" s="336"/>
      <c r="O1340" s="301"/>
      <c r="P1340" s="336"/>
      <c r="Q1340" s="301"/>
      <c r="R1340" s="336"/>
      <c r="S1340" s="301"/>
      <c r="T1340" s="336"/>
    </row>
    <row r="1341" spans="1:20" ht="12" customHeight="1" x14ac:dyDescent="0.3">
      <c r="A1341" s="329" t="s">
        <v>289</v>
      </c>
      <c r="B1341" s="330">
        <v>2</v>
      </c>
      <c r="C1341" s="298">
        <v>46042</v>
      </c>
      <c r="D1341" s="299" t="s">
        <v>296</v>
      </c>
      <c r="E1341" s="331">
        <v>11.17</v>
      </c>
      <c r="F1341" s="331"/>
      <c r="G1341" s="333">
        <f t="shared" si="22"/>
        <v>3743.4399999999996</v>
      </c>
      <c r="H1341" s="334"/>
      <c r="I1341" s="335"/>
      <c r="J1341" s="336"/>
      <c r="K1341" s="301"/>
      <c r="L1341" s="336"/>
      <c r="M1341" s="301"/>
      <c r="N1341" s="336"/>
      <c r="O1341" s="301"/>
      <c r="P1341" s="336"/>
      <c r="Q1341" s="301"/>
      <c r="R1341" s="336"/>
      <c r="S1341" s="301"/>
      <c r="T1341" s="336"/>
    </row>
    <row r="1342" spans="1:20" ht="12" customHeight="1" x14ac:dyDescent="0.3">
      <c r="A1342" s="329" t="s">
        <v>289</v>
      </c>
      <c r="B1342" s="330">
        <v>4</v>
      </c>
      <c r="C1342" s="298">
        <v>46042</v>
      </c>
      <c r="D1342" s="299" t="s">
        <v>296</v>
      </c>
      <c r="E1342" s="331">
        <v>57.37</v>
      </c>
      <c r="F1342" s="331"/>
      <c r="G1342" s="333">
        <f t="shared" si="22"/>
        <v>3754.6099999999997</v>
      </c>
      <c r="H1342" s="334"/>
      <c r="I1342" s="335"/>
      <c r="J1342" s="336"/>
      <c r="K1342" s="301"/>
      <c r="L1342" s="336"/>
      <c r="M1342" s="301"/>
      <c r="N1342" s="336"/>
      <c r="O1342" s="301"/>
      <c r="P1342" s="336"/>
      <c r="Q1342" s="301"/>
      <c r="R1342" s="336"/>
      <c r="S1342" s="301"/>
      <c r="T1342" s="336"/>
    </row>
    <row r="1343" spans="1:20" ht="12" customHeight="1" x14ac:dyDescent="0.3">
      <c r="A1343" s="329" t="s">
        <v>294</v>
      </c>
      <c r="B1343" s="330">
        <v>22</v>
      </c>
      <c r="C1343" s="298">
        <v>46042</v>
      </c>
      <c r="D1343" s="299" t="s">
        <v>328</v>
      </c>
      <c r="E1343" s="331">
        <v>7.46</v>
      </c>
      <c r="F1343" s="331"/>
      <c r="G1343" s="333">
        <f t="shared" si="22"/>
        <v>3811.9799999999996</v>
      </c>
      <c r="H1343" s="334"/>
      <c r="I1343" s="335"/>
      <c r="J1343" s="336"/>
      <c r="K1343" s="301"/>
      <c r="L1343" s="336"/>
      <c r="M1343" s="301"/>
      <c r="N1343" s="336"/>
      <c r="O1343" s="301"/>
      <c r="P1343" s="336"/>
      <c r="Q1343" s="301"/>
      <c r="R1343" s="336"/>
      <c r="S1343" s="301"/>
      <c r="T1343" s="336"/>
    </row>
    <row r="1344" spans="1:20" ht="12" customHeight="1" x14ac:dyDescent="0.3">
      <c r="A1344" s="329" t="s">
        <v>289</v>
      </c>
      <c r="B1344" s="330">
        <v>4</v>
      </c>
      <c r="C1344" s="298">
        <v>46042</v>
      </c>
      <c r="D1344" s="299" t="s">
        <v>310</v>
      </c>
      <c r="E1344" s="331">
        <v>28.91</v>
      </c>
      <c r="F1344" s="331"/>
      <c r="G1344" s="333">
        <f t="shared" si="22"/>
        <v>3819.4399999999996</v>
      </c>
      <c r="H1344" s="334"/>
      <c r="I1344" s="335"/>
      <c r="J1344" s="336"/>
      <c r="K1344" s="301"/>
      <c r="L1344" s="336"/>
      <c r="M1344" s="301"/>
      <c r="N1344" s="336"/>
      <c r="O1344" s="301"/>
      <c r="P1344" s="336"/>
      <c r="Q1344" s="301"/>
      <c r="R1344" s="336"/>
      <c r="S1344" s="301"/>
      <c r="T1344" s="336"/>
    </row>
    <row r="1345" spans="1:20" ht="12" customHeight="1" x14ac:dyDescent="0.3">
      <c r="A1345" s="329" t="s">
        <v>289</v>
      </c>
      <c r="B1345" s="330">
        <v>6</v>
      </c>
      <c r="C1345" s="298">
        <v>46040</v>
      </c>
      <c r="D1345" s="299" t="s">
        <v>300</v>
      </c>
      <c r="E1345" s="331">
        <v>31.35</v>
      </c>
      <c r="F1345" s="331"/>
      <c r="G1345" s="333">
        <f t="shared" si="22"/>
        <v>3848.3499999999995</v>
      </c>
      <c r="H1345" s="334"/>
      <c r="I1345" s="335"/>
      <c r="J1345" s="336"/>
      <c r="K1345" s="301"/>
      <c r="L1345" s="336"/>
      <c r="M1345" s="301"/>
      <c r="N1345" s="336"/>
      <c r="O1345" s="301"/>
      <c r="P1345" s="336"/>
      <c r="Q1345" s="301"/>
      <c r="R1345" s="336"/>
      <c r="S1345" s="301"/>
      <c r="T1345" s="336"/>
    </row>
    <row r="1346" spans="1:20" ht="12" customHeight="1" x14ac:dyDescent="0.3">
      <c r="A1346" s="329" t="s">
        <v>289</v>
      </c>
      <c r="B1346" s="330">
        <v>8</v>
      </c>
      <c r="C1346" s="298">
        <v>46040</v>
      </c>
      <c r="D1346" s="299" t="s">
        <v>473</v>
      </c>
      <c r="E1346" s="331">
        <v>124.75</v>
      </c>
      <c r="F1346" s="331"/>
      <c r="G1346" s="333">
        <f t="shared" si="22"/>
        <v>3879.6999999999994</v>
      </c>
      <c r="H1346" s="334"/>
      <c r="I1346" s="335"/>
      <c r="J1346" s="336"/>
      <c r="K1346" s="301"/>
      <c r="L1346" s="336"/>
      <c r="M1346" s="301"/>
      <c r="N1346" s="336"/>
      <c r="O1346" s="301"/>
      <c r="P1346" s="336"/>
      <c r="Q1346" s="301"/>
      <c r="R1346" s="336"/>
      <c r="S1346" s="301"/>
      <c r="T1346" s="336"/>
    </row>
    <row r="1347" spans="1:20" ht="12" customHeight="1" x14ac:dyDescent="0.3">
      <c r="A1347" s="329" t="s">
        <v>289</v>
      </c>
      <c r="B1347" s="330">
        <v>3</v>
      </c>
      <c r="C1347" s="298">
        <v>46040</v>
      </c>
      <c r="D1347" s="299" t="s">
        <v>320</v>
      </c>
      <c r="E1347" s="331">
        <v>11.3</v>
      </c>
      <c r="F1347" s="331"/>
      <c r="G1347" s="333">
        <f t="shared" si="22"/>
        <v>4004.4499999999994</v>
      </c>
      <c r="H1347" s="334"/>
      <c r="I1347" s="335"/>
      <c r="J1347" s="336"/>
      <c r="K1347" s="301"/>
      <c r="L1347" s="336"/>
      <c r="M1347" s="301"/>
      <c r="N1347" s="336"/>
      <c r="O1347" s="301"/>
      <c r="P1347" s="336"/>
      <c r="Q1347" s="301"/>
      <c r="R1347" s="336"/>
      <c r="S1347" s="301"/>
      <c r="T1347" s="336"/>
    </row>
    <row r="1348" spans="1:20" ht="12" customHeight="1" x14ac:dyDescent="0.3">
      <c r="A1348" s="329" t="s">
        <v>294</v>
      </c>
      <c r="B1348" s="330">
        <v>22</v>
      </c>
      <c r="C1348" s="298">
        <v>46040</v>
      </c>
      <c r="D1348" s="299" t="s">
        <v>401</v>
      </c>
      <c r="E1348" s="331">
        <v>13.84</v>
      </c>
      <c r="F1348" s="331"/>
      <c r="G1348" s="333">
        <f t="shared" si="22"/>
        <v>4015.7499999999995</v>
      </c>
      <c r="H1348" s="334"/>
      <c r="I1348" s="335"/>
      <c r="J1348" s="336"/>
      <c r="K1348" s="301"/>
      <c r="L1348" s="336"/>
      <c r="M1348" s="301"/>
      <c r="N1348" s="336"/>
      <c r="O1348" s="301"/>
      <c r="P1348" s="336"/>
      <c r="Q1348" s="301"/>
      <c r="R1348" s="336"/>
      <c r="S1348" s="301"/>
      <c r="T1348" s="336"/>
    </row>
    <row r="1349" spans="1:20" ht="12" customHeight="1" x14ac:dyDescent="0.3">
      <c r="A1349" s="329" t="s">
        <v>289</v>
      </c>
      <c r="B1349" s="330">
        <v>1</v>
      </c>
      <c r="C1349" s="298">
        <v>46040</v>
      </c>
      <c r="D1349" s="299" t="s">
        <v>306</v>
      </c>
      <c r="E1349" s="331">
        <v>92.06</v>
      </c>
      <c r="F1349" s="331"/>
      <c r="G1349" s="333">
        <f t="shared" si="22"/>
        <v>4029.5899999999997</v>
      </c>
      <c r="H1349" s="334"/>
      <c r="I1349" s="335"/>
      <c r="J1349" s="336"/>
      <c r="K1349" s="301"/>
      <c r="L1349" s="336"/>
      <c r="M1349" s="301"/>
      <c r="N1349" s="336"/>
      <c r="O1349" s="301"/>
      <c r="P1349" s="336"/>
      <c r="Q1349" s="301"/>
      <c r="R1349" s="336"/>
      <c r="S1349" s="301"/>
      <c r="T1349" s="336"/>
    </row>
    <row r="1350" spans="1:20" ht="12" customHeight="1" x14ac:dyDescent="0.3">
      <c r="A1350" s="329" t="s">
        <v>289</v>
      </c>
      <c r="B1350" s="330">
        <v>7</v>
      </c>
      <c r="C1350" s="298">
        <v>46040</v>
      </c>
      <c r="D1350" s="299" t="s">
        <v>338</v>
      </c>
      <c r="E1350" s="331">
        <v>78.47</v>
      </c>
      <c r="F1350" s="331"/>
      <c r="G1350" s="333">
        <f t="shared" si="22"/>
        <v>4121.6499999999996</v>
      </c>
      <c r="H1350" s="334"/>
      <c r="I1350" s="335"/>
      <c r="J1350" s="336"/>
      <c r="K1350" s="301"/>
      <c r="L1350" s="336"/>
      <c r="M1350" s="301"/>
      <c r="N1350" s="336"/>
      <c r="O1350" s="301"/>
      <c r="P1350" s="336"/>
      <c r="Q1350" s="301"/>
      <c r="R1350" s="336"/>
      <c r="S1350" s="301"/>
      <c r="T1350" s="336"/>
    </row>
    <row r="1351" spans="1:20" ht="12" customHeight="1" x14ac:dyDescent="0.3">
      <c r="A1351" s="329" t="s">
        <v>289</v>
      </c>
      <c r="B1351" s="330">
        <v>1</v>
      </c>
      <c r="C1351" s="298">
        <v>46040</v>
      </c>
      <c r="D1351" s="299" t="s">
        <v>393</v>
      </c>
      <c r="E1351" s="331">
        <v>28.22</v>
      </c>
      <c r="F1351" s="331"/>
      <c r="G1351" s="333">
        <f t="shared" si="22"/>
        <v>4200.12</v>
      </c>
      <c r="H1351" s="334"/>
      <c r="I1351" s="335"/>
      <c r="J1351" s="336"/>
      <c r="K1351" s="301"/>
      <c r="L1351" s="336"/>
      <c r="M1351" s="301"/>
      <c r="N1351" s="336"/>
      <c r="O1351" s="301"/>
      <c r="P1351" s="336"/>
      <c r="Q1351" s="301"/>
      <c r="R1351" s="336"/>
      <c r="S1351" s="301"/>
      <c r="T1351" s="336"/>
    </row>
    <row r="1352" spans="1:20" ht="12" customHeight="1" x14ac:dyDescent="0.3">
      <c r="A1352" s="329" t="s">
        <v>289</v>
      </c>
      <c r="B1352" s="330">
        <v>2</v>
      </c>
      <c r="C1352" s="298">
        <v>46040</v>
      </c>
      <c r="D1352" s="299" t="s">
        <v>392</v>
      </c>
      <c r="E1352" s="331">
        <v>32.729999999999997</v>
      </c>
      <c r="F1352" s="331"/>
      <c r="G1352" s="333">
        <f t="shared" si="22"/>
        <v>4228.34</v>
      </c>
      <c r="H1352" s="334"/>
      <c r="I1352" s="335"/>
      <c r="J1352" s="336"/>
      <c r="K1352" s="301"/>
      <c r="L1352" s="336"/>
      <c r="M1352" s="301"/>
      <c r="N1352" s="336"/>
      <c r="O1352" s="301"/>
      <c r="P1352" s="336"/>
      <c r="Q1352" s="301"/>
      <c r="R1352" s="336"/>
      <c r="S1352" s="301"/>
      <c r="T1352" s="336"/>
    </row>
    <row r="1353" spans="1:20" ht="12" customHeight="1" x14ac:dyDescent="0.3">
      <c r="A1353" s="329" t="s">
        <v>294</v>
      </c>
      <c r="B1353" s="330">
        <v>42</v>
      </c>
      <c r="C1353" s="298">
        <v>46039</v>
      </c>
      <c r="D1353" s="299" t="s">
        <v>333</v>
      </c>
      <c r="E1353" s="331">
        <v>29.8</v>
      </c>
      <c r="F1353" s="331"/>
      <c r="G1353" s="333">
        <f t="shared" si="22"/>
        <v>4261.07</v>
      </c>
      <c r="H1353" s="334"/>
      <c r="I1353" s="335"/>
      <c r="J1353" s="336"/>
      <c r="K1353" s="301"/>
      <c r="L1353" s="336"/>
      <c r="M1353" s="301"/>
      <c r="N1353" s="336"/>
      <c r="O1353" s="301"/>
      <c r="P1353" s="336"/>
      <c r="Q1353" s="301"/>
      <c r="R1353" s="336"/>
      <c r="S1353" s="301"/>
      <c r="T1353" s="336"/>
    </row>
    <row r="1354" spans="1:20" ht="12" customHeight="1" x14ac:dyDescent="0.3">
      <c r="A1354" s="329" t="s">
        <v>294</v>
      </c>
      <c r="B1354" s="330">
        <v>43</v>
      </c>
      <c r="C1354" s="298">
        <v>46039</v>
      </c>
      <c r="D1354" s="299" t="s">
        <v>333</v>
      </c>
      <c r="E1354" s="331">
        <v>22.35</v>
      </c>
      <c r="F1354" s="331"/>
      <c r="G1354" s="333">
        <f t="shared" si="22"/>
        <v>4290.87</v>
      </c>
      <c r="H1354" s="334"/>
      <c r="I1354" s="335"/>
      <c r="J1354" s="336"/>
      <c r="K1354" s="301"/>
      <c r="L1354" s="336"/>
      <c r="M1354" s="301"/>
      <c r="N1354" s="336"/>
      <c r="O1354" s="301"/>
      <c r="P1354" s="336"/>
      <c r="Q1354" s="301"/>
      <c r="R1354" s="336"/>
      <c r="S1354" s="301"/>
      <c r="T1354" s="336"/>
    </row>
    <row r="1355" spans="1:20" ht="12" customHeight="1" x14ac:dyDescent="0.3">
      <c r="A1355" s="329" t="s">
        <v>289</v>
      </c>
      <c r="B1355" s="330">
        <v>8</v>
      </c>
      <c r="C1355" s="298">
        <v>46039</v>
      </c>
      <c r="D1355" s="299" t="s">
        <v>319</v>
      </c>
      <c r="E1355" s="331">
        <v>36.92</v>
      </c>
      <c r="F1355" s="331"/>
      <c r="G1355" s="333">
        <f t="shared" si="22"/>
        <v>4313.22</v>
      </c>
      <c r="H1355" s="334"/>
      <c r="I1355" s="335"/>
      <c r="J1355" s="336"/>
      <c r="K1355" s="301"/>
      <c r="L1355" s="336"/>
      <c r="M1355" s="301"/>
      <c r="N1355" s="336"/>
      <c r="O1355" s="301"/>
      <c r="P1355" s="336"/>
      <c r="Q1355" s="301"/>
      <c r="R1355" s="336"/>
      <c r="S1355" s="301"/>
      <c r="T1355" s="336"/>
    </row>
    <row r="1356" spans="1:20" ht="12" customHeight="1" x14ac:dyDescent="0.3">
      <c r="A1356" s="329" t="s">
        <v>289</v>
      </c>
      <c r="B1356" s="330">
        <v>1</v>
      </c>
      <c r="C1356" s="298">
        <v>46039</v>
      </c>
      <c r="D1356" s="299" t="s">
        <v>311</v>
      </c>
      <c r="E1356" s="331">
        <v>117.89</v>
      </c>
      <c r="F1356" s="331"/>
      <c r="G1356" s="333">
        <f t="shared" si="22"/>
        <v>4350.1400000000003</v>
      </c>
      <c r="H1356" s="334"/>
      <c r="I1356" s="335"/>
      <c r="J1356" s="336"/>
      <c r="K1356" s="301"/>
      <c r="L1356" s="336"/>
      <c r="M1356" s="301"/>
      <c r="N1356" s="336"/>
      <c r="O1356" s="301"/>
      <c r="P1356" s="336"/>
      <c r="Q1356" s="301"/>
      <c r="R1356" s="336"/>
      <c r="S1356" s="301"/>
      <c r="T1356" s="336"/>
    </row>
    <row r="1357" spans="1:20" ht="12" customHeight="1" x14ac:dyDescent="0.3">
      <c r="A1357" s="329" t="s">
        <v>289</v>
      </c>
      <c r="B1357" s="330">
        <v>1</v>
      </c>
      <c r="C1357" s="298">
        <v>46039</v>
      </c>
      <c r="D1357" s="299" t="s">
        <v>329</v>
      </c>
      <c r="E1357" s="331">
        <v>196.36</v>
      </c>
      <c r="F1357" s="331"/>
      <c r="G1357" s="333">
        <f t="shared" si="22"/>
        <v>4468.0300000000007</v>
      </c>
      <c r="H1357" s="334"/>
      <c r="I1357" s="335"/>
      <c r="J1357" s="336"/>
      <c r="K1357" s="301"/>
      <c r="L1357" s="336"/>
      <c r="M1357" s="301"/>
      <c r="N1357" s="336"/>
      <c r="O1357" s="301"/>
      <c r="P1357" s="336"/>
      <c r="Q1357" s="301"/>
      <c r="R1357" s="336"/>
      <c r="S1357" s="301"/>
      <c r="T1357" s="336"/>
    </row>
    <row r="1358" spans="1:20" ht="12" customHeight="1" x14ac:dyDescent="0.3">
      <c r="A1358" s="329" t="s">
        <v>294</v>
      </c>
      <c r="B1358" s="330">
        <v>21</v>
      </c>
      <c r="C1358" s="298">
        <v>46039</v>
      </c>
      <c r="D1358" s="299" t="s">
        <v>194</v>
      </c>
      <c r="E1358" s="331">
        <v>70.2</v>
      </c>
      <c r="F1358" s="331"/>
      <c r="G1358" s="333">
        <f t="shared" si="22"/>
        <v>4664.3900000000003</v>
      </c>
      <c r="H1358" s="334"/>
      <c r="I1358" s="335"/>
      <c r="J1358" s="336"/>
      <c r="K1358" s="301"/>
      <c r="L1358" s="336"/>
      <c r="M1358" s="301"/>
      <c r="N1358" s="336"/>
      <c r="O1358" s="301"/>
      <c r="P1358" s="336"/>
      <c r="Q1358" s="301"/>
      <c r="R1358" s="336"/>
      <c r="S1358" s="301"/>
      <c r="T1358" s="336"/>
    </row>
    <row r="1359" spans="1:20" ht="12" customHeight="1" x14ac:dyDescent="0.3">
      <c r="A1359" s="329" t="s">
        <v>289</v>
      </c>
      <c r="B1359" s="330">
        <v>2</v>
      </c>
      <c r="C1359" s="298">
        <v>46038</v>
      </c>
      <c r="D1359" s="299" t="s">
        <v>324</v>
      </c>
      <c r="E1359" s="331">
        <v>13.14</v>
      </c>
      <c r="F1359" s="331"/>
      <c r="G1359" s="333">
        <f t="shared" si="22"/>
        <v>4734.59</v>
      </c>
      <c r="H1359" s="334"/>
      <c r="I1359" s="335"/>
      <c r="J1359" s="336"/>
      <c r="K1359" s="301"/>
      <c r="L1359" s="336"/>
      <c r="M1359" s="301"/>
      <c r="N1359" s="336"/>
      <c r="O1359" s="301"/>
      <c r="P1359" s="336"/>
      <c r="Q1359" s="301"/>
      <c r="R1359" s="336"/>
      <c r="S1359" s="301"/>
      <c r="T1359" s="336"/>
    </row>
    <row r="1360" spans="1:20" ht="12" customHeight="1" x14ac:dyDescent="0.3">
      <c r="A1360" s="329" t="s">
        <v>289</v>
      </c>
      <c r="B1360" s="330">
        <v>2</v>
      </c>
      <c r="C1360" s="298">
        <v>46038</v>
      </c>
      <c r="D1360" s="299" t="s">
        <v>296</v>
      </c>
      <c r="E1360" s="331">
        <v>18.489999999999998</v>
      </c>
      <c r="F1360" s="331"/>
      <c r="G1360" s="333">
        <f t="shared" si="22"/>
        <v>4747.7300000000005</v>
      </c>
      <c r="H1360" s="334"/>
      <c r="I1360" s="335"/>
      <c r="J1360" s="336"/>
      <c r="K1360" s="301"/>
      <c r="L1360" s="336"/>
      <c r="M1360" s="301"/>
      <c r="N1360" s="336"/>
      <c r="O1360" s="301"/>
      <c r="P1360" s="336"/>
      <c r="Q1360" s="301"/>
      <c r="R1360" s="336"/>
      <c r="S1360" s="301"/>
      <c r="T1360" s="336"/>
    </row>
    <row r="1361" spans="1:20" ht="12" customHeight="1" x14ac:dyDescent="0.3">
      <c r="A1361" s="329" t="s">
        <v>291</v>
      </c>
      <c r="B1361" s="330">
        <v>41</v>
      </c>
      <c r="C1361" s="298">
        <v>46038</v>
      </c>
      <c r="D1361" s="299" t="s">
        <v>474</v>
      </c>
      <c r="E1361" s="331"/>
      <c r="F1361" s="331">
        <v>800</v>
      </c>
      <c r="G1361" s="333">
        <f t="shared" si="22"/>
        <v>4766.22</v>
      </c>
      <c r="H1361" s="334" t="s">
        <v>298</v>
      </c>
      <c r="I1361" s="335"/>
      <c r="J1361" s="336"/>
      <c r="K1361" s="301"/>
      <c r="L1361" s="336"/>
      <c r="M1361" s="301"/>
      <c r="N1361" s="336"/>
      <c r="O1361" s="301"/>
      <c r="P1361" s="336"/>
      <c r="Q1361" s="301"/>
      <c r="R1361" s="336"/>
      <c r="S1361" s="301"/>
      <c r="T1361" s="336"/>
    </row>
    <row r="1362" spans="1:20" ht="12" customHeight="1" x14ac:dyDescent="0.3">
      <c r="A1362" s="329" t="s">
        <v>294</v>
      </c>
      <c r="B1362" s="330">
        <v>18</v>
      </c>
      <c r="C1362" s="298">
        <v>46038</v>
      </c>
      <c r="D1362" s="299" t="s">
        <v>361</v>
      </c>
      <c r="E1362" s="331">
        <v>400</v>
      </c>
      <c r="F1362" s="331"/>
      <c r="G1362" s="333">
        <f t="shared" si="22"/>
        <v>3966.2200000000003</v>
      </c>
      <c r="H1362" s="334"/>
      <c r="I1362" s="335"/>
      <c r="J1362" s="336"/>
      <c r="K1362" s="301"/>
      <c r="L1362" s="336"/>
      <c r="M1362" s="301"/>
      <c r="N1362" s="336"/>
      <c r="O1362" s="301"/>
      <c r="P1362" s="336"/>
      <c r="Q1362" s="301"/>
      <c r="R1362" s="336"/>
      <c r="S1362" s="301"/>
      <c r="T1362" s="336"/>
    </row>
    <row r="1363" spans="1:20" ht="12" customHeight="1" x14ac:dyDescent="0.3">
      <c r="A1363" s="329" t="s">
        <v>294</v>
      </c>
      <c r="B1363" s="330">
        <v>19</v>
      </c>
      <c r="C1363" s="298">
        <v>46038</v>
      </c>
      <c r="D1363" s="299" t="s">
        <v>191</v>
      </c>
      <c r="E1363" s="331">
        <v>200</v>
      </c>
      <c r="F1363" s="331"/>
      <c r="G1363" s="333">
        <f t="shared" si="22"/>
        <v>4366.22</v>
      </c>
      <c r="H1363" s="334"/>
      <c r="I1363" s="335"/>
      <c r="J1363" s="336"/>
      <c r="K1363" s="301"/>
      <c r="L1363" s="336"/>
      <c r="M1363" s="301"/>
      <c r="N1363" s="336"/>
      <c r="O1363" s="301"/>
      <c r="P1363" s="336"/>
      <c r="Q1363" s="301"/>
      <c r="R1363" s="336"/>
      <c r="S1363" s="301"/>
      <c r="T1363" s="336"/>
    </row>
    <row r="1364" spans="1:20" ht="12" customHeight="1" x14ac:dyDescent="0.3">
      <c r="A1364" s="329" t="s">
        <v>294</v>
      </c>
      <c r="B1364" s="330">
        <v>11</v>
      </c>
      <c r="C1364" s="298">
        <v>46038</v>
      </c>
      <c r="D1364" s="299" t="s">
        <v>178</v>
      </c>
      <c r="E1364" s="331">
        <v>267.95999999999998</v>
      </c>
      <c r="F1364" s="331"/>
      <c r="G1364" s="333">
        <f t="shared" si="22"/>
        <v>4566.22</v>
      </c>
      <c r="H1364" s="334"/>
      <c r="I1364" s="335"/>
      <c r="J1364" s="336"/>
      <c r="K1364" s="301"/>
      <c r="L1364" s="336"/>
      <c r="M1364" s="301"/>
      <c r="N1364" s="336"/>
      <c r="O1364" s="301"/>
      <c r="P1364" s="336"/>
      <c r="Q1364" s="301"/>
      <c r="R1364" s="336"/>
      <c r="S1364" s="301"/>
      <c r="T1364" s="336"/>
    </row>
    <row r="1365" spans="1:20" ht="12" customHeight="1" x14ac:dyDescent="0.3">
      <c r="A1365" s="329" t="s">
        <v>289</v>
      </c>
      <c r="B1365" s="330">
        <v>8</v>
      </c>
      <c r="C1365" s="298">
        <v>46037</v>
      </c>
      <c r="D1365" s="299" t="s">
        <v>357</v>
      </c>
      <c r="E1365" s="331">
        <v>59.95</v>
      </c>
      <c r="F1365" s="331"/>
      <c r="G1365" s="333">
        <f t="shared" si="22"/>
        <v>4834.18</v>
      </c>
      <c r="H1365" s="334"/>
      <c r="I1365" s="335"/>
      <c r="J1365" s="336"/>
      <c r="K1365" s="301"/>
      <c r="L1365" s="336"/>
      <c r="M1365" s="301"/>
      <c r="N1365" s="336"/>
      <c r="O1365" s="301"/>
      <c r="P1365" s="336"/>
      <c r="Q1365" s="301"/>
      <c r="R1365" s="336"/>
      <c r="S1365" s="301"/>
      <c r="T1365" s="336"/>
    </row>
    <row r="1366" spans="1:20" ht="12" customHeight="1" x14ac:dyDescent="0.3">
      <c r="A1366" s="329" t="s">
        <v>289</v>
      </c>
      <c r="B1366" s="330">
        <v>2</v>
      </c>
      <c r="C1366" s="298">
        <v>46037</v>
      </c>
      <c r="D1366" s="299" t="s">
        <v>357</v>
      </c>
      <c r="E1366" s="331">
        <v>59.96</v>
      </c>
      <c r="F1366" s="331"/>
      <c r="G1366" s="333">
        <f t="shared" si="22"/>
        <v>4894.13</v>
      </c>
      <c r="H1366" s="334"/>
      <c r="I1366" s="335"/>
      <c r="J1366" s="336"/>
      <c r="K1366" s="301"/>
      <c r="L1366" s="336"/>
      <c r="M1366" s="301"/>
      <c r="N1366" s="336"/>
      <c r="O1366" s="301"/>
      <c r="P1366" s="336"/>
      <c r="Q1366" s="301"/>
      <c r="R1366" s="336"/>
      <c r="S1366" s="301"/>
      <c r="T1366" s="336"/>
    </row>
    <row r="1367" spans="1:20" ht="12" customHeight="1" x14ac:dyDescent="0.3">
      <c r="A1367" s="329" t="s">
        <v>289</v>
      </c>
      <c r="B1367" s="330">
        <v>8</v>
      </c>
      <c r="C1367" s="298">
        <v>46037</v>
      </c>
      <c r="D1367" s="299" t="s">
        <v>319</v>
      </c>
      <c r="E1367" s="331">
        <v>12.43</v>
      </c>
      <c r="F1367" s="331"/>
      <c r="G1367" s="333">
        <f t="shared" si="22"/>
        <v>4954.09</v>
      </c>
      <c r="H1367" s="334"/>
      <c r="I1367" s="335"/>
      <c r="J1367" s="336"/>
      <c r="K1367" s="301"/>
      <c r="L1367" s="336"/>
      <c r="M1367" s="301"/>
      <c r="N1367" s="336"/>
      <c r="O1367" s="301"/>
      <c r="P1367" s="336"/>
      <c r="Q1367" s="301"/>
      <c r="R1367" s="336"/>
      <c r="S1367" s="301"/>
      <c r="T1367" s="336"/>
    </row>
    <row r="1368" spans="1:20" ht="12" customHeight="1" x14ac:dyDescent="0.3">
      <c r="A1368" s="329" t="s">
        <v>289</v>
      </c>
      <c r="B1368" s="330">
        <v>2</v>
      </c>
      <c r="C1368" s="298">
        <v>46037</v>
      </c>
      <c r="D1368" s="299" t="s">
        <v>296</v>
      </c>
      <c r="E1368" s="331">
        <v>11.07</v>
      </c>
      <c r="F1368" s="331"/>
      <c r="G1368" s="333">
        <f t="shared" si="22"/>
        <v>4966.5200000000004</v>
      </c>
      <c r="H1368" s="334"/>
      <c r="I1368" s="335"/>
      <c r="J1368" s="336"/>
      <c r="K1368" s="301"/>
      <c r="L1368" s="336"/>
      <c r="M1368" s="301"/>
      <c r="N1368" s="336"/>
      <c r="O1368" s="301"/>
      <c r="P1368" s="336"/>
      <c r="Q1368" s="301"/>
      <c r="R1368" s="336"/>
      <c r="S1368" s="301"/>
      <c r="T1368" s="336"/>
    </row>
    <row r="1369" spans="1:20" ht="12" customHeight="1" x14ac:dyDescent="0.3">
      <c r="A1369" s="329" t="s">
        <v>289</v>
      </c>
      <c r="B1369" s="330">
        <v>4</v>
      </c>
      <c r="C1369" s="298">
        <v>46037</v>
      </c>
      <c r="D1369" s="299" t="s">
        <v>296</v>
      </c>
      <c r="E1369" s="331">
        <v>52.3</v>
      </c>
      <c r="F1369" s="331"/>
      <c r="G1369" s="333">
        <f t="shared" si="22"/>
        <v>4977.59</v>
      </c>
      <c r="H1369" s="334"/>
      <c r="I1369" s="335"/>
      <c r="J1369" s="336"/>
      <c r="K1369" s="301"/>
      <c r="L1369" s="336"/>
      <c r="M1369" s="301"/>
      <c r="N1369" s="336"/>
      <c r="O1369" s="301"/>
      <c r="P1369" s="336"/>
      <c r="Q1369" s="301"/>
      <c r="R1369" s="336"/>
      <c r="S1369" s="301"/>
      <c r="T1369" s="336"/>
    </row>
    <row r="1370" spans="1:20" ht="12" customHeight="1" x14ac:dyDescent="0.3">
      <c r="A1370" s="329" t="s">
        <v>289</v>
      </c>
      <c r="B1370" s="330">
        <v>6</v>
      </c>
      <c r="C1370" s="298">
        <v>46037</v>
      </c>
      <c r="D1370" s="299" t="s">
        <v>436</v>
      </c>
      <c r="E1370" s="331">
        <v>50</v>
      </c>
      <c r="F1370" s="331"/>
      <c r="G1370" s="333">
        <f t="shared" si="22"/>
        <v>5029.8900000000003</v>
      </c>
      <c r="H1370" s="334"/>
      <c r="I1370" s="335"/>
      <c r="J1370" s="336"/>
      <c r="K1370" s="301"/>
      <c r="L1370" s="336"/>
      <c r="M1370" s="301"/>
      <c r="N1370" s="336"/>
      <c r="O1370" s="301"/>
      <c r="P1370" s="336"/>
      <c r="Q1370" s="301"/>
      <c r="R1370" s="336"/>
      <c r="S1370" s="301"/>
      <c r="T1370" s="336"/>
    </row>
    <row r="1371" spans="1:20" ht="12" customHeight="1" x14ac:dyDescent="0.3">
      <c r="A1371" s="329" t="s">
        <v>291</v>
      </c>
      <c r="B1371" s="330">
        <v>38</v>
      </c>
      <c r="C1371" s="298">
        <v>46037</v>
      </c>
      <c r="D1371" s="299" t="s">
        <v>293</v>
      </c>
      <c r="E1371" s="331"/>
      <c r="F1371" s="331">
        <v>4365.67</v>
      </c>
      <c r="G1371" s="333">
        <f t="shared" si="22"/>
        <v>5079.8900000000003</v>
      </c>
      <c r="H1371" s="334"/>
      <c r="I1371" s="335"/>
      <c r="J1371" s="336"/>
      <c r="K1371" s="301"/>
      <c r="L1371" s="336"/>
      <c r="M1371" s="301"/>
      <c r="N1371" s="336"/>
      <c r="O1371" s="301"/>
      <c r="P1371" s="336"/>
      <c r="Q1371" s="301"/>
      <c r="R1371" s="336"/>
      <c r="S1371" s="301"/>
      <c r="T1371" s="336"/>
    </row>
    <row r="1372" spans="1:20" ht="12" customHeight="1" x14ac:dyDescent="0.3">
      <c r="A1372" s="329" t="s">
        <v>289</v>
      </c>
      <c r="B1372" s="330">
        <v>4</v>
      </c>
      <c r="C1372" s="298">
        <v>46036</v>
      </c>
      <c r="D1372" s="299" t="s">
        <v>295</v>
      </c>
      <c r="E1372" s="331">
        <v>30.91</v>
      </c>
      <c r="F1372" s="331"/>
      <c r="G1372" s="333">
        <f t="shared" si="22"/>
        <v>714.22</v>
      </c>
      <c r="H1372" s="334"/>
      <c r="I1372" s="335"/>
      <c r="J1372" s="336"/>
      <c r="K1372" s="301"/>
      <c r="L1372" s="336"/>
      <c r="M1372" s="301"/>
      <c r="N1372" s="336"/>
      <c r="O1372" s="301"/>
      <c r="P1372" s="336"/>
      <c r="Q1372" s="301"/>
      <c r="R1372" s="336"/>
      <c r="S1372" s="301"/>
      <c r="T1372" s="336"/>
    </row>
    <row r="1373" spans="1:20" ht="12" customHeight="1" x14ac:dyDescent="0.3">
      <c r="A1373" s="329" t="s">
        <v>289</v>
      </c>
      <c r="B1373" s="330">
        <v>3</v>
      </c>
      <c r="C1373" s="298">
        <v>46036</v>
      </c>
      <c r="D1373" s="299" t="s">
        <v>348</v>
      </c>
      <c r="E1373" s="331">
        <v>8.67</v>
      </c>
      <c r="F1373" s="331"/>
      <c r="G1373" s="333">
        <f t="shared" si="22"/>
        <v>745.13</v>
      </c>
      <c r="H1373" s="334"/>
      <c r="I1373" s="335"/>
      <c r="J1373" s="336"/>
      <c r="K1373" s="301"/>
      <c r="L1373" s="336"/>
      <c r="M1373" s="301"/>
      <c r="N1373" s="336"/>
      <c r="O1373" s="301"/>
      <c r="P1373" s="336"/>
      <c r="Q1373" s="301"/>
      <c r="R1373" s="336"/>
      <c r="S1373" s="301"/>
      <c r="T1373" s="336"/>
    </row>
    <row r="1374" spans="1:20" ht="12" customHeight="1" x14ac:dyDescent="0.3">
      <c r="A1374" s="329" t="s">
        <v>289</v>
      </c>
      <c r="B1374" s="330">
        <v>3</v>
      </c>
      <c r="C1374" s="298">
        <v>46035</v>
      </c>
      <c r="D1374" s="299" t="s">
        <v>351</v>
      </c>
      <c r="E1374" s="331">
        <v>25.01</v>
      </c>
      <c r="F1374" s="331"/>
      <c r="G1374" s="333">
        <f t="shared" si="22"/>
        <v>753.8</v>
      </c>
      <c r="H1374" s="334"/>
      <c r="I1374" s="335"/>
      <c r="J1374" s="336"/>
      <c r="K1374" s="301"/>
      <c r="L1374" s="336"/>
      <c r="M1374" s="301"/>
      <c r="N1374" s="336"/>
      <c r="O1374" s="301"/>
      <c r="P1374" s="336"/>
      <c r="Q1374" s="301"/>
      <c r="R1374" s="336"/>
      <c r="S1374" s="301"/>
      <c r="T1374" s="336"/>
    </row>
    <row r="1375" spans="1:20" ht="12" customHeight="1" x14ac:dyDescent="0.3">
      <c r="A1375" s="329" t="s">
        <v>289</v>
      </c>
      <c r="B1375" s="330">
        <v>6</v>
      </c>
      <c r="C1375" s="298">
        <v>46035</v>
      </c>
      <c r="D1375" s="299" t="s">
        <v>412</v>
      </c>
      <c r="E1375" s="331">
        <v>-5.9</v>
      </c>
      <c r="F1375" s="331"/>
      <c r="G1375" s="333">
        <f t="shared" si="22"/>
        <v>778.81</v>
      </c>
      <c r="H1375" s="334"/>
      <c r="I1375" s="335"/>
      <c r="J1375" s="336"/>
      <c r="K1375" s="301"/>
      <c r="L1375" s="336"/>
      <c r="M1375" s="301"/>
      <c r="N1375" s="336"/>
      <c r="O1375" s="301"/>
      <c r="P1375" s="336"/>
      <c r="Q1375" s="301"/>
      <c r="R1375" s="336"/>
      <c r="S1375" s="301"/>
      <c r="T1375" s="336"/>
    </row>
    <row r="1376" spans="1:20" ht="12" customHeight="1" x14ac:dyDescent="0.3">
      <c r="A1376" s="329" t="s">
        <v>289</v>
      </c>
      <c r="B1376" s="330">
        <v>6</v>
      </c>
      <c r="C1376" s="298">
        <v>46035</v>
      </c>
      <c r="D1376" s="299" t="s">
        <v>446</v>
      </c>
      <c r="E1376" s="331">
        <v>-0.03</v>
      </c>
      <c r="F1376" s="331"/>
      <c r="G1376" s="333">
        <f t="shared" si="22"/>
        <v>772.91</v>
      </c>
      <c r="H1376" s="334"/>
      <c r="I1376" s="335"/>
      <c r="J1376" s="336"/>
      <c r="K1376" s="301"/>
      <c r="L1376" s="336"/>
      <c r="M1376" s="301"/>
      <c r="N1376" s="336"/>
      <c r="O1376" s="301"/>
      <c r="P1376" s="336"/>
      <c r="Q1376" s="301"/>
      <c r="R1376" s="336"/>
      <c r="S1376" s="301"/>
      <c r="T1376" s="336"/>
    </row>
    <row r="1377" spans="1:20" ht="12" customHeight="1" x14ac:dyDescent="0.3">
      <c r="A1377" s="329" t="s">
        <v>294</v>
      </c>
      <c r="B1377" s="330">
        <v>43</v>
      </c>
      <c r="C1377" s="298">
        <v>46035</v>
      </c>
      <c r="D1377" s="299" t="s">
        <v>201</v>
      </c>
      <c r="E1377" s="331">
        <v>44.18</v>
      </c>
      <c r="F1377" s="331"/>
      <c r="G1377" s="333">
        <f t="shared" si="22"/>
        <v>772.88</v>
      </c>
      <c r="H1377" s="334"/>
      <c r="I1377" s="335"/>
      <c r="J1377" s="336"/>
      <c r="K1377" s="301"/>
      <c r="L1377" s="336"/>
      <c r="M1377" s="301"/>
      <c r="N1377" s="336"/>
      <c r="O1377" s="301"/>
      <c r="P1377" s="336"/>
      <c r="Q1377" s="301"/>
      <c r="R1377" s="336"/>
      <c r="S1377" s="301"/>
      <c r="T1377" s="336"/>
    </row>
    <row r="1378" spans="1:20" ht="12" customHeight="1" x14ac:dyDescent="0.3">
      <c r="A1378" s="329" t="s">
        <v>294</v>
      </c>
      <c r="B1378" s="330">
        <v>42</v>
      </c>
      <c r="C1378" s="298">
        <v>46035</v>
      </c>
      <c r="D1378" s="299" t="s">
        <v>200</v>
      </c>
      <c r="E1378" s="331">
        <v>51.19</v>
      </c>
      <c r="F1378" s="331"/>
      <c r="G1378" s="333">
        <f t="shared" si="22"/>
        <v>817.06</v>
      </c>
      <c r="H1378" s="334"/>
      <c r="I1378" s="335"/>
      <c r="J1378" s="336"/>
      <c r="K1378" s="301"/>
      <c r="L1378" s="336"/>
      <c r="M1378" s="301"/>
      <c r="N1378" s="336"/>
      <c r="O1378" s="301"/>
      <c r="P1378" s="336"/>
      <c r="Q1378" s="301"/>
      <c r="R1378" s="336"/>
      <c r="S1378" s="301"/>
      <c r="T1378" s="336"/>
    </row>
    <row r="1379" spans="1:20" ht="12" customHeight="1" x14ac:dyDescent="0.3">
      <c r="A1379" s="329" t="s">
        <v>289</v>
      </c>
      <c r="B1379" s="330">
        <v>4</v>
      </c>
      <c r="C1379" s="298">
        <v>46035</v>
      </c>
      <c r="D1379" s="299" t="s">
        <v>295</v>
      </c>
      <c r="E1379" s="331">
        <v>28.15</v>
      </c>
      <c r="F1379" s="331"/>
      <c r="G1379" s="333">
        <f t="shared" si="22"/>
        <v>868.25</v>
      </c>
      <c r="H1379" s="334"/>
      <c r="I1379" s="335"/>
      <c r="J1379" s="336"/>
      <c r="K1379" s="301"/>
      <c r="L1379" s="336"/>
      <c r="M1379" s="301"/>
      <c r="N1379" s="336"/>
      <c r="O1379" s="301"/>
      <c r="P1379" s="336"/>
      <c r="Q1379" s="301"/>
      <c r="R1379" s="336"/>
      <c r="S1379" s="301"/>
      <c r="T1379" s="336"/>
    </row>
    <row r="1380" spans="1:20" ht="12" customHeight="1" x14ac:dyDescent="0.3">
      <c r="A1380" s="329" t="s">
        <v>289</v>
      </c>
      <c r="B1380" s="330">
        <v>3</v>
      </c>
      <c r="C1380" s="298">
        <v>46035</v>
      </c>
      <c r="D1380" s="299" t="s">
        <v>296</v>
      </c>
      <c r="E1380" s="331">
        <v>20.85</v>
      </c>
      <c r="F1380" s="331"/>
      <c r="G1380" s="333">
        <f t="shared" si="22"/>
        <v>896.4</v>
      </c>
      <c r="H1380" s="334"/>
      <c r="I1380" s="335"/>
      <c r="J1380" s="336"/>
      <c r="K1380" s="301"/>
      <c r="L1380" s="336"/>
      <c r="M1380" s="301"/>
      <c r="N1380" s="336"/>
      <c r="O1380" s="301"/>
      <c r="P1380" s="336"/>
      <c r="Q1380" s="301"/>
      <c r="R1380" s="336"/>
      <c r="S1380" s="301"/>
      <c r="T1380" s="336"/>
    </row>
    <row r="1381" spans="1:20" ht="12" customHeight="1" x14ac:dyDescent="0.3">
      <c r="A1381" s="329" t="s">
        <v>289</v>
      </c>
      <c r="B1381" s="330">
        <v>1</v>
      </c>
      <c r="C1381" s="298">
        <v>46034</v>
      </c>
      <c r="D1381" s="299" t="s">
        <v>306</v>
      </c>
      <c r="E1381" s="331">
        <v>145.81</v>
      </c>
      <c r="F1381" s="331"/>
      <c r="G1381" s="333">
        <f t="shared" si="22"/>
        <v>917.25</v>
      </c>
      <c r="H1381" s="334"/>
      <c r="I1381" s="335"/>
      <c r="J1381" s="336"/>
      <c r="K1381" s="301"/>
      <c r="L1381" s="336"/>
      <c r="M1381" s="301"/>
      <c r="N1381" s="336"/>
      <c r="O1381" s="301"/>
      <c r="P1381" s="336"/>
      <c r="Q1381" s="301"/>
      <c r="R1381" s="336"/>
      <c r="S1381" s="301"/>
      <c r="T1381" s="336"/>
    </row>
    <row r="1382" spans="1:20" ht="12" customHeight="1" x14ac:dyDescent="0.3">
      <c r="A1382" s="329" t="s">
        <v>289</v>
      </c>
      <c r="B1382" s="330">
        <v>2</v>
      </c>
      <c r="C1382" s="298">
        <v>46034</v>
      </c>
      <c r="D1382" s="299" t="s">
        <v>424</v>
      </c>
      <c r="E1382" s="331">
        <v>25.22</v>
      </c>
      <c r="F1382" s="331"/>
      <c r="G1382" s="333">
        <f t="shared" si="22"/>
        <v>1063.06</v>
      </c>
      <c r="H1382" s="334"/>
      <c r="I1382" s="335"/>
      <c r="J1382" s="336"/>
      <c r="K1382" s="301"/>
      <c r="L1382" s="336"/>
      <c r="M1382" s="301"/>
      <c r="N1382" s="336"/>
      <c r="O1382" s="301"/>
      <c r="P1382" s="336"/>
      <c r="Q1382" s="301"/>
      <c r="R1382" s="336"/>
      <c r="S1382" s="301"/>
      <c r="T1382" s="336"/>
    </row>
    <row r="1383" spans="1:20" ht="12" customHeight="1" x14ac:dyDescent="0.3">
      <c r="A1383" s="329" t="s">
        <v>289</v>
      </c>
      <c r="B1383" s="330">
        <v>2</v>
      </c>
      <c r="C1383" s="298">
        <v>46033</v>
      </c>
      <c r="D1383" s="299" t="s">
        <v>326</v>
      </c>
      <c r="E1383" s="331">
        <v>49.38</v>
      </c>
      <c r="F1383" s="331"/>
      <c r="G1383" s="333">
        <f t="shared" si="22"/>
        <v>1088.28</v>
      </c>
      <c r="H1383" s="334"/>
      <c r="I1383" s="335"/>
      <c r="J1383" s="336"/>
      <c r="K1383" s="301"/>
      <c r="L1383" s="336"/>
      <c r="M1383" s="301"/>
      <c r="N1383" s="336"/>
      <c r="O1383" s="301"/>
      <c r="P1383" s="336"/>
      <c r="Q1383" s="301"/>
      <c r="R1383" s="336"/>
      <c r="S1383" s="301"/>
      <c r="T1383" s="336"/>
    </row>
    <row r="1384" spans="1:20" ht="12" customHeight="1" x14ac:dyDescent="0.3">
      <c r="A1384" s="329" t="s">
        <v>294</v>
      </c>
      <c r="B1384" s="330">
        <v>22</v>
      </c>
      <c r="C1384" s="298">
        <v>46033</v>
      </c>
      <c r="D1384" s="299" t="s">
        <v>352</v>
      </c>
      <c r="E1384" s="331">
        <v>19.16</v>
      </c>
      <c r="F1384" s="331"/>
      <c r="G1384" s="333">
        <f t="shared" si="22"/>
        <v>1137.6600000000001</v>
      </c>
      <c r="H1384" s="334"/>
      <c r="I1384" s="335"/>
      <c r="J1384" s="336"/>
      <c r="K1384" s="301"/>
      <c r="L1384" s="336"/>
      <c r="M1384" s="301"/>
      <c r="N1384" s="336"/>
      <c r="O1384" s="301"/>
      <c r="P1384" s="336"/>
      <c r="Q1384" s="301"/>
      <c r="R1384" s="336"/>
      <c r="S1384" s="301"/>
      <c r="T1384" s="336"/>
    </row>
    <row r="1385" spans="1:20" ht="12" customHeight="1" x14ac:dyDescent="0.3">
      <c r="A1385" s="329" t="s">
        <v>289</v>
      </c>
      <c r="B1385" s="330">
        <v>6</v>
      </c>
      <c r="C1385" s="298">
        <v>46033</v>
      </c>
      <c r="D1385" s="299" t="s">
        <v>312</v>
      </c>
      <c r="E1385" s="331">
        <v>39.86</v>
      </c>
      <c r="F1385" s="331"/>
      <c r="G1385" s="333">
        <f t="shared" si="22"/>
        <v>1156.8200000000002</v>
      </c>
      <c r="H1385" s="334"/>
      <c r="I1385" s="335"/>
      <c r="J1385" s="336"/>
      <c r="K1385" s="301"/>
      <c r="L1385" s="336"/>
      <c r="M1385" s="301"/>
      <c r="N1385" s="336"/>
      <c r="O1385" s="301"/>
      <c r="P1385" s="336"/>
      <c r="Q1385" s="301"/>
      <c r="R1385" s="336"/>
      <c r="S1385" s="301"/>
      <c r="T1385" s="336"/>
    </row>
    <row r="1386" spans="1:20" ht="12" customHeight="1" x14ac:dyDescent="0.3">
      <c r="A1386" s="329" t="s">
        <v>289</v>
      </c>
      <c r="B1386" s="330">
        <v>7</v>
      </c>
      <c r="C1386" s="298">
        <v>46033</v>
      </c>
      <c r="D1386" s="299" t="s">
        <v>444</v>
      </c>
      <c r="E1386" s="331">
        <v>165.05</v>
      </c>
      <c r="F1386" s="331"/>
      <c r="G1386" s="333">
        <f t="shared" si="22"/>
        <v>1196.68</v>
      </c>
      <c r="H1386" s="334"/>
      <c r="I1386" s="335"/>
      <c r="J1386" s="336"/>
      <c r="K1386" s="301"/>
      <c r="L1386" s="336"/>
      <c r="M1386" s="301"/>
      <c r="N1386" s="336"/>
      <c r="O1386" s="301"/>
      <c r="P1386" s="336"/>
      <c r="Q1386" s="301"/>
      <c r="R1386" s="336"/>
      <c r="S1386" s="301"/>
      <c r="T1386" s="336"/>
    </row>
    <row r="1387" spans="1:20" ht="12" customHeight="1" x14ac:dyDescent="0.3">
      <c r="A1387" s="329" t="s">
        <v>294</v>
      </c>
      <c r="B1387" s="330">
        <v>24</v>
      </c>
      <c r="C1387" s="298">
        <v>46032</v>
      </c>
      <c r="D1387" s="299" t="s">
        <v>860</v>
      </c>
      <c r="E1387" s="331">
        <v>83.42</v>
      </c>
      <c r="F1387" s="331"/>
      <c r="G1387" s="333">
        <f t="shared" si="22"/>
        <v>1361.73</v>
      </c>
      <c r="H1387" s="334"/>
      <c r="I1387" s="335"/>
      <c r="J1387" s="336"/>
      <c r="K1387" s="301"/>
      <c r="L1387" s="336"/>
      <c r="M1387" s="301"/>
      <c r="N1387" s="336"/>
      <c r="O1387" s="301"/>
      <c r="P1387" s="336"/>
      <c r="Q1387" s="301"/>
      <c r="R1387" s="336"/>
      <c r="S1387" s="301"/>
      <c r="T1387" s="336"/>
    </row>
    <row r="1388" spans="1:20" ht="12" customHeight="1" x14ac:dyDescent="0.3">
      <c r="A1388" s="329" t="s">
        <v>289</v>
      </c>
      <c r="B1388" s="330">
        <v>4</v>
      </c>
      <c r="C1388" s="298">
        <v>46032</v>
      </c>
      <c r="D1388" s="299" t="s">
        <v>296</v>
      </c>
      <c r="E1388" s="331">
        <v>30.4</v>
      </c>
      <c r="F1388" s="331"/>
      <c r="G1388" s="333">
        <f t="shared" si="22"/>
        <v>1445.15</v>
      </c>
      <c r="H1388" s="334"/>
      <c r="I1388" s="335"/>
      <c r="J1388" s="336"/>
      <c r="K1388" s="301"/>
      <c r="L1388" s="336"/>
      <c r="M1388" s="301"/>
      <c r="N1388" s="336"/>
      <c r="O1388" s="301"/>
      <c r="P1388" s="336"/>
      <c r="Q1388" s="301"/>
      <c r="R1388" s="336"/>
      <c r="S1388" s="301"/>
      <c r="T1388" s="336"/>
    </row>
    <row r="1389" spans="1:20" ht="12" customHeight="1" x14ac:dyDescent="0.3">
      <c r="A1389" s="329" t="s">
        <v>289</v>
      </c>
      <c r="B1389" s="330">
        <v>2</v>
      </c>
      <c r="C1389" s="298">
        <v>46032</v>
      </c>
      <c r="D1389" s="299" t="s">
        <v>296</v>
      </c>
      <c r="E1389" s="331">
        <v>13.83</v>
      </c>
      <c r="F1389" s="331"/>
      <c r="G1389" s="333">
        <f t="shared" si="22"/>
        <v>1475.5500000000002</v>
      </c>
      <c r="H1389" s="334"/>
      <c r="I1389" s="335"/>
      <c r="J1389" s="336"/>
      <c r="K1389" s="301"/>
      <c r="L1389" s="336"/>
      <c r="M1389" s="301"/>
      <c r="N1389" s="336"/>
      <c r="O1389" s="301"/>
      <c r="P1389" s="336"/>
      <c r="Q1389" s="301"/>
      <c r="R1389" s="336"/>
      <c r="S1389" s="301"/>
      <c r="T1389" s="336"/>
    </row>
    <row r="1390" spans="1:20" ht="12" customHeight="1" x14ac:dyDescent="0.3">
      <c r="A1390" s="329" t="s">
        <v>289</v>
      </c>
      <c r="B1390" s="330">
        <v>2</v>
      </c>
      <c r="C1390" s="298">
        <v>46032</v>
      </c>
      <c r="D1390" s="299" t="s">
        <v>473</v>
      </c>
      <c r="E1390" s="331">
        <v>100</v>
      </c>
      <c r="F1390" s="331"/>
      <c r="G1390" s="333">
        <f t="shared" si="22"/>
        <v>1489.38</v>
      </c>
      <c r="H1390" s="334"/>
      <c r="I1390" s="335"/>
      <c r="J1390" s="336"/>
      <c r="K1390" s="301"/>
      <c r="L1390" s="336"/>
      <c r="M1390" s="301"/>
      <c r="N1390" s="336"/>
      <c r="O1390" s="301"/>
      <c r="P1390" s="336"/>
      <c r="Q1390" s="301"/>
      <c r="R1390" s="336"/>
      <c r="S1390" s="301"/>
      <c r="T1390" s="336"/>
    </row>
    <row r="1391" spans="1:20" ht="12" customHeight="1" x14ac:dyDescent="0.3">
      <c r="A1391" s="329" t="s">
        <v>289</v>
      </c>
      <c r="B1391" s="330">
        <v>1</v>
      </c>
      <c r="C1391" s="298">
        <v>46032</v>
      </c>
      <c r="D1391" s="299" t="s">
        <v>304</v>
      </c>
      <c r="E1391" s="331">
        <v>55.68</v>
      </c>
      <c r="F1391" s="331"/>
      <c r="G1391" s="333">
        <f t="shared" si="22"/>
        <v>1589.38</v>
      </c>
      <c r="H1391" s="334"/>
      <c r="I1391" s="335"/>
      <c r="J1391" s="336"/>
      <c r="K1391" s="301"/>
      <c r="L1391" s="336"/>
      <c r="M1391" s="301"/>
      <c r="N1391" s="336"/>
      <c r="O1391" s="301"/>
      <c r="P1391" s="336"/>
      <c r="Q1391" s="301"/>
      <c r="R1391" s="336"/>
      <c r="S1391" s="301"/>
      <c r="T1391" s="336"/>
    </row>
    <row r="1392" spans="1:20" ht="12" customHeight="1" x14ac:dyDescent="0.3">
      <c r="A1392" s="329" t="s">
        <v>289</v>
      </c>
      <c r="B1392" s="330">
        <v>2</v>
      </c>
      <c r="C1392" s="298">
        <v>46031</v>
      </c>
      <c r="D1392" s="299" t="s">
        <v>358</v>
      </c>
      <c r="E1392" s="331">
        <v>9.4700000000000006</v>
      </c>
      <c r="F1392" s="331"/>
      <c r="G1392" s="333">
        <f t="shared" si="22"/>
        <v>1645.0600000000002</v>
      </c>
      <c r="H1392" s="334"/>
      <c r="I1392" s="335"/>
      <c r="J1392" s="336"/>
      <c r="K1392" s="301"/>
      <c r="L1392" s="336"/>
      <c r="M1392" s="301"/>
      <c r="N1392" s="336"/>
      <c r="O1392" s="301"/>
      <c r="P1392" s="336"/>
      <c r="Q1392" s="301"/>
      <c r="R1392" s="336"/>
      <c r="S1392" s="301"/>
      <c r="T1392" s="336"/>
    </row>
    <row r="1393" spans="1:20" ht="12" customHeight="1" x14ac:dyDescent="0.3">
      <c r="A1393" s="329" t="s">
        <v>289</v>
      </c>
      <c r="B1393" s="330">
        <v>5</v>
      </c>
      <c r="C1393" s="298">
        <v>46031</v>
      </c>
      <c r="D1393" s="299" t="s">
        <v>475</v>
      </c>
      <c r="E1393" s="331">
        <v>50</v>
      </c>
      <c r="F1393" s="331"/>
      <c r="G1393" s="333">
        <f t="shared" si="22"/>
        <v>1654.5300000000002</v>
      </c>
      <c r="H1393" s="334"/>
      <c r="I1393" s="335"/>
      <c r="J1393" s="336"/>
      <c r="K1393" s="301"/>
      <c r="L1393" s="336"/>
      <c r="M1393" s="301"/>
      <c r="N1393" s="336"/>
      <c r="O1393" s="301"/>
      <c r="P1393" s="336"/>
      <c r="Q1393" s="301"/>
      <c r="R1393" s="336"/>
      <c r="S1393" s="301"/>
      <c r="T1393" s="336"/>
    </row>
    <row r="1394" spans="1:20" ht="12" customHeight="1" x14ac:dyDescent="0.3">
      <c r="A1394" s="329" t="s">
        <v>289</v>
      </c>
      <c r="B1394" s="330">
        <v>8</v>
      </c>
      <c r="C1394" s="298">
        <v>46030</v>
      </c>
      <c r="D1394" s="299" t="s">
        <v>476</v>
      </c>
      <c r="E1394" s="331">
        <v>32.619999999999997</v>
      </c>
      <c r="F1394" s="331"/>
      <c r="G1394" s="333">
        <f t="shared" si="22"/>
        <v>1704.5300000000002</v>
      </c>
      <c r="H1394" s="334"/>
      <c r="I1394" s="335"/>
      <c r="J1394" s="336"/>
      <c r="K1394" s="301"/>
      <c r="L1394" s="336"/>
      <c r="M1394" s="301"/>
      <c r="N1394" s="336"/>
      <c r="O1394" s="301"/>
      <c r="P1394" s="336"/>
      <c r="Q1394" s="301"/>
      <c r="R1394" s="336"/>
      <c r="S1394" s="301"/>
      <c r="T1394" s="336"/>
    </row>
    <row r="1395" spans="1:20" ht="12" customHeight="1" x14ac:dyDescent="0.3">
      <c r="A1395" s="329" t="s">
        <v>291</v>
      </c>
      <c r="B1395" s="330">
        <v>39</v>
      </c>
      <c r="C1395" s="298">
        <v>46030</v>
      </c>
      <c r="D1395" s="299" t="s">
        <v>292</v>
      </c>
      <c r="E1395" s="331"/>
      <c r="F1395" s="331">
        <v>2729.22</v>
      </c>
      <c r="G1395" s="333">
        <f t="shared" si="22"/>
        <v>1737.15</v>
      </c>
      <c r="H1395" s="334"/>
      <c r="I1395" s="335"/>
      <c r="J1395" s="336"/>
      <c r="K1395" s="301"/>
      <c r="L1395" s="336"/>
      <c r="M1395" s="301"/>
      <c r="N1395" s="336"/>
      <c r="O1395" s="301"/>
      <c r="P1395" s="336"/>
      <c r="Q1395" s="301"/>
      <c r="R1395" s="336"/>
      <c r="S1395" s="301"/>
      <c r="T1395" s="336"/>
    </row>
    <row r="1396" spans="1:20" ht="12" customHeight="1" x14ac:dyDescent="0.3">
      <c r="A1396" s="329" t="s">
        <v>289</v>
      </c>
      <c r="B1396" s="330">
        <v>2</v>
      </c>
      <c r="C1396" s="298">
        <v>46030</v>
      </c>
      <c r="D1396" s="299" t="s">
        <v>296</v>
      </c>
      <c r="E1396" s="331">
        <v>6.37</v>
      </c>
      <c r="F1396" s="331"/>
      <c r="G1396" s="333">
        <f t="shared" si="22"/>
        <v>-992.06999999999971</v>
      </c>
      <c r="H1396" s="334"/>
      <c r="I1396" s="335"/>
      <c r="J1396" s="336"/>
      <c r="K1396" s="301"/>
      <c r="L1396" s="336"/>
      <c r="M1396" s="301"/>
      <c r="N1396" s="336"/>
      <c r="O1396" s="301"/>
      <c r="P1396" s="336"/>
      <c r="Q1396" s="301"/>
      <c r="R1396" s="336"/>
      <c r="S1396" s="301"/>
      <c r="T1396" s="336"/>
    </row>
    <row r="1397" spans="1:20" ht="12" customHeight="1" x14ac:dyDescent="0.3">
      <c r="A1397" s="329" t="s">
        <v>289</v>
      </c>
      <c r="B1397" s="330">
        <v>4</v>
      </c>
      <c r="C1397" s="298">
        <v>46030</v>
      </c>
      <c r="D1397" s="299" t="s">
        <v>296</v>
      </c>
      <c r="E1397" s="331">
        <v>32.119999999999997</v>
      </c>
      <c r="F1397" s="331"/>
      <c r="G1397" s="333">
        <f t="shared" si="22"/>
        <v>-985.6999999999997</v>
      </c>
      <c r="H1397" s="334"/>
      <c r="I1397" s="335"/>
      <c r="J1397" s="336"/>
      <c r="K1397" s="301"/>
      <c r="L1397" s="336"/>
      <c r="M1397" s="301"/>
      <c r="N1397" s="336"/>
      <c r="O1397" s="301"/>
      <c r="P1397" s="336"/>
      <c r="Q1397" s="301"/>
      <c r="R1397" s="336"/>
      <c r="S1397" s="301"/>
      <c r="T1397" s="336"/>
    </row>
    <row r="1398" spans="1:20" ht="12" customHeight="1" x14ac:dyDescent="0.3">
      <c r="A1398" s="329" t="s">
        <v>289</v>
      </c>
      <c r="B1398" s="330">
        <v>2</v>
      </c>
      <c r="C1398" s="298">
        <v>46030</v>
      </c>
      <c r="D1398" s="299" t="s">
        <v>358</v>
      </c>
      <c r="E1398" s="331">
        <v>9.4700000000000006</v>
      </c>
      <c r="F1398" s="331"/>
      <c r="G1398" s="333">
        <f t="shared" si="22"/>
        <v>-953.5799999999997</v>
      </c>
      <c r="H1398" s="334"/>
      <c r="I1398" s="335"/>
      <c r="J1398" s="336"/>
      <c r="K1398" s="301"/>
      <c r="L1398" s="336"/>
      <c r="M1398" s="301"/>
      <c r="N1398" s="336"/>
      <c r="O1398" s="301"/>
      <c r="P1398" s="336"/>
      <c r="Q1398" s="301"/>
      <c r="R1398" s="336"/>
      <c r="S1398" s="301"/>
      <c r="T1398" s="336"/>
    </row>
    <row r="1399" spans="1:20" ht="12" customHeight="1" x14ac:dyDescent="0.3">
      <c r="A1399" s="329" t="s">
        <v>289</v>
      </c>
      <c r="B1399" s="330">
        <v>2</v>
      </c>
      <c r="C1399" s="298">
        <v>46030</v>
      </c>
      <c r="D1399" s="299" t="s">
        <v>386</v>
      </c>
      <c r="E1399" s="331">
        <v>21.18</v>
      </c>
      <c r="F1399" s="331"/>
      <c r="G1399" s="333">
        <f t="shared" si="22"/>
        <v>-944.10999999999967</v>
      </c>
      <c r="H1399" s="334"/>
      <c r="I1399" s="335"/>
      <c r="J1399" s="336"/>
      <c r="K1399" s="301"/>
      <c r="L1399" s="336"/>
      <c r="M1399" s="301"/>
      <c r="N1399" s="336"/>
      <c r="O1399" s="301"/>
      <c r="P1399" s="336"/>
      <c r="Q1399" s="301"/>
      <c r="R1399" s="336"/>
      <c r="S1399" s="301"/>
      <c r="T1399" s="336"/>
    </row>
    <row r="1400" spans="1:20" ht="12" customHeight="1" x14ac:dyDescent="0.3">
      <c r="A1400" s="329" t="s">
        <v>335</v>
      </c>
      <c r="B1400" s="330" t="s">
        <v>335</v>
      </c>
      <c r="C1400" s="298">
        <v>46029</v>
      </c>
      <c r="D1400" s="299" t="s">
        <v>447</v>
      </c>
      <c r="E1400" s="331">
        <v>52.66</v>
      </c>
      <c r="F1400" s="331"/>
      <c r="G1400" s="333">
        <f t="shared" si="22"/>
        <v>-922.92999999999972</v>
      </c>
      <c r="H1400" s="334"/>
      <c r="I1400" s="335"/>
      <c r="J1400" s="336"/>
      <c r="K1400" s="301"/>
      <c r="L1400" s="336"/>
      <c r="M1400" s="301"/>
      <c r="N1400" s="336"/>
      <c r="O1400" s="301"/>
      <c r="P1400" s="336"/>
      <c r="Q1400" s="301"/>
      <c r="R1400" s="336"/>
      <c r="S1400" s="301"/>
      <c r="T1400" s="336"/>
    </row>
    <row r="1401" spans="1:20" ht="12" customHeight="1" x14ac:dyDescent="0.3">
      <c r="A1401" s="329" t="s">
        <v>294</v>
      </c>
      <c r="B1401" s="330">
        <v>13</v>
      </c>
      <c r="C1401" s="298">
        <v>46029</v>
      </c>
      <c r="D1401" s="299" t="s">
        <v>182</v>
      </c>
      <c r="E1401" s="331">
        <v>167.42</v>
      </c>
      <c r="F1401" s="331"/>
      <c r="G1401" s="333">
        <f t="shared" si="22"/>
        <v>-870.26999999999975</v>
      </c>
      <c r="H1401" s="334"/>
      <c r="I1401" s="335"/>
      <c r="J1401" s="336"/>
      <c r="K1401" s="301"/>
      <c r="L1401" s="336"/>
      <c r="M1401" s="301"/>
      <c r="N1401" s="336"/>
      <c r="O1401" s="301"/>
      <c r="P1401" s="336"/>
      <c r="Q1401" s="301"/>
      <c r="R1401" s="336"/>
      <c r="S1401" s="301"/>
      <c r="T1401" s="336"/>
    </row>
    <row r="1402" spans="1:20" ht="12" customHeight="1" x14ac:dyDescent="0.3">
      <c r="A1402" s="329" t="s">
        <v>289</v>
      </c>
      <c r="B1402" s="330">
        <v>4</v>
      </c>
      <c r="C1402" s="298">
        <v>46029</v>
      </c>
      <c r="D1402" s="299" t="s">
        <v>296</v>
      </c>
      <c r="E1402" s="331">
        <v>30.81</v>
      </c>
      <c r="F1402" s="331"/>
      <c r="G1402" s="333">
        <f t="shared" si="22"/>
        <v>-702.8499999999998</v>
      </c>
      <c r="H1402" s="334"/>
      <c r="I1402" s="335"/>
      <c r="J1402" s="336"/>
      <c r="K1402" s="301"/>
      <c r="L1402" s="336"/>
      <c r="M1402" s="301"/>
      <c r="N1402" s="336"/>
      <c r="O1402" s="301"/>
      <c r="P1402" s="336"/>
      <c r="Q1402" s="301"/>
      <c r="R1402" s="336"/>
      <c r="S1402" s="301"/>
      <c r="T1402" s="336"/>
    </row>
    <row r="1403" spans="1:20" ht="12" customHeight="1" x14ac:dyDescent="0.3">
      <c r="A1403" s="329" t="s">
        <v>289</v>
      </c>
      <c r="B1403" s="330">
        <v>2</v>
      </c>
      <c r="C1403" s="298">
        <v>46029</v>
      </c>
      <c r="D1403" s="299" t="s">
        <v>358</v>
      </c>
      <c r="E1403" s="331">
        <v>9.4700000000000006</v>
      </c>
      <c r="F1403" s="331"/>
      <c r="G1403" s="333">
        <f t="shared" si="22"/>
        <v>-672.03999999999985</v>
      </c>
      <c r="H1403" s="334"/>
      <c r="I1403" s="335"/>
      <c r="J1403" s="336"/>
      <c r="K1403" s="301"/>
      <c r="L1403" s="336"/>
      <c r="M1403" s="301"/>
      <c r="N1403" s="336"/>
      <c r="O1403" s="301"/>
      <c r="P1403" s="336"/>
      <c r="Q1403" s="301"/>
      <c r="R1403" s="336"/>
      <c r="S1403" s="301"/>
      <c r="T1403" s="336"/>
    </row>
    <row r="1404" spans="1:20" ht="12" customHeight="1" x14ac:dyDescent="0.3">
      <c r="A1404" s="329" t="s">
        <v>294</v>
      </c>
      <c r="B1404" s="330">
        <v>22</v>
      </c>
      <c r="C1404" s="298">
        <v>46029</v>
      </c>
      <c r="D1404" s="299" t="s">
        <v>477</v>
      </c>
      <c r="E1404" s="331">
        <v>148.04</v>
      </c>
      <c r="F1404" s="331"/>
      <c r="G1404" s="333">
        <f t="shared" si="22"/>
        <v>-662.56999999999982</v>
      </c>
      <c r="H1404" s="334"/>
      <c r="I1404" s="335"/>
      <c r="J1404" s="336"/>
      <c r="K1404" s="301"/>
      <c r="L1404" s="336"/>
      <c r="M1404" s="301"/>
      <c r="N1404" s="336"/>
      <c r="O1404" s="301"/>
      <c r="P1404" s="336"/>
      <c r="Q1404" s="301"/>
      <c r="R1404" s="336"/>
      <c r="S1404" s="301"/>
      <c r="T1404" s="336"/>
    </row>
    <row r="1405" spans="1:20" ht="12" customHeight="1" x14ac:dyDescent="0.3">
      <c r="A1405" s="329" t="s">
        <v>294</v>
      </c>
      <c r="B1405" s="330">
        <v>14</v>
      </c>
      <c r="C1405" s="298">
        <v>46028</v>
      </c>
      <c r="D1405" s="299" t="s">
        <v>366</v>
      </c>
      <c r="E1405" s="331">
        <v>66.67</v>
      </c>
      <c r="F1405" s="331"/>
      <c r="G1405" s="333">
        <f t="shared" si="22"/>
        <v>-514.52999999999986</v>
      </c>
      <c r="H1405" s="334"/>
      <c r="I1405" s="335"/>
      <c r="J1405" s="336"/>
      <c r="K1405" s="301"/>
      <c r="L1405" s="336"/>
      <c r="M1405" s="301"/>
      <c r="N1405" s="336"/>
      <c r="O1405" s="301"/>
      <c r="P1405" s="336"/>
      <c r="Q1405" s="301"/>
      <c r="R1405" s="336"/>
      <c r="S1405" s="301"/>
      <c r="T1405" s="336"/>
    </row>
    <row r="1406" spans="1:20" ht="12" customHeight="1" x14ac:dyDescent="0.3">
      <c r="A1406" s="329" t="s">
        <v>289</v>
      </c>
      <c r="B1406" s="330">
        <v>3</v>
      </c>
      <c r="C1406" s="298">
        <v>46028</v>
      </c>
      <c r="D1406" s="299" t="s">
        <v>296</v>
      </c>
      <c r="E1406" s="331">
        <v>5.7</v>
      </c>
      <c r="F1406" s="331"/>
      <c r="G1406" s="333">
        <f t="shared" si="22"/>
        <v>-447.8599999999999</v>
      </c>
      <c r="H1406" s="334"/>
      <c r="I1406" s="335"/>
      <c r="J1406" s="336"/>
      <c r="K1406" s="301"/>
      <c r="L1406" s="336"/>
      <c r="M1406" s="301"/>
      <c r="N1406" s="336"/>
      <c r="O1406" s="301"/>
      <c r="P1406" s="336"/>
      <c r="Q1406" s="301"/>
      <c r="R1406" s="336"/>
      <c r="S1406" s="301"/>
      <c r="T1406" s="336"/>
    </row>
    <row r="1407" spans="1:20" ht="12" customHeight="1" x14ac:dyDescent="0.3">
      <c r="A1407" s="329" t="s">
        <v>294</v>
      </c>
      <c r="B1407" s="330">
        <v>21</v>
      </c>
      <c r="C1407" s="298">
        <v>46028</v>
      </c>
      <c r="D1407" s="299" t="s">
        <v>194</v>
      </c>
      <c r="E1407" s="331">
        <v>30.59</v>
      </c>
      <c r="F1407" s="331"/>
      <c r="G1407" s="333">
        <f t="shared" si="22"/>
        <v>-442.15999999999991</v>
      </c>
      <c r="H1407" s="334"/>
      <c r="I1407" s="335"/>
      <c r="J1407" s="336"/>
      <c r="K1407" s="301"/>
      <c r="L1407" s="336"/>
      <c r="M1407" s="301"/>
      <c r="N1407" s="336"/>
      <c r="O1407" s="301"/>
      <c r="P1407" s="336"/>
      <c r="Q1407" s="301"/>
      <c r="R1407" s="336"/>
      <c r="S1407" s="301"/>
      <c r="T1407" s="336"/>
    </row>
    <row r="1408" spans="1:20" ht="12" customHeight="1" x14ac:dyDescent="0.3">
      <c r="A1408" s="329" t="s">
        <v>294</v>
      </c>
      <c r="B1408" s="330">
        <v>17</v>
      </c>
      <c r="C1408" s="298">
        <v>46027</v>
      </c>
      <c r="D1408" s="299" t="s">
        <v>370</v>
      </c>
      <c r="E1408" s="331">
        <v>133.91999999999999</v>
      </c>
      <c r="F1408" s="331"/>
      <c r="G1408" s="333">
        <f t="shared" si="22"/>
        <v>-411.56999999999994</v>
      </c>
      <c r="H1408" s="334"/>
      <c r="I1408" s="335"/>
      <c r="J1408" s="336"/>
      <c r="K1408" s="301"/>
      <c r="L1408" s="336"/>
      <c r="M1408" s="301"/>
      <c r="N1408" s="336"/>
      <c r="O1408" s="301"/>
      <c r="P1408" s="336"/>
      <c r="Q1408" s="301"/>
      <c r="R1408" s="336"/>
      <c r="S1408" s="301"/>
      <c r="T1408" s="336"/>
    </row>
    <row r="1409" spans="1:20" ht="12" customHeight="1" x14ac:dyDescent="0.3">
      <c r="A1409" s="329" t="s">
        <v>294</v>
      </c>
      <c r="B1409" s="330">
        <v>17</v>
      </c>
      <c r="C1409" s="298">
        <v>46027</v>
      </c>
      <c r="D1409" s="299" t="s">
        <v>370</v>
      </c>
      <c r="E1409" s="331">
        <v>62</v>
      </c>
      <c r="F1409" s="331"/>
      <c r="G1409" s="333">
        <f t="shared" si="22"/>
        <v>-277.64999999999992</v>
      </c>
      <c r="H1409" s="334"/>
      <c r="I1409" s="335"/>
      <c r="J1409" s="336"/>
      <c r="K1409" s="301"/>
      <c r="L1409" s="336"/>
      <c r="M1409" s="301"/>
      <c r="N1409" s="336"/>
      <c r="O1409" s="301"/>
      <c r="P1409" s="336"/>
      <c r="Q1409" s="301"/>
      <c r="R1409" s="336"/>
      <c r="S1409" s="301"/>
      <c r="T1409" s="336"/>
    </row>
    <row r="1410" spans="1:20" ht="12" customHeight="1" x14ac:dyDescent="0.3">
      <c r="A1410" s="329" t="s">
        <v>289</v>
      </c>
      <c r="B1410" s="330">
        <v>6</v>
      </c>
      <c r="C1410" s="298">
        <v>46027</v>
      </c>
      <c r="D1410" s="299" t="s">
        <v>300</v>
      </c>
      <c r="E1410" s="331">
        <v>10.64</v>
      </c>
      <c r="F1410" s="331"/>
      <c r="G1410" s="333">
        <f t="shared" si="22"/>
        <v>-215.64999999999992</v>
      </c>
      <c r="H1410" s="334"/>
      <c r="I1410" s="335"/>
      <c r="J1410" s="336"/>
      <c r="K1410" s="301"/>
      <c r="L1410" s="336"/>
      <c r="M1410" s="301"/>
      <c r="N1410" s="336"/>
      <c r="O1410" s="301"/>
      <c r="P1410" s="336"/>
      <c r="Q1410" s="301"/>
      <c r="R1410" s="336"/>
      <c r="S1410" s="301"/>
      <c r="T1410" s="336"/>
    </row>
    <row r="1411" spans="1:20" ht="12" customHeight="1" x14ac:dyDescent="0.3">
      <c r="A1411" s="329" t="s">
        <v>289</v>
      </c>
      <c r="B1411" s="330">
        <v>8</v>
      </c>
      <c r="C1411" s="298">
        <v>46027</v>
      </c>
      <c r="D1411" s="299" t="s">
        <v>319</v>
      </c>
      <c r="E1411" s="331">
        <v>17.440000000000001</v>
      </c>
      <c r="F1411" s="331"/>
      <c r="G1411" s="333">
        <f t="shared" si="22"/>
        <v>-205.00999999999991</v>
      </c>
      <c r="H1411" s="334"/>
      <c r="I1411" s="335"/>
      <c r="J1411" s="336"/>
      <c r="K1411" s="301"/>
      <c r="L1411" s="336"/>
      <c r="M1411" s="301"/>
      <c r="N1411" s="336"/>
      <c r="O1411" s="301"/>
      <c r="P1411" s="336"/>
      <c r="Q1411" s="301"/>
      <c r="R1411" s="336"/>
      <c r="S1411" s="301"/>
      <c r="T1411" s="336"/>
    </row>
    <row r="1412" spans="1:20" ht="12" customHeight="1" x14ac:dyDescent="0.3">
      <c r="A1412" s="329" t="s">
        <v>289</v>
      </c>
      <c r="B1412" s="330">
        <v>1</v>
      </c>
      <c r="C1412" s="298">
        <v>46027</v>
      </c>
      <c r="D1412" s="299" t="s">
        <v>306</v>
      </c>
      <c r="E1412" s="331">
        <v>216.19</v>
      </c>
      <c r="F1412" s="331"/>
      <c r="G1412" s="333">
        <f t="shared" si="22"/>
        <v>-187.56999999999991</v>
      </c>
      <c r="H1412" s="334"/>
      <c r="I1412" s="335"/>
      <c r="J1412" s="336"/>
      <c r="K1412" s="301"/>
      <c r="L1412" s="336"/>
      <c r="M1412" s="301"/>
      <c r="N1412" s="336"/>
      <c r="O1412" s="301"/>
      <c r="P1412" s="336"/>
      <c r="Q1412" s="301"/>
      <c r="R1412" s="336"/>
      <c r="S1412" s="301"/>
      <c r="T1412" s="336"/>
    </row>
    <row r="1413" spans="1:20" ht="12" customHeight="1" x14ac:dyDescent="0.3">
      <c r="A1413" s="329" t="s">
        <v>289</v>
      </c>
      <c r="B1413" s="330">
        <v>2</v>
      </c>
      <c r="C1413" s="298">
        <v>46027</v>
      </c>
      <c r="D1413" s="299" t="s">
        <v>478</v>
      </c>
      <c r="E1413" s="331">
        <v>70</v>
      </c>
      <c r="F1413" s="331"/>
      <c r="G1413" s="333">
        <f t="shared" si="22"/>
        <v>28.62000000000009</v>
      </c>
      <c r="H1413" s="334"/>
      <c r="I1413" s="335"/>
      <c r="J1413" s="336"/>
      <c r="K1413" s="301"/>
      <c r="L1413" s="336"/>
      <c r="M1413" s="301"/>
      <c r="N1413" s="336"/>
      <c r="O1413" s="301"/>
      <c r="P1413" s="336"/>
      <c r="Q1413" s="301"/>
      <c r="R1413" s="336"/>
      <c r="S1413" s="301"/>
      <c r="T1413" s="336"/>
    </row>
    <row r="1414" spans="1:20" ht="12" customHeight="1" x14ac:dyDescent="0.3">
      <c r="A1414" s="329" t="s">
        <v>289</v>
      </c>
      <c r="B1414" s="330">
        <v>2</v>
      </c>
      <c r="C1414" s="298">
        <v>46027</v>
      </c>
      <c r="D1414" s="299" t="s">
        <v>358</v>
      </c>
      <c r="E1414" s="331">
        <v>14.05</v>
      </c>
      <c r="F1414" s="331"/>
      <c r="G1414" s="333">
        <f t="shared" si="22"/>
        <v>98.62000000000009</v>
      </c>
      <c r="H1414" s="334"/>
      <c r="I1414" s="335"/>
      <c r="J1414" s="336"/>
      <c r="K1414" s="301"/>
      <c r="L1414" s="336"/>
      <c r="M1414" s="301"/>
      <c r="N1414" s="336"/>
      <c r="O1414" s="301"/>
      <c r="P1414" s="336"/>
      <c r="Q1414" s="301"/>
      <c r="R1414" s="336"/>
      <c r="S1414" s="301"/>
      <c r="T1414" s="336"/>
    </row>
    <row r="1415" spans="1:20" ht="12" customHeight="1" x14ac:dyDescent="0.3">
      <c r="A1415" s="329" t="s">
        <v>294</v>
      </c>
      <c r="B1415" s="330">
        <v>14</v>
      </c>
      <c r="C1415" s="298">
        <v>46027</v>
      </c>
      <c r="D1415" s="299" t="s">
        <v>367</v>
      </c>
      <c r="E1415" s="331">
        <v>68.739999999999995</v>
      </c>
      <c r="F1415" s="331"/>
      <c r="G1415" s="333">
        <f t="shared" si="22"/>
        <v>112.67000000000009</v>
      </c>
      <c r="H1415" s="334"/>
      <c r="I1415" s="335"/>
      <c r="J1415" s="336"/>
      <c r="K1415" s="301"/>
      <c r="L1415" s="336"/>
      <c r="M1415" s="301"/>
      <c r="N1415" s="336"/>
      <c r="O1415" s="301"/>
      <c r="P1415" s="336"/>
      <c r="Q1415" s="301"/>
      <c r="R1415" s="336"/>
      <c r="S1415" s="301"/>
      <c r="T1415" s="336"/>
    </row>
    <row r="1416" spans="1:20" ht="12" customHeight="1" x14ac:dyDescent="0.3">
      <c r="A1416" s="329" t="s">
        <v>289</v>
      </c>
      <c r="B1416" s="330">
        <v>6</v>
      </c>
      <c r="C1416" s="298">
        <v>46027</v>
      </c>
      <c r="D1416" s="299" t="s">
        <v>479</v>
      </c>
      <c r="E1416" s="331">
        <v>120</v>
      </c>
      <c r="F1416" s="331"/>
      <c r="G1416" s="333">
        <f t="shared" si="22"/>
        <v>181.41000000000008</v>
      </c>
      <c r="H1416" s="334"/>
      <c r="I1416" s="335"/>
      <c r="J1416" s="336"/>
      <c r="K1416" s="301"/>
      <c r="L1416" s="336"/>
      <c r="M1416" s="301"/>
      <c r="N1416" s="336"/>
      <c r="O1416" s="301"/>
      <c r="P1416" s="336"/>
      <c r="Q1416" s="301"/>
      <c r="R1416" s="336"/>
      <c r="S1416" s="301"/>
      <c r="T1416" s="336"/>
    </row>
    <row r="1417" spans="1:20" ht="12" customHeight="1" x14ac:dyDescent="0.3">
      <c r="A1417" s="329" t="s">
        <v>294</v>
      </c>
      <c r="B1417" s="330">
        <v>9</v>
      </c>
      <c r="C1417" s="298">
        <v>46027</v>
      </c>
      <c r="D1417" s="299" t="s">
        <v>58</v>
      </c>
      <c r="E1417" s="331">
        <v>1281.53</v>
      </c>
      <c r="F1417" s="331"/>
      <c r="G1417" s="333">
        <f t="shared" si="22"/>
        <v>301.41000000000008</v>
      </c>
      <c r="H1417" s="334"/>
      <c r="I1417" s="335"/>
      <c r="J1417" s="336"/>
      <c r="K1417" s="301"/>
      <c r="L1417" s="336"/>
      <c r="M1417" s="301"/>
      <c r="N1417" s="336"/>
      <c r="O1417" s="301"/>
      <c r="P1417" s="336"/>
      <c r="Q1417" s="301"/>
      <c r="R1417" s="336"/>
      <c r="S1417" s="301"/>
      <c r="T1417" s="336"/>
    </row>
    <row r="1418" spans="1:20" ht="12" customHeight="1" x14ac:dyDescent="0.3">
      <c r="A1418" s="329" t="s">
        <v>289</v>
      </c>
      <c r="B1418" s="330">
        <v>7</v>
      </c>
      <c r="C1418" s="298">
        <v>46026</v>
      </c>
      <c r="D1418" s="299" t="s">
        <v>338</v>
      </c>
      <c r="E1418" s="331">
        <v>18.260000000000002</v>
      </c>
      <c r="F1418" s="331"/>
      <c r="G1418" s="333">
        <f t="shared" si="22"/>
        <v>1582.94</v>
      </c>
      <c r="H1418" s="334"/>
      <c r="I1418" s="335"/>
      <c r="J1418" s="336"/>
      <c r="K1418" s="301"/>
      <c r="L1418" s="336"/>
      <c r="M1418" s="301"/>
      <c r="N1418" s="336"/>
      <c r="O1418" s="301"/>
      <c r="P1418" s="336"/>
      <c r="Q1418" s="301"/>
      <c r="R1418" s="336"/>
      <c r="S1418" s="301"/>
      <c r="T1418" s="336"/>
    </row>
    <row r="1419" spans="1:20" ht="12" customHeight="1" x14ac:dyDescent="0.3">
      <c r="A1419" s="329" t="s">
        <v>287</v>
      </c>
      <c r="B1419" s="330" t="s">
        <v>287</v>
      </c>
      <c r="C1419" s="298">
        <v>46026</v>
      </c>
      <c r="D1419" s="299" t="s">
        <v>300</v>
      </c>
      <c r="E1419" s="331">
        <v>114.91</v>
      </c>
      <c r="F1419" s="331">
        <v>114.91</v>
      </c>
      <c r="G1419" s="333">
        <f t="shared" si="22"/>
        <v>1601.2</v>
      </c>
      <c r="H1419" s="334"/>
      <c r="I1419" s="335"/>
      <c r="J1419" s="336"/>
      <c r="K1419" s="301"/>
      <c r="L1419" s="336"/>
      <c r="M1419" s="301"/>
      <c r="N1419" s="336"/>
      <c r="O1419" s="301"/>
      <c r="P1419" s="336"/>
      <c r="Q1419" s="301"/>
      <c r="R1419" s="336"/>
      <c r="S1419" s="301"/>
      <c r="T1419" s="336"/>
    </row>
    <row r="1420" spans="1:20" ht="12" customHeight="1" x14ac:dyDescent="0.3">
      <c r="A1420" s="329" t="s">
        <v>289</v>
      </c>
      <c r="B1420" s="330">
        <v>5</v>
      </c>
      <c r="C1420" s="298">
        <v>46026</v>
      </c>
      <c r="D1420" s="299" t="s">
        <v>480</v>
      </c>
      <c r="E1420" s="331">
        <v>42.43</v>
      </c>
      <c r="F1420" s="331"/>
      <c r="G1420" s="333">
        <f t="shared" si="22"/>
        <v>1601.2</v>
      </c>
      <c r="H1420" s="334"/>
      <c r="I1420" s="335"/>
      <c r="J1420" s="336"/>
      <c r="K1420" s="301"/>
      <c r="L1420" s="336"/>
      <c r="M1420" s="301"/>
      <c r="N1420" s="336"/>
      <c r="O1420" s="301"/>
      <c r="P1420" s="336"/>
      <c r="Q1420" s="301"/>
      <c r="R1420" s="336"/>
      <c r="S1420" s="301"/>
      <c r="T1420" s="336"/>
    </row>
    <row r="1421" spans="1:20" ht="12" customHeight="1" x14ac:dyDescent="0.3">
      <c r="A1421" s="329" t="s">
        <v>289</v>
      </c>
      <c r="B1421" s="330">
        <v>7</v>
      </c>
      <c r="C1421" s="298">
        <v>46026</v>
      </c>
      <c r="D1421" s="299" t="s">
        <v>300</v>
      </c>
      <c r="E1421" s="331">
        <v>42.59</v>
      </c>
      <c r="F1421" s="331"/>
      <c r="G1421" s="333">
        <f t="shared" si="22"/>
        <v>1643.63</v>
      </c>
      <c r="H1421" s="334"/>
      <c r="I1421" s="335"/>
      <c r="J1421" s="336"/>
      <c r="K1421" s="301"/>
      <c r="L1421" s="336"/>
      <c r="M1421" s="301"/>
      <c r="N1421" s="336"/>
      <c r="O1421" s="301"/>
      <c r="P1421" s="336"/>
      <c r="Q1421" s="301"/>
      <c r="R1421" s="336"/>
      <c r="S1421" s="301"/>
      <c r="T1421" s="336"/>
    </row>
    <row r="1422" spans="1:20" ht="12" customHeight="1" x14ac:dyDescent="0.3">
      <c r="A1422" s="329" t="s">
        <v>289</v>
      </c>
      <c r="B1422" s="330">
        <v>3</v>
      </c>
      <c r="C1422" s="298">
        <v>46025</v>
      </c>
      <c r="D1422" s="299" t="s">
        <v>348</v>
      </c>
      <c r="E1422" s="331">
        <v>14.57</v>
      </c>
      <c r="F1422" s="331"/>
      <c r="G1422" s="333">
        <f t="shared" si="22"/>
        <v>1686.22</v>
      </c>
      <c r="H1422" s="334"/>
      <c r="I1422" s="335"/>
      <c r="J1422" s="336"/>
      <c r="K1422" s="301"/>
      <c r="L1422" s="336"/>
      <c r="M1422" s="301"/>
      <c r="N1422" s="336"/>
      <c r="O1422" s="301"/>
      <c r="P1422" s="336"/>
      <c r="Q1422" s="301"/>
      <c r="R1422" s="336"/>
      <c r="S1422" s="301"/>
      <c r="T1422" s="336"/>
    </row>
    <row r="1423" spans="1:20" ht="12" customHeight="1" x14ac:dyDescent="0.3">
      <c r="A1423" s="329" t="s">
        <v>289</v>
      </c>
      <c r="B1423" s="330">
        <v>2</v>
      </c>
      <c r="C1423" s="298">
        <v>46025</v>
      </c>
      <c r="D1423" s="299" t="s">
        <v>481</v>
      </c>
      <c r="E1423" s="331">
        <v>41.05</v>
      </c>
      <c r="F1423" s="331"/>
      <c r="G1423" s="333">
        <f t="shared" si="22"/>
        <v>1700.79</v>
      </c>
      <c r="H1423" s="334"/>
      <c r="I1423" s="335"/>
      <c r="J1423" s="336"/>
      <c r="K1423" s="301"/>
      <c r="L1423" s="336"/>
      <c r="M1423" s="301"/>
      <c r="N1423" s="336"/>
      <c r="O1423" s="301"/>
      <c r="P1423" s="336"/>
      <c r="Q1423" s="301"/>
      <c r="R1423" s="336"/>
      <c r="S1423" s="301"/>
      <c r="T1423" s="336"/>
    </row>
    <row r="1424" spans="1:20" ht="12" customHeight="1" x14ac:dyDescent="0.3">
      <c r="A1424" s="329" t="s">
        <v>289</v>
      </c>
      <c r="B1424" s="330">
        <v>4</v>
      </c>
      <c r="C1424" s="298">
        <v>46025</v>
      </c>
      <c r="D1424" s="299" t="s">
        <v>310</v>
      </c>
      <c r="E1424" s="331">
        <v>26.88</v>
      </c>
      <c r="F1424" s="331"/>
      <c r="G1424" s="333">
        <f t="shared" si="22"/>
        <v>1741.84</v>
      </c>
      <c r="H1424" s="334"/>
      <c r="I1424" s="335"/>
      <c r="J1424" s="336"/>
      <c r="K1424" s="301"/>
      <c r="L1424" s="336"/>
      <c r="M1424" s="301"/>
      <c r="N1424" s="336"/>
      <c r="O1424" s="301"/>
      <c r="P1424" s="336"/>
      <c r="Q1424" s="301"/>
      <c r="R1424" s="336"/>
      <c r="S1424" s="301"/>
      <c r="T1424" s="336"/>
    </row>
    <row r="1425" spans="1:20" ht="12" customHeight="1" x14ac:dyDescent="0.3">
      <c r="A1425" s="329" t="s">
        <v>289</v>
      </c>
      <c r="B1425" s="330">
        <v>2</v>
      </c>
      <c r="C1425" s="298">
        <v>46025</v>
      </c>
      <c r="D1425" s="299" t="s">
        <v>308</v>
      </c>
      <c r="E1425" s="331">
        <v>130.08000000000001</v>
      </c>
      <c r="F1425" s="331"/>
      <c r="G1425" s="333">
        <f t="shared" si="22"/>
        <v>1768.72</v>
      </c>
      <c r="H1425" s="334"/>
      <c r="I1425" s="335"/>
      <c r="J1425" s="336"/>
      <c r="K1425" s="301"/>
      <c r="L1425" s="336"/>
      <c r="M1425" s="301"/>
      <c r="N1425" s="336"/>
      <c r="O1425" s="301"/>
      <c r="P1425" s="336"/>
      <c r="Q1425" s="301"/>
      <c r="R1425" s="336"/>
      <c r="S1425" s="301"/>
      <c r="T1425" s="336"/>
    </row>
    <row r="1426" spans="1:20" ht="12" customHeight="1" x14ac:dyDescent="0.3">
      <c r="A1426" s="329" t="s">
        <v>289</v>
      </c>
      <c r="B1426" s="330">
        <v>7</v>
      </c>
      <c r="C1426" s="298">
        <v>46025</v>
      </c>
      <c r="D1426" s="299" t="s">
        <v>482</v>
      </c>
      <c r="E1426" s="331">
        <v>222.49</v>
      </c>
      <c r="F1426" s="331"/>
      <c r="G1426" s="333">
        <f t="shared" si="22"/>
        <v>1898.8</v>
      </c>
      <c r="H1426" s="334"/>
      <c r="I1426" s="335"/>
      <c r="J1426" s="336"/>
      <c r="K1426" s="301"/>
      <c r="L1426" s="336"/>
      <c r="M1426" s="301"/>
      <c r="N1426" s="336"/>
      <c r="O1426" s="301"/>
      <c r="P1426" s="336"/>
      <c r="Q1426" s="301"/>
      <c r="R1426" s="336"/>
      <c r="S1426" s="301"/>
      <c r="T1426" s="336"/>
    </row>
    <row r="1427" spans="1:20" ht="12" customHeight="1" x14ac:dyDescent="0.3">
      <c r="A1427" s="329" t="s">
        <v>289</v>
      </c>
      <c r="B1427" s="330">
        <v>7</v>
      </c>
      <c r="C1427" s="298">
        <v>46025</v>
      </c>
      <c r="D1427" s="299" t="s">
        <v>482</v>
      </c>
      <c r="E1427" s="331">
        <v>99.18</v>
      </c>
      <c r="F1427" s="331"/>
      <c r="G1427" s="333">
        <f t="shared" si="22"/>
        <v>2121.29</v>
      </c>
      <c r="H1427" s="334"/>
      <c r="I1427" s="335"/>
      <c r="J1427" s="336"/>
      <c r="K1427" s="301"/>
      <c r="L1427" s="336"/>
      <c r="M1427" s="301"/>
      <c r="N1427" s="336"/>
      <c r="O1427" s="301"/>
      <c r="P1427" s="336"/>
      <c r="Q1427" s="301"/>
      <c r="R1427" s="336"/>
      <c r="S1427" s="301"/>
      <c r="T1427" s="336"/>
    </row>
    <row r="1428" spans="1:20" ht="12" customHeight="1" x14ac:dyDescent="0.3">
      <c r="A1428" s="329" t="s">
        <v>289</v>
      </c>
      <c r="B1428" s="330">
        <v>5</v>
      </c>
      <c r="C1428" s="298">
        <v>46024</v>
      </c>
      <c r="D1428" s="299" t="s">
        <v>483</v>
      </c>
      <c r="E1428" s="331">
        <v>35</v>
      </c>
      <c r="F1428" s="331"/>
      <c r="G1428" s="333">
        <f t="shared" si="22"/>
        <v>2220.4699999999998</v>
      </c>
      <c r="H1428" s="334"/>
      <c r="I1428" s="335"/>
      <c r="J1428" s="336"/>
      <c r="K1428" s="301"/>
      <c r="L1428" s="336"/>
      <c r="M1428" s="301"/>
      <c r="N1428" s="336"/>
      <c r="O1428" s="301"/>
      <c r="P1428" s="336"/>
      <c r="Q1428" s="301"/>
      <c r="R1428" s="336"/>
      <c r="S1428" s="301"/>
      <c r="T1428" s="336"/>
    </row>
    <row r="1429" spans="1:20" ht="12" customHeight="1" x14ac:dyDescent="0.3">
      <c r="A1429" s="329" t="s">
        <v>289</v>
      </c>
      <c r="B1429" s="330">
        <v>3</v>
      </c>
      <c r="C1429" s="298">
        <v>46024</v>
      </c>
      <c r="D1429" s="299" t="s">
        <v>296</v>
      </c>
      <c r="E1429" s="331">
        <v>15.11</v>
      </c>
      <c r="F1429" s="331"/>
      <c r="G1429" s="333">
        <f t="shared" si="22"/>
        <v>2255.4699999999998</v>
      </c>
      <c r="H1429" s="334"/>
      <c r="I1429" s="335"/>
      <c r="J1429" s="336"/>
      <c r="K1429" s="301"/>
      <c r="L1429" s="336"/>
      <c r="M1429" s="301"/>
      <c r="N1429" s="336"/>
      <c r="O1429" s="301"/>
      <c r="P1429" s="336"/>
      <c r="Q1429" s="301"/>
      <c r="R1429" s="336"/>
      <c r="S1429" s="301"/>
      <c r="T1429" s="336"/>
    </row>
    <row r="1430" spans="1:20" ht="12" customHeight="1" x14ac:dyDescent="0.3">
      <c r="A1430" s="329" t="s">
        <v>289</v>
      </c>
      <c r="B1430" s="330">
        <v>5</v>
      </c>
      <c r="C1430" s="298">
        <v>46024</v>
      </c>
      <c r="D1430" s="299" t="s">
        <v>484</v>
      </c>
      <c r="E1430" s="331">
        <v>29.67</v>
      </c>
      <c r="F1430" s="331"/>
      <c r="G1430" s="333">
        <f t="shared" si="22"/>
        <v>2270.58</v>
      </c>
      <c r="H1430" s="334"/>
      <c r="I1430" s="335"/>
      <c r="J1430" s="336"/>
      <c r="K1430" s="301"/>
      <c r="L1430" s="336"/>
      <c r="M1430" s="301"/>
      <c r="N1430" s="336"/>
      <c r="O1430" s="301"/>
      <c r="P1430" s="336"/>
      <c r="Q1430" s="301"/>
      <c r="R1430" s="336"/>
      <c r="S1430" s="301"/>
      <c r="T1430" s="336"/>
    </row>
    <row r="1431" spans="1:20" ht="12" customHeight="1" x14ac:dyDescent="0.3">
      <c r="A1431" s="329" t="s">
        <v>287</v>
      </c>
      <c r="B1431" s="330" t="s">
        <v>287</v>
      </c>
      <c r="C1431" s="298">
        <v>46024</v>
      </c>
      <c r="D1431" s="299" t="s">
        <v>397</v>
      </c>
      <c r="E1431" s="331">
        <v>70.56</v>
      </c>
      <c r="F1431" s="331">
        <v>70.56</v>
      </c>
      <c r="G1431" s="333">
        <f t="shared" si="22"/>
        <v>2300.25</v>
      </c>
      <c r="H1431" s="334"/>
      <c r="I1431" s="335"/>
      <c r="J1431" s="336"/>
      <c r="K1431" s="301"/>
      <c r="L1431" s="336"/>
      <c r="M1431" s="301"/>
      <c r="N1431" s="336"/>
      <c r="O1431" s="301"/>
      <c r="P1431" s="336"/>
      <c r="Q1431" s="301"/>
      <c r="R1431" s="336"/>
      <c r="S1431" s="301"/>
      <c r="T1431" s="336"/>
    </row>
    <row r="1432" spans="1:20" ht="12" customHeight="1" x14ac:dyDescent="0.3">
      <c r="A1432" s="329" t="s">
        <v>287</v>
      </c>
      <c r="B1432" s="330" t="s">
        <v>287</v>
      </c>
      <c r="C1432" s="298">
        <v>46024</v>
      </c>
      <c r="D1432" s="299" t="s">
        <v>485</v>
      </c>
      <c r="E1432" s="331">
        <v>113.94</v>
      </c>
      <c r="F1432" s="331">
        <v>113.94</v>
      </c>
      <c r="G1432" s="333">
        <f t="shared" si="22"/>
        <v>2300.25</v>
      </c>
      <c r="H1432" s="334"/>
      <c r="I1432" s="335"/>
      <c r="J1432" s="336"/>
      <c r="K1432" s="301"/>
      <c r="L1432" s="336"/>
      <c r="M1432" s="301"/>
      <c r="N1432" s="336"/>
      <c r="O1432" s="301"/>
      <c r="P1432" s="336"/>
      <c r="Q1432" s="301"/>
      <c r="R1432" s="336"/>
      <c r="S1432" s="301"/>
      <c r="T1432" s="336"/>
    </row>
    <row r="1433" spans="1:20" ht="12" customHeight="1" x14ac:dyDescent="0.3">
      <c r="A1433" s="329" t="s">
        <v>289</v>
      </c>
      <c r="B1433" s="330">
        <v>2</v>
      </c>
      <c r="C1433" s="298">
        <v>46024</v>
      </c>
      <c r="D1433" s="299" t="s">
        <v>371</v>
      </c>
      <c r="E1433" s="331">
        <v>11.9</v>
      </c>
      <c r="F1433" s="331"/>
      <c r="G1433" s="333">
        <f t="shared" si="22"/>
        <v>2300.25</v>
      </c>
      <c r="H1433" s="334"/>
      <c r="I1433" s="335"/>
      <c r="J1433" s="336"/>
      <c r="K1433" s="301"/>
      <c r="L1433" s="336"/>
      <c r="M1433" s="301"/>
      <c r="N1433" s="336"/>
      <c r="O1433" s="301"/>
      <c r="P1433" s="336"/>
      <c r="Q1433" s="301"/>
      <c r="R1433" s="336"/>
      <c r="S1433" s="301"/>
      <c r="T1433" s="336"/>
    </row>
    <row r="1434" spans="1:20" ht="12" customHeight="1" x14ac:dyDescent="0.3">
      <c r="A1434" s="329" t="s">
        <v>289</v>
      </c>
      <c r="B1434" s="330">
        <v>2</v>
      </c>
      <c r="C1434" s="298">
        <v>46024</v>
      </c>
      <c r="D1434" s="299" t="s">
        <v>408</v>
      </c>
      <c r="E1434" s="331">
        <v>23.9</v>
      </c>
      <c r="F1434" s="331"/>
      <c r="G1434" s="333">
        <f t="shared" si="22"/>
        <v>2312.15</v>
      </c>
      <c r="H1434" s="334"/>
      <c r="I1434" s="335"/>
      <c r="J1434" s="336"/>
      <c r="K1434" s="301"/>
      <c r="L1434" s="336"/>
      <c r="M1434" s="301"/>
      <c r="N1434" s="336"/>
      <c r="O1434" s="301"/>
      <c r="P1434" s="336"/>
      <c r="Q1434" s="301"/>
      <c r="R1434" s="336"/>
      <c r="S1434" s="301"/>
      <c r="T1434" s="336"/>
    </row>
    <row r="1435" spans="1:20" ht="12" customHeight="1" x14ac:dyDescent="0.3">
      <c r="A1435" s="329" t="s">
        <v>289</v>
      </c>
      <c r="B1435" s="330">
        <v>5</v>
      </c>
      <c r="C1435" s="298">
        <v>46024</v>
      </c>
      <c r="D1435" s="299" t="s">
        <v>486</v>
      </c>
      <c r="E1435" s="331">
        <v>160</v>
      </c>
      <c r="F1435" s="331"/>
      <c r="G1435" s="333">
        <f t="shared" si="22"/>
        <v>2336.0500000000002</v>
      </c>
      <c r="H1435" s="334"/>
      <c r="I1435" s="335"/>
      <c r="J1435" s="336"/>
      <c r="K1435" s="301"/>
      <c r="L1435" s="336"/>
      <c r="M1435" s="301"/>
      <c r="N1435" s="336"/>
      <c r="O1435" s="301"/>
      <c r="P1435" s="336"/>
      <c r="Q1435" s="301"/>
      <c r="R1435" s="336"/>
      <c r="S1435" s="301"/>
      <c r="T1435" s="336"/>
    </row>
    <row r="1436" spans="1:20" ht="12" customHeight="1" x14ac:dyDescent="0.3">
      <c r="A1436" s="329" t="s">
        <v>284</v>
      </c>
      <c r="B1436" s="330">
        <v>36</v>
      </c>
      <c r="C1436" s="298">
        <v>46024</v>
      </c>
      <c r="D1436" s="299" t="s">
        <v>374</v>
      </c>
      <c r="E1436" s="331">
        <v>50</v>
      </c>
      <c r="F1436" s="331"/>
      <c r="G1436" s="333">
        <f t="shared" si="22"/>
        <v>2496.0500000000002</v>
      </c>
      <c r="H1436" s="334"/>
      <c r="I1436" s="335"/>
      <c r="J1436" s="336"/>
      <c r="K1436" s="301"/>
      <c r="L1436" s="336"/>
      <c r="M1436" s="301"/>
      <c r="N1436" s="336"/>
      <c r="O1436" s="301"/>
      <c r="P1436" s="336"/>
      <c r="Q1436" s="301"/>
      <c r="R1436" s="336"/>
      <c r="S1436" s="301"/>
      <c r="T1436" s="336"/>
    </row>
    <row r="1437" spans="1:20" ht="12" customHeight="1" x14ac:dyDescent="0.3">
      <c r="A1437" s="329" t="s">
        <v>289</v>
      </c>
      <c r="B1437" s="330">
        <v>6</v>
      </c>
      <c r="C1437" s="298">
        <v>46023</v>
      </c>
      <c r="D1437" s="299" t="s">
        <v>312</v>
      </c>
      <c r="E1437" s="331">
        <v>8</v>
      </c>
      <c r="F1437" s="331"/>
      <c r="G1437" s="333">
        <f t="shared" si="22"/>
        <v>2546.0500000000002</v>
      </c>
      <c r="H1437" s="334"/>
      <c r="I1437" s="335"/>
      <c r="J1437" s="336"/>
      <c r="K1437" s="301"/>
      <c r="L1437" s="336"/>
      <c r="M1437" s="301"/>
      <c r="N1437" s="336"/>
      <c r="O1437" s="301"/>
      <c r="P1437" s="336"/>
      <c r="Q1437" s="301"/>
      <c r="R1437" s="336"/>
      <c r="S1437" s="301"/>
      <c r="T1437" s="336"/>
    </row>
    <row r="1438" spans="1:20" ht="12" customHeight="1" x14ac:dyDescent="0.3">
      <c r="A1438" s="329" t="s">
        <v>289</v>
      </c>
      <c r="B1438" s="330">
        <v>2</v>
      </c>
      <c r="C1438" s="298">
        <v>46023</v>
      </c>
      <c r="D1438" s="299" t="s">
        <v>371</v>
      </c>
      <c r="E1438" s="331">
        <v>13.06</v>
      </c>
      <c r="F1438" s="331"/>
      <c r="G1438" s="333">
        <f t="shared" si="22"/>
        <v>2554.0500000000002</v>
      </c>
      <c r="H1438" s="334"/>
      <c r="I1438" s="335"/>
      <c r="J1438" s="336"/>
      <c r="K1438" s="301"/>
      <c r="L1438" s="336"/>
      <c r="M1438" s="301"/>
      <c r="N1438" s="336"/>
      <c r="O1438" s="301"/>
      <c r="P1438" s="336"/>
      <c r="Q1438" s="301"/>
      <c r="R1438" s="336"/>
      <c r="S1438" s="301"/>
      <c r="T1438" s="336"/>
    </row>
    <row r="1439" spans="1:20" ht="12" customHeight="1" x14ac:dyDescent="0.3">
      <c r="A1439" s="329" t="s">
        <v>294</v>
      </c>
      <c r="B1439" s="330">
        <v>22</v>
      </c>
      <c r="C1439" s="298">
        <v>46023</v>
      </c>
      <c r="D1439" s="299" t="s">
        <v>375</v>
      </c>
      <c r="E1439" s="331">
        <v>6.37</v>
      </c>
      <c r="F1439" s="331"/>
      <c r="G1439" s="333">
        <f t="shared" si="22"/>
        <v>2567.11</v>
      </c>
      <c r="H1439" s="334"/>
      <c r="I1439" s="335"/>
      <c r="J1439" s="336"/>
      <c r="K1439" s="301"/>
      <c r="L1439" s="336"/>
      <c r="M1439" s="301"/>
      <c r="N1439" s="336"/>
      <c r="O1439" s="301"/>
      <c r="P1439" s="336"/>
      <c r="Q1439" s="301"/>
      <c r="R1439" s="336"/>
      <c r="S1439" s="301"/>
      <c r="T1439" s="336"/>
    </row>
    <row r="1440" spans="1:20" ht="12" customHeight="1" x14ac:dyDescent="0.3">
      <c r="A1440" s="329" t="s">
        <v>289</v>
      </c>
      <c r="B1440" s="330">
        <v>2</v>
      </c>
      <c r="C1440" s="298">
        <v>46023</v>
      </c>
      <c r="D1440" s="299" t="s">
        <v>358</v>
      </c>
      <c r="E1440" s="331">
        <v>10.27</v>
      </c>
      <c r="F1440" s="331"/>
      <c r="G1440" s="333">
        <f t="shared" si="22"/>
        <v>2573.48</v>
      </c>
      <c r="H1440" s="334"/>
      <c r="I1440" s="335"/>
      <c r="J1440" s="336"/>
      <c r="K1440" s="301"/>
      <c r="L1440" s="336"/>
      <c r="M1440" s="301"/>
      <c r="N1440" s="336"/>
      <c r="O1440" s="301"/>
      <c r="P1440" s="336"/>
      <c r="Q1440" s="301"/>
      <c r="R1440" s="336"/>
      <c r="S1440" s="301"/>
      <c r="T1440" s="336"/>
    </row>
    <row r="1441" spans="1:20" ht="12" customHeight="1" x14ac:dyDescent="0.3">
      <c r="A1441" s="329" t="s">
        <v>289</v>
      </c>
      <c r="B1441" s="330">
        <v>6</v>
      </c>
      <c r="C1441" s="298">
        <v>46023</v>
      </c>
      <c r="D1441" s="299" t="s">
        <v>487</v>
      </c>
      <c r="E1441" s="331">
        <v>176.57</v>
      </c>
      <c r="F1441" s="331"/>
      <c r="G1441" s="333">
        <f t="shared" si="22"/>
        <v>2583.75</v>
      </c>
      <c r="H1441" s="334"/>
      <c r="I1441" s="335"/>
      <c r="J1441" s="336"/>
      <c r="K1441" s="301"/>
      <c r="L1441" s="336"/>
      <c r="M1441" s="301"/>
      <c r="N1441" s="336"/>
      <c r="O1441" s="301"/>
      <c r="P1441" s="336"/>
      <c r="Q1441" s="301"/>
      <c r="R1441" s="336"/>
      <c r="S1441" s="301"/>
      <c r="T1441" s="336"/>
    </row>
    <row r="1442" spans="1:20" ht="12" customHeight="1" x14ac:dyDescent="0.3">
      <c r="A1442" s="329" t="s">
        <v>287</v>
      </c>
      <c r="B1442" s="330" t="s">
        <v>287</v>
      </c>
      <c r="C1442" s="298">
        <v>46023</v>
      </c>
      <c r="D1442" s="299" t="s">
        <v>300</v>
      </c>
      <c r="E1442" s="331">
        <v>383.39</v>
      </c>
      <c r="F1442" s="331">
        <v>383.39</v>
      </c>
      <c r="G1442" s="333">
        <f t="shared" si="22"/>
        <v>2760.32</v>
      </c>
      <c r="H1442" s="334"/>
      <c r="I1442" s="335"/>
      <c r="J1442" s="336"/>
      <c r="K1442" s="301"/>
      <c r="L1442" s="336"/>
      <c r="M1442" s="301"/>
      <c r="N1442" s="336"/>
      <c r="O1442" s="301"/>
      <c r="P1442" s="336"/>
      <c r="Q1442" s="301"/>
      <c r="R1442" s="336"/>
      <c r="S1442" s="301"/>
      <c r="T1442" s="336"/>
    </row>
    <row r="1443" spans="1:20" ht="12" customHeight="1" x14ac:dyDescent="0.3">
      <c r="A1443" s="329" t="s">
        <v>287</v>
      </c>
      <c r="B1443" s="330" t="s">
        <v>287</v>
      </c>
      <c r="C1443" s="298">
        <v>46023</v>
      </c>
      <c r="D1443" s="299" t="s">
        <v>300</v>
      </c>
      <c r="E1443" s="331">
        <v>53.24</v>
      </c>
      <c r="F1443" s="331">
        <v>53.24</v>
      </c>
      <c r="G1443" s="333">
        <f t="shared" si="22"/>
        <v>2760.32</v>
      </c>
      <c r="H1443" s="334"/>
      <c r="I1443" s="335"/>
      <c r="J1443" s="336"/>
      <c r="K1443" s="301"/>
      <c r="L1443" s="336"/>
      <c r="M1443" s="301"/>
      <c r="N1443" s="336"/>
      <c r="O1443" s="301"/>
      <c r="P1443" s="336"/>
      <c r="Q1443" s="301"/>
      <c r="R1443" s="336"/>
      <c r="S1443" s="301"/>
      <c r="T1443" s="336"/>
    </row>
    <row r="1444" spans="1:20" ht="12" customHeight="1" x14ac:dyDescent="0.3">
      <c r="A1444" s="329" t="s">
        <v>335</v>
      </c>
      <c r="B1444" s="330" t="s">
        <v>335</v>
      </c>
      <c r="C1444" s="298">
        <v>46023</v>
      </c>
      <c r="D1444" s="337" t="s">
        <v>460</v>
      </c>
      <c r="E1444" s="331">
        <v>239.68</v>
      </c>
      <c r="F1444" s="331"/>
      <c r="G1444" s="333">
        <f t="shared" si="22"/>
        <v>2760.32</v>
      </c>
      <c r="H1444" s="334"/>
      <c r="I1444" s="335"/>
      <c r="J1444" s="336"/>
      <c r="K1444" s="301"/>
      <c r="L1444" s="336"/>
      <c r="M1444" s="301"/>
      <c r="N1444" s="336"/>
      <c r="O1444" s="301"/>
      <c r="P1444" s="336"/>
      <c r="Q1444" s="301"/>
      <c r="R1444" s="336"/>
      <c r="S1444" s="301"/>
      <c r="T1444" s="336"/>
    </row>
    <row r="1445" spans="1:20" ht="12" customHeight="1" x14ac:dyDescent="0.3">
      <c r="A1445" s="329" t="s">
        <v>488</v>
      </c>
      <c r="B1445" s="330" t="s">
        <v>488</v>
      </c>
      <c r="C1445" s="298">
        <v>45658</v>
      </c>
      <c r="D1445" s="298" t="s">
        <v>489</v>
      </c>
      <c r="E1445" s="332"/>
      <c r="F1445" s="332"/>
      <c r="G1445" s="333">
        <v>3000</v>
      </c>
      <c r="H1445" s="334"/>
      <c r="I1445" s="335"/>
      <c r="J1445" s="336"/>
      <c r="K1445" s="301"/>
      <c r="L1445" s="336"/>
      <c r="M1445" s="301"/>
      <c r="N1445" s="336"/>
      <c r="O1445" s="301"/>
      <c r="P1445" s="336"/>
      <c r="Q1445" s="301"/>
      <c r="R1445" s="336"/>
      <c r="S1445" s="301"/>
      <c r="T1445" s="336"/>
    </row>
    <row r="1446" spans="1:20" ht="15.75" customHeight="1" x14ac:dyDescent="0.3"/>
    <row r="1447" spans="1:20" ht="15.75" customHeight="1" x14ac:dyDescent="0.3"/>
    <row r="1448" spans="1:20" ht="15.75" customHeight="1" x14ac:dyDescent="0.3"/>
    <row r="1449" spans="1:20" ht="15.75" customHeight="1" x14ac:dyDescent="0.3"/>
    <row r="1450" spans="1:20" ht="15.75" customHeight="1" x14ac:dyDescent="0.3"/>
    <row r="1451" spans="1:20" ht="15.75" customHeight="1" x14ac:dyDescent="0.3"/>
    <row r="1452" spans="1:20" ht="15.75" customHeight="1" x14ac:dyDescent="0.3"/>
    <row r="1453" spans="1:20" ht="15.75" customHeight="1" x14ac:dyDescent="0.3"/>
    <row r="1454" spans="1:20" ht="15.75" customHeight="1" x14ac:dyDescent="0.3"/>
    <row r="1455" spans="1:20" ht="15.75" customHeight="1" x14ac:dyDescent="0.3"/>
    <row r="1456" spans="1:20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ht="15.75" customHeight="1" x14ac:dyDescent="0.3"/>
    <row r="2898" ht="15.75" customHeight="1" x14ac:dyDescent="0.3"/>
    <row r="2899" ht="15.75" customHeight="1" x14ac:dyDescent="0.3"/>
    <row r="2900" ht="15.75" customHeight="1" x14ac:dyDescent="0.3"/>
    <row r="2901" ht="15.75" customHeight="1" x14ac:dyDescent="0.3"/>
    <row r="2902" ht="15.75" customHeight="1" x14ac:dyDescent="0.3"/>
    <row r="2903" ht="15.75" customHeight="1" x14ac:dyDescent="0.3"/>
    <row r="2904" ht="15.75" customHeight="1" x14ac:dyDescent="0.3"/>
    <row r="2905" ht="15.75" customHeight="1" x14ac:dyDescent="0.3"/>
    <row r="2906" ht="15.75" customHeight="1" x14ac:dyDescent="0.3"/>
    <row r="2907" ht="15.75" customHeight="1" x14ac:dyDescent="0.3"/>
    <row r="2908" ht="15.75" customHeight="1" x14ac:dyDescent="0.3"/>
    <row r="2909" ht="15.75" customHeight="1" x14ac:dyDescent="0.3"/>
    <row r="2910" ht="15.75" customHeight="1" x14ac:dyDescent="0.3"/>
    <row r="2911" ht="15.75" customHeight="1" x14ac:dyDescent="0.3"/>
    <row r="2912" ht="15.75" customHeight="1" x14ac:dyDescent="0.3"/>
    <row r="2913" ht="15.75" customHeight="1" x14ac:dyDescent="0.3"/>
    <row r="2914" ht="15.75" customHeight="1" x14ac:dyDescent="0.3"/>
    <row r="2915" ht="15.75" customHeight="1" x14ac:dyDescent="0.3"/>
    <row r="2916" ht="15.75" customHeight="1" x14ac:dyDescent="0.3"/>
    <row r="2917" ht="15.75" customHeight="1" x14ac:dyDescent="0.3"/>
    <row r="2918" ht="15.75" customHeight="1" x14ac:dyDescent="0.3"/>
    <row r="2919" ht="15.75" customHeight="1" x14ac:dyDescent="0.3"/>
    <row r="2920" ht="15.75" customHeight="1" x14ac:dyDescent="0.3"/>
    <row r="2921" ht="15.75" customHeight="1" x14ac:dyDescent="0.3"/>
    <row r="2922" ht="15.75" customHeight="1" x14ac:dyDescent="0.3"/>
    <row r="2923" ht="15.75" customHeight="1" x14ac:dyDescent="0.3"/>
    <row r="2924" ht="15.75" customHeight="1" x14ac:dyDescent="0.3"/>
    <row r="2925" ht="15.75" customHeight="1" x14ac:dyDescent="0.3"/>
    <row r="2926" ht="15.75" customHeight="1" x14ac:dyDescent="0.3"/>
    <row r="2927" ht="15.75" customHeight="1" x14ac:dyDescent="0.3"/>
    <row r="2928" ht="15.75" customHeight="1" x14ac:dyDescent="0.3"/>
    <row r="2929" ht="15.75" customHeight="1" x14ac:dyDescent="0.3"/>
    <row r="2930" ht="15.75" customHeight="1" x14ac:dyDescent="0.3"/>
    <row r="2931" ht="15.75" customHeight="1" x14ac:dyDescent="0.3"/>
    <row r="2932" ht="15.75" customHeight="1" x14ac:dyDescent="0.3"/>
    <row r="2933" ht="15.75" customHeight="1" x14ac:dyDescent="0.3"/>
    <row r="2934" ht="15.75" customHeight="1" x14ac:dyDescent="0.3"/>
    <row r="2935" ht="15.75" customHeight="1" x14ac:dyDescent="0.3"/>
    <row r="2936" ht="15.75" customHeight="1" x14ac:dyDescent="0.3"/>
    <row r="2937" ht="15.75" customHeight="1" x14ac:dyDescent="0.3"/>
    <row r="2938" ht="15.75" customHeight="1" x14ac:dyDescent="0.3"/>
    <row r="2939" ht="15.75" customHeight="1" x14ac:dyDescent="0.3"/>
    <row r="2940" ht="15.75" customHeight="1" x14ac:dyDescent="0.3"/>
    <row r="2941" ht="15.75" customHeight="1" x14ac:dyDescent="0.3"/>
    <row r="2942" ht="15.75" customHeight="1" x14ac:dyDescent="0.3"/>
    <row r="2943" ht="15.75" customHeight="1" x14ac:dyDescent="0.3"/>
    <row r="2944" ht="15.75" customHeight="1" x14ac:dyDescent="0.3"/>
    <row r="2945" ht="15.75" customHeight="1" x14ac:dyDescent="0.3"/>
    <row r="2946" ht="15.75" customHeight="1" x14ac:dyDescent="0.3"/>
    <row r="2947" ht="15.75" customHeight="1" x14ac:dyDescent="0.3"/>
    <row r="2948" ht="15.75" customHeight="1" x14ac:dyDescent="0.3"/>
    <row r="2949" ht="15.75" customHeight="1" x14ac:dyDescent="0.3"/>
    <row r="2950" ht="15.75" customHeight="1" x14ac:dyDescent="0.3"/>
    <row r="2951" ht="15.75" customHeight="1" x14ac:dyDescent="0.3"/>
    <row r="2952" ht="15.75" customHeight="1" x14ac:dyDescent="0.3"/>
    <row r="2953" ht="15.75" customHeight="1" x14ac:dyDescent="0.3"/>
    <row r="2954" ht="15.75" customHeight="1" x14ac:dyDescent="0.3"/>
    <row r="2955" ht="15.75" customHeight="1" x14ac:dyDescent="0.3"/>
    <row r="2956" ht="15.75" customHeight="1" x14ac:dyDescent="0.3"/>
    <row r="2957" ht="15.75" customHeight="1" x14ac:dyDescent="0.3"/>
    <row r="2958" ht="15.75" customHeight="1" x14ac:dyDescent="0.3"/>
    <row r="2959" ht="15.75" customHeight="1" x14ac:dyDescent="0.3"/>
    <row r="2960" ht="15.75" customHeight="1" x14ac:dyDescent="0.3"/>
    <row r="2961" ht="15.75" customHeight="1" x14ac:dyDescent="0.3"/>
    <row r="2962" ht="15.75" customHeight="1" x14ac:dyDescent="0.3"/>
    <row r="2963" ht="15.75" customHeight="1" x14ac:dyDescent="0.3"/>
    <row r="2964" ht="15.75" customHeight="1" x14ac:dyDescent="0.3"/>
    <row r="2965" ht="15.75" customHeight="1" x14ac:dyDescent="0.3"/>
    <row r="2966" ht="15.75" customHeight="1" x14ac:dyDescent="0.3"/>
    <row r="2967" ht="15.75" customHeight="1" x14ac:dyDescent="0.3"/>
    <row r="2968" ht="15.75" customHeight="1" x14ac:dyDescent="0.3"/>
    <row r="2969" ht="15.75" customHeight="1" x14ac:dyDescent="0.3"/>
    <row r="2970" ht="15.75" customHeight="1" x14ac:dyDescent="0.3"/>
    <row r="2971" ht="15.75" customHeight="1" x14ac:dyDescent="0.3"/>
    <row r="2972" ht="15.75" customHeight="1" x14ac:dyDescent="0.3"/>
    <row r="2973" ht="15.75" customHeight="1" x14ac:dyDescent="0.3"/>
    <row r="2974" ht="15.75" customHeight="1" x14ac:dyDescent="0.3"/>
    <row r="2975" ht="15.75" customHeight="1" x14ac:dyDescent="0.3"/>
    <row r="2976" ht="15.75" customHeight="1" x14ac:dyDescent="0.3"/>
    <row r="2977" ht="15.75" customHeight="1" x14ac:dyDescent="0.3"/>
    <row r="2978" ht="15.75" customHeight="1" x14ac:dyDescent="0.3"/>
    <row r="2979" ht="15.75" customHeight="1" x14ac:dyDescent="0.3"/>
    <row r="2980" ht="15.75" customHeight="1" x14ac:dyDescent="0.3"/>
    <row r="2981" ht="15.75" customHeight="1" x14ac:dyDescent="0.3"/>
    <row r="2982" ht="15.75" customHeight="1" x14ac:dyDescent="0.3"/>
    <row r="2983" ht="15.75" customHeight="1" x14ac:dyDescent="0.3"/>
    <row r="2984" ht="15.75" customHeight="1" x14ac:dyDescent="0.3"/>
    <row r="2985" ht="15.75" customHeight="1" x14ac:dyDescent="0.3"/>
    <row r="2986" ht="15.75" customHeight="1" x14ac:dyDescent="0.3"/>
    <row r="2987" ht="15.75" customHeight="1" x14ac:dyDescent="0.3"/>
    <row r="2988" ht="15.75" customHeight="1" x14ac:dyDescent="0.3"/>
    <row r="2989" ht="15.75" customHeight="1" x14ac:dyDescent="0.3"/>
    <row r="2990" ht="15.75" customHeight="1" x14ac:dyDescent="0.3"/>
    <row r="2991" ht="15.75" customHeight="1" x14ac:dyDescent="0.3"/>
    <row r="2992" ht="15.75" customHeight="1" x14ac:dyDescent="0.3"/>
    <row r="2993" ht="15.75" customHeight="1" x14ac:dyDescent="0.3"/>
    <row r="2994" ht="15.75" customHeight="1" x14ac:dyDescent="0.3"/>
    <row r="2995" ht="15.75" customHeight="1" x14ac:dyDescent="0.3"/>
    <row r="2996" ht="15.75" customHeight="1" x14ac:dyDescent="0.3"/>
    <row r="2997" ht="15.75" customHeight="1" x14ac:dyDescent="0.3"/>
    <row r="2998" ht="15.75" customHeight="1" x14ac:dyDescent="0.3"/>
    <row r="2999" ht="15.75" customHeight="1" x14ac:dyDescent="0.3"/>
    <row r="3000" ht="15.75" customHeight="1" x14ac:dyDescent="0.3"/>
    <row r="3001" ht="15.75" customHeight="1" x14ac:dyDescent="0.3"/>
    <row r="3002" ht="15.75" customHeight="1" x14ac:dyDescent="0.3"/>
    <row r="3003" ht="15.75" customHeight="1" x14ac:dyDescent="0.3"/>
    <row r="3004" ht="15.75" customHeight="1" x14ac:dyDescent="0.3"/>
    <row r="3005" ht="15.75" customHeight="1" x14ac:dyDescent="0.3"/>
    <row r="3006" ht="15.75" customHeight="1" x14ac:dyDescent="0.3"/>
    <row r="3007" ht="15.75" customHeight="1" x14ac:dyDescent="0.3"/>
    <row r="3008" ht="15.75" customHeight="1" x14ac:dyDescent="0.3"/>
    <row r="3009" ht="15.75" customHeight="1" x14ac:dyDescent="0.3"/>
    <row r="3010" ht="15.75" customHeight="1" x14ac:dyDescent="0.3"/>
    <row r="3011" ht="15.75" customHeight="1" x14ac:dyDescent="0.3"/>
    <row r="3012" ht="15.75" customHeight="1" x14ac:dyDescent="0.3"/>
    <row r="3013" ht="15.75" customHeight="1" x14ac:dyDescent="0.3"/>
    <row r="3014" ht="15.75" customHeight="1" x14ac:dyDescent="0.3"/>
    <row r="3015" ht="15.75" customHeight="1" x14ac:dyDescent="0.3"/>
    <row r="3016" ht="15.75" customHeight="1" x14ac:dyDescent="0.3"/>
    <row r="3017" ht="15.75" customHeight="1" x14ac:dyDescent="0.3"/>
    <row r="3018" ht="15.75" customHeight="1" x14ac:dyDescent="0.3"/>
    <row r="3019" ht="15.75" customHeight="1" x14ac:dyDescent="0.3"/>
    <row r="3020" ht="15.75" customHeight="1" x14ac:dyDescent="0.3"/>
    <row r="3021" ht="15.75" customHeight="1" x14ac:dyDescent="0.3"/>
    <row r="3022" ht="15.75" customHeight="1" x14ac:dyDescent="0.3"/>
    <row r="3023" ht="15.75" customHeight="1" x14ac:dyDescent="0.3"/>
    <row r="3024" ht="15.75" customHeight="1" x14ac:dyDescent="0.3"/>
    <row r="3025" ht="15.75" customHeight="1" x14ac:dyDescent="0.3"/>
    <row r="3026" ht="15.75" customHeight="1" x14ac:dyDescent="0.3"/>
    <row r="3027" ht="15.75" customHeight="1" x14ac:dyDescent="0.3"/>
    <row r="3028" ht="15.75" customHeight="1" x14ac:dyDescent="0.3"/>
    <row r="3029" ht="15.75" customHeight="1" x14ac:dyDescent="0.3"/>
    <row r="3030" ht="15.75" customHeight="1" x14ac:dyDescent="0.3"/>
    <row r="3031" ht="15.75" customHeight="1" x14ac:dyDescent="0.3"/>
    <row r="3032" ht="15.75" customHeight="1" x14ac:dyDescent="0.3"/>
    <row r="3033" ht="15.75" customHeight="1" x14ac:dyDescent="0.3"/>
    <row r="3034" ht="15.75" customHeight="1" x14ac:dyDescent="0.3"/>
    <row r="3035" ht="15.75" customHeight="1" x14ac:dyDescent="0.3"/>
    <row r="3036" ht="15.75" customHeight="1" x14ac:dyDescent="0.3"/>
    <row r="3037" ht="15.75" customHeight="1" x14ac:dyDescent="0.3"/>
    <row r="3038" ht="15.75" customHeight="1" x14ac:dyDescent="0.3"/>
    <row r="3039" ht="15.75" customHeight="1" x14ac:dyDescent="0.3"/>
    <row r="3040" ht="15.75" customHeight="1" x14ac:dyDescent="0.3"/>
    <row r="3041" ht="15.75" customHeight="1" x14ac:dyDescent="0.3"/>
    <row r="3042" ht="15.75" customHeight="1" x14ac:dyDescent="0.3"/>
    <row r="3043" ht="15.75" customHeight="1" x14ac:dyDescent="0.3"/>
    <row r="3044" ht="15.75" customHeight="1" x14ac:dyDescent="0.3"/>
    <row r="3045" ht="15.75" customHeight="1" x14ac:dyDescent="0.3"/>
    <row r="3046" ht="15.75" customHeight="1" x14ac:dyDescent="0.3"/>
    <row r="3047" ht="15.75" customHeight="1" x14ac:dyDescent="0.3"/>
    <row r="3048" ht="15.75" customHeight="1" x14ac:dyDescent="0.3"/>
    <row r="3049" ht="15.75" customHeight="1" x14ac:dyDescent="0.3"/>
    <row r="3050" ht="15.75" customHeight="1" x14ac:dyDescent="0.3"/>
    <row r="3051" ht="15.75" customHeight="1" x14ac:dyDescent="0.3"/>
    <row r="3052" ht="15.75" customHeight="1" x14ac:dyDescent="0.3"/>
    <row r="3053" ht="15.75" customHeight="1" x14ac:dyDescent="0.3"/>
    <row r="3054" ht="15.75" customHeight="1" x14ac:dyDescent="0.3"/>
    <row r="3055" ht="15.75" customHeight="1" x14ac:dyDescent="0.3"/>
    <row r="3056" ht="15.75" customHeight="1" x14ac:dyDescent="0.3"/>
    <row r="3057" ht="15.75" customHeight="1" x14ac:dyDescent="0.3"/>
    <row r="3058" ht="15.75" customHeight="1" x14ac:dyDescent="0.3"/>
    <row r="3059" ht="15.75" customHeight="1" x14ac:dyDescent="0.3"/>
    <row r="3060" ht="15.75" customHeight="1" x14ac:dyDescent="0.3"/>
    <row r="3061" ht="15.75" customHeight="1" x14ac:dyDescent="0.3"/>
    <row r="3062" ht="15.75" customHeight="1" x14ac:dyDescent="0.3"/>
    <row r="3063" ht="15.75" customHeight="1" x14ac:dyDescent="0.3"/>
    <row r="3064" ht="15.75" customHeight="1" x14ac:dyDescent="0.3"/>
    <row r="3065" ht="15.75" customHeight="1" x14ac:dyDescent="0.3"/>
    <row r="3066" ht="15.75" customHeight="1" x14ac:dyDescent="0.3"/>
    <row r="3067" ht="15.75" customHeight="1" x14ac:dyDescent="0.3"/>
    <row r="3068" ht="15.75" customHeight="1" x14ac:dyDescent="0.3"/>
    <row r="3069" ht="15.75" customHeight="1" x14ac:dyDescent="0.3"/>
    <row r="3070" ht="15.75" customHeight="1" x14ac:dyDescent="0.3"/>
    <row r="3071" ht="15.75" customHeight="1" x14ac:dyDescent="0.3"/>
    <row r="3072" ht="15.75" customHeight="1" x14ac:dyDescent="0.3"/>
    <row r="3073" ht="15.75" customHeight="1" x14ac:dyDescent="0.3"/>
    <row r="3074" ht="15.75" customHeight="1" x14ac:dyDescent="0.3"/>
    <row r="3075" ht="15.75" customHeight="1" x14ac:dyDescent="0.3"/>
    <row r="3076" ht="15.75" customHeight="1" x14ac:dyDescent="0.3"/>
    <row r="3077" ht="15.75" customHeight="1" x14ac:dyDescent="0.3"/>
    <row r="3078" ht="15.75" customHeight="1" x14ac:dyDescent="0.3"/>
    <row r="3079" ht="15.75" customHeight="1" x14ac:dyDescent="0.3"/>
    <row r="3080" ht="15.75" customHeight="1" x14ac:dyDescent="0.3"/>
    <row r="3081" ht="15.75" customHeight="1" x14ac:dyDescent="0.3"/>
    <row r="3082" ht="15.75" customHeight="1" x14ac:dyDescent="0.3"/>
    <row r="3083" ht="15.75" customHeight="1" x14ac:dyDescent="0.3"/>
    <row r="3084" ht="15.75" customHeight="1" x14ac:dyDescent="0.3"/>
    <row r="3085" ht="15.75" customHeight="1" x14ac:dyDescent="0.3"/>
    <row r="3086" ht="15.75" customHeight="1" x14ac:dyDescent="0.3"/>
    <row r="3087" ht="15.75" customHeight="1" x14ac:dyDescent="0.3"/>
    <row r="3088" ht="15.75" customHeight="1" x14ac:dyDescent="0.3"/>
    <row r="3089" ht="15.75" customHeight="1" x14ac:dyDescent="0.3"/>
    <row r="3090" ht="15.75" customHeight="1" x14ac:dyDescent="0.3"/>
    <row r="3091" ht="15.75" customHeight="1" x14ac:dyDescent="0.3"/>
    <row r="3092" ht="15.75" customHeight="1" x14ac:dyDescent="0.3"/>
    <row r="3093" ht="15.75" customHeight="1" x14ac:dyDescent="0.3"/>
    <row r="3094" ht="15.75" customHeight="1" x14ac:dyDescent="0.3"/>
    <row r="3095" ht="15.75" customHeight="1" x14ac:dyDescent="0.3"/>
    <row r="3096" ht="15.75" customHeight="1" x14ac:dyDescent="0.3"/>
    <row r="3097" ht="15.75" customHeight="1" x14ac:dyDescent="0.3"/>
    <row r="3098" ht="15.75" customHeight="1" x14ac:dyDescent="0.3"/>
    <row r="3099" ht="15.75" customHeight="1" x14ac:dyDescent="0.3"/>
    <row r="3100" ht="15.75" customHeight="1" x14ac:dyDescent="0.3"/>
    <row r="3101" ht="15.75" customHeight="1" x14ac:dyDescent="0.3"/>
    <row r="3102" ht="15.75" customHeight="1" x14ac:dyDescent="0.3"/>
    <row r="3103" ht="15.75" customHeight="1" x14ac:dyDescent="0.3"/>
    <row r="3104" ht="15.75" customHeight="1" x14ac:dyDescent="0.3"/>
    <row r="3105" ht="15.75" customHeight="1" x14ac:dyDescent="0.3"/>
    <row r="3106" ht="15.75" customHeight="1" x14ac:dyDescent="0.3"/>
    <row r="3107" ht="15.75" customHeight="1" x14ac:dyDescent="0.3"/>
    <row r="3108" ht="15.75" customHeight="1" x14ac:dyDescent="0.3"/>
    <row r="3109" ht="15.75" customHeight="1" x14ac:dyDescent="0.3"/>
    <row r="3110" ht="15.75" customHeight="1" x14ac:dyDescent="0.3"/>
    <row r="3111" ht="15.75" customHeight="1" x14ac:dyDescent="0.3"/>
    <row r="3112" ht="15.75" customHeight="1" x14ac:dyDescent="0.3"/>
    <row r="3113" ht="15.75" customHeight="1" x14ac:dyDescent="0.3"/>
    <row r="3114" ht="15.75" customHeight="1" x14ac:dyDescent="0.3"/>
    <row r="3115" ht="15.75" customHeight="1" x14ac:dyDescent="0.3"/>
    <row r="3116" ht="15.75" customHeight="1" x14ac:dyDescent="0.3"/>
    <row r="3117" ht="15.75" customHeight="1" x14ac:dyDescent="0.3"/>
    <row r="3118" ht="15.75" customHeight="1" x14ac:dyDescent="0.3"/>
    <row r="3119" ht="15.75" customHeight="1" x14ac:dyDescent="0.3"/>
    <row r="3120" ht="15.75" customHeight="1" x14ac:dyDescent="0.3"/>
    <row r="3121" ht="15.75" customHeight="1" x14ac:dyDescent="0.3"/>
    <row r="3122" ht="15.75" customHeight="1" x14ac:dyDescent="0.3"/>
    <row r="3123" ht="15.75" customHeight="1" x14ac:dyDescent="0.3"/>
    <row r="3124" ht="15.75" customHeight="1" x14ac:dyDescent="0.3"/>
    <row r="3125" ht="15.75" customHeight="1" x14ac:dyDescent="0.3"/>
    <row r="3126" ht="15.75" customHeight="1" x14ac:dyDescent="0.3"/>
    <row r="3127" ht="15.75" customHeight="1" x14ac:dyDescent="0.3"/>
    <row r="3128" ht="15.75" customHeight="1" x14ac:dyDescent="0.3"/>
    <row r="3129" ht="15.75" customHeight="1" x14ac:dyDescent="0.3"/>
    <row r="3130" ht="15.75" customHeight="1" x14ac:dyDescent="0.3"/>
    <row r="3131" ht="15.75" customHeight="1" x14ac:dyDescent="0.3"/>
    <row r="3132" ht="15.75" customHeight="1" x14ac:dyDescent="0.3"/>
    <row r="3133" ht="15.75" customHeight="1" x14ac:dyDescent="0.3"/>
    <row r="3134" ht="15.75" customHeight="1" x14ac:dyDescent="0.3"/>
    <row r="3135" ht="15.75" customHeight="1" x14ac:dyDescent="0.3"/>
    <row r="3136" ht="15.75" customHeight="1" x14ac:dyDescent="0.3"/>
    <row r="3137" ht="15.75" customHeight="1" x14ac:dyDescent="0.3"/>
    <row r="3138" ht="15.75" customHeight="1" x14ac:dyDescent="0.3"/>
    <row r="3139" ht="15.75" customHeight="1" x14ac:dyDescent="0.3"/>
    <row r="3140" ht="15.75" customHeight="1" x14ac:dyDescent="0.3"/>
    <row r="3141" ht="15.75" customHeight="1" x14ac:dyDescent="0.3"/>
    <row r="3142" ht="15.75" customHeight="1" x14ac:dyDescent="0.3"/>
    <row r="3143" ht="15.75" customHeight="1" x14ac:dyDescent="0.3"/>
    <row r="3144" ht="15.75" customHeight="1" x14ac:dyDescent="0.3"/>
    <row r="3145" ht="15.75" customHeight="1" x14ac:dyDescent="0.3"/>
    <row r="3146" ht="15.75" customHeight="1" x14ac:dyDescent="0.3"/>
    <row r="3147" ht="15.75" customHeight="1" x14ac:dyDescent="0.3"/>
    <row r="3148" ht="15.75" customHeight="1" x14ac:dyDescent="0.3"/>
    <row r="3149" ht="15.75" customHeight="1" x14ac:dyDescent="0.3"/>
    <row r="3150" ht="15.75" customHeight="1" x14ac:dyDescent="0.3"/>
    <row r="3151" ht="15.75" customHeight="1" x14ac:dyDescent="0.3"/>
    <row r="3152" ht="15.75" customHeight="1" x14ac:dyDescent="0.3"/>
    <row r="3153" ht="15.75" customHeight="1" x14ac:dyDescent="0.3"/>
    <row r="3154" ht="15.75" customHeight="1" x14ac:dyDescent="0.3"/>
    <row r="3155" ht="15.75" customHeight="1" x14ac:dyDescent="0.3"/>
    <row r="3156" ht="15.75" customHeight="1" x14ac:dyDescent="0.3"/>
    <row r="3157" ht="15.75" customHeight="1" x14ac:dyDescent="0.3"/>
    <row r="3158" ht="15.75" customHeight="1" x14ac:dyDescent="0.3"/>
    <row r="3159" ht="15.75" customHeight="1" x14ac:dyDescent="0.3"/>
    <row r="3160" ht="15.75" customHeight="1" x14ac:dyDescent="0.3"/>
    <row r="3161" ht="15.75" customHeight="1" x14ac:dyDescent="0.3"/>
    <row r="3162" ht="15.75" customHeight="1" x14ac:dyDescent="0.3"/>
    <row r="3163" ht="15.75" customHeight="1" x14ac:dyDescent="0.3"/>
    <row r="3164" ht="15.75" customHeight="1" x14ac:dyDescent="0.3"/>
    <row r="3165" ht="15.75" customHeight="1" x14ac:dyDescent="0.3"/>
    <row r="3166" ht="15.75" customHeight="1" x14ac:dyDescent="0.3"/>
    <row r="3167" ht="15.75" customHeight="1" x14ac:dyDescent="0.3"/>
    <row r="3168" ht="15.75" customHeight="1" x14ac:dyDescent="0.3"/>
    <row r="3169" spans="9:9" ht="15.75" customHeight="1" x14ac:dyDescent="0.3"/>
    <row r="3170" spans="9:9" ht="15.75" customHeight="1" x14ac:dyDescent="0.3"/>
    <row r="3171" spans="9:9" ht="15.75" customHeight="1" x14ac:dyDescent="0.3"/>
    <row r="3172" spans="9:9" ht="15.75" customHeight="1" x14ac:dyDescent="0.3"/>
    <row r="3173" spans="9:9" ht="15.75" customHeight="1" x14ac:dyDescent="0.3"/>
    <row r="3174" spans="9:9" ht="15.75" customHeight="1" x14ac:dyDescent="0.3"/>
    <row r="3175" spans="9:9" ht="12" customHeight="1" x14ac:dyDescent="0.3">
      <c r="I3175" s="335" t="s">
        <v>225</v>
      </c>
    </row>
    <row r="3176" spans="9:9" ht="12" customHeight="1" x14ac:dyDescent="0.3">
      <c r="I3176" s="335"/>
    </row>
    <row r="3177" spans="9:9" ht="12" customHeight="1" x14ac:dyDescent="0.3">
      <c r="I3177" s="335"/>
    </row>
    <row r="3178" spans="9:9" ht="12" customHeight="1" x14ac:dyDescent="0.3">
      <c r="I3178" s="335"/>
    </row>
    <row r="3179" spans="9:9" ht="12" customHeight="1" x14ac:dyDescent="0.3">
      <c r="I3179" s="335"/>
    </row>
    <row r="3180" spans="9:9" ht="12" customHeight="1" x14ac:dyDescent="0.3">
      <c r="I3180" s="335"/>
    </row>
    <row r="3181" spans="9:9" ht="12" customHeight="1" x14ac:dyDescent="0.3">
      <c r="I3181" s="335"/>
    </row>
    <row r="3182" spans="9:9" ht="12" customHeight="1" x14ac:dyDescent="0.3">
      <c r="I3182" s="335"/>
    </row>
    <row r="3183" spans="9:9" ht="12" customHeight="1" x14ac:dyDescent="0.3">
      <c r="I3183" s="335"/>
    </row>
    <row r="3184" spans="9:9" ht="12" customHeight="1" x14ac:dyDescent="0.3">
      <c r="I3184" s="335" t="s">
        <v>226</v>
      </c>
    </row>
    <row r="3185" spans="9:9" ht="15.75" customHeight="1" x14ac:dyDescent="0.3"/>
    <row r="3186" spans="9:9" ht="15.75" customHeight="1" x14ac:dyDescent="0.3"/>
    <row r="3187" spans="9:9" ht="12" customHeight="1" x14ac:dyDescent="0.3">
      <c r="I3187" s="335" t="s">
        <v>226</v>
      </c>
    </row>
    <row r="3188" spans="9:9" ht="12" customHeight="1" x14ac:dyDescent="0.3">
      <c r="I3188" s="335"/>
    </row>
    <row r="3189" spans="9:9" ht="12" customHeight="1" x14ac:dyDescent="0.3">
      <c r="I3189" s="335"/>
    </row>
    <row r="3190" spans="9:9" ht="12" customHeight="1" x14ac:dyDescent="0.3">
      <c r="I3190" s="335"/>
    </row>
    <row r="3191" spans="9:9" ht="12" customHeight="1" x14ac:dyDescent="0.3">
      <c r="I3191" s="335"/>
    </row>
    <row r="3192" spans="9:9" ht="12" customHeight="1" x14ac:dyDescent="0.3">
      <c r="I3192" s="335"/>
    </row>
    <row r="3193" spans="9:9" ht="12" customHeight="1" x14ac:dyDescent="0.3">
      <c r="I3193" s="335" t="s">
        <v>226</v>
      </c>
    </row>
    <row r="3194" spans="9:9" ht="12" customHeight="1" x14ac:dyDescent="0.3">
      <c r="I3194" s="335" t="s">
        <v>226</v>
      </c>
    </row>
    <row r="3195" spans="9:9" ht="12" customHeight="1" x14ac:dyDescent="0.3">
      <c r="I3195" s="335"/>
    </row>
    <row r="3196" spans="9:9" ht="12" customHeight="1" x14ac:dyDescent="0.3">
      <c r="I3196" s="335"/>
    </row>
    <row r="3197" spans="9:9" ht="12" customHeight="1" x14ac:dyDescent="0.3">
      <c r="I3197" s="335"/>
    </row>
    <row r="3198" spans="9:9" ht="12" customHeight="1" x14ac:dyDescent="0.3">
      <c r="I3198" s="335" t="s">
        <v>226</v>
      </c>
    </row>
    <row r="3199" spans="9:9" ht="12" customHeight="1" x14ac:dyDescent="0.3">
      <c r="I3199" s="335" t="s">
        <v>225</v>
      </c>
    </row>
    <row r="3200" spans="9:9" ht="12" customHeight="1" x14ac:dyDescent="0.3">
      <c r="I3200" s="335" t="s">
        <v>225</v>
      </c>
    </row>
    <row r="3201" spans="9:9" ht="15.75" customHeight="1" x14ac:dyDescent="0.3"/>
    <row r="3202" spans="9:9" ht="15.75" customHeight="1" x14ac:dyDescent="0.3"/>
    <row r="3203" spans="9:9" ht="12" customHeight="1" x14ac:dyDescent="0.3">
      <c r="I3203" s="335" t="s">
        <v>225</v>
      </c>
    </row>
    <row r="3204" spans="9:9" ht="12" customHeight="1" x14ac:dyDescent="0.3">
      <c r="I3204" s="335"/>
    </row>
    <row r="3205" spans="9:9" ht="12" customHeight="1" x14ac:dyDescent="0.3">
      <c r="I3205" s="335" t="s">
        <v>226</v>
      </c>
    </row>
    <row r="3206" spans="9:9" ht="12" customHeight="1" x14ac:dyDescent="0.3">
      <c r="I3206" s="335"/>
    </row>
    <row r="3207" spans="9:9" ht="12" customHeight="1" x14ac:dyDescent="0.3">
      <c r="I3207" s="335"/>
    </row>
    <row r="3208" spans="9:9" ht="12" customHeight="1" x14ac:dyDescent="0.3">
      <c r="I3208" s="335" t="s">
        <v>226</v>
      </c>
    </row>
    <row r="3209" spans="9:9" ht="12" customHeight="1" x14ac:dyDescent="0.3">
      <c r="I3209" s="335"/>
    </row>
    <row r="3210" spans="9:9" ht="12" customHeight="1" x14ac:dyDescent="0.3">
      <c r="I3210" s="335" t="s">
        <v>226</v>
      </c>
    </row>
    <row r="3211" spans="9:9" ht="15.75" customHeight="1" x14ac:dyDescent="0.3"/>
    <row r="3212" spans="9:9" ht="15.75" customHeight="1" x14ac:dyDescent="0.3"/>
    <row r="3213" spans="9:9" ht="15.75" customHeight="1" x14ac:dyDescent="0.3"/>
    <row r="3214" spans="9:9" ht="15.75" customHeight="1" x14ac:dyDescent="0.3"/>
    <row r="3215" spans="9:9" ht="15.75" customHeight="1" x14ac:dyDescent="0.3"/>
    <row r="3216" spans="9:9" ht="15.75" customHeight="1" x14ac:dyDescent="0.3"/>
    <row r="3217" spans="9:9" ht="15.75" customHeight="1" x14ac:dyDescent="0.3"/>
    <row r="3218" spans="9:9" ht="15.75" customHeight="1" x14ac:dyDescent="0.3"/>
    <row r="3219" spans="9:9" ht="12" customHeight="1" x14ac:dyDescent="0.3">
      <c r="I3219" s="335" t="s">
        <v>226</v>
      </c>
    </row>
    <row r="3220" spans="9:9" ht="12" customHeight="1" x14ac:dyDescent="0.3">
      <c r="I3220" s="335"/>
    </row>
    <row r="3221" spans="9:9" ht="12" customHeight="1" x14ac:dyDescent="0.3">
      <c r="I3221" s="335" t="s">
        <v>225</v>
      </c>
    </row>
    <row r="3222" spans="9:9" ht="12" customHeight="1" x14ac:dyDescent="0.3">
      <c r="I3222" s="335"/>
    </row>
    <row r="3223" spans="9:9" ht="12" customHeight="1" x14ac:dyDescent="0.3">
      <c r="I3223" s="335" t="s">
        <v>226</v>
      </c>
    </row>
    <row r="3224" spans="9:9" ht="12" customHeight="1" x14ac:dyDescent="0.3">
      <c r="I3224" s="335" t="s">
        <v>225</v>
      </c>
    </row>
    <row r="3225" spans="9:9" ht="15.75" customHeight="1" x14ac:dyDescent="0.3"/>
    <row r="3226" spans="9:9" ht="15.75" customHeight="1" x14ac:dyDescent="0.3"/>
    <row r="3227" spans="9:9" ht="15.75" customHeight="1" x14ac:dyDescent="0.3"/>
    <row r="3228" spans="9:9" ht="15.75" customHeight="1" x14ac:dyDescent="0.3"/>
    <row r="3229" spans="9:9" ht="15.75" customHeight="1" x14ac:dyDescent="0.3"/>
    <row r="3230" spans="9:9" ht="15.75" customHeight="1" x14ac:dyDescent="0.3"/>
    <row r="3231" spans="9:9" ht="15.75" customHeight="1" x14ac:dyDescent="0.3"/>
    <row r="3232" spans="9:9" ht="15.75" customHeight="1" x14ac:dyDescent="0.3"/>
    <row r="3233" spans="9:9" ht="15.75" customHeight="1" x14ac:dyDescent="0.3"/>
    <row r="3234" spans="9:9" ht="15.75" customHeight="1" x14ac:dyDescent="0.3"/>
    <row r="3235" spans="9:9" ht="15.75" customHeight="1" x14ac:dyDescent="0.3"/>
    <row r="3236" spans="9:9" ht="15.75" customHeight="1" x14ac:dyDescent="0.3"/>
    <row r="3237" spans="9:9" ht="15.75" customHeight="1" x14ac:dyDescent="0.3"/>
    <row r="3238" spans="9:9" ht="15.75" customHeight="1" x14ac:dyDescent="0.3"/>
    <row r="3239" spans="9:9" ht="15.75" customHeight="1" x14ac:dyDescent="0.3"/>
    <row r="3240" spans="9:9" ht="15.75" customHeight="1" x14ac:dyDescent="0.3"/>
    <row r="3241" spans="9:9" ht="15.75" customHeight="1" x14ac:dyDescent="0.3"/>
    <row r="3242" spans="9:9" ht="15.75" customHeight="1" x14ac:dyDescent="0.3"/>
    <row r="3243" spans="9:9" ht="12" customHeight="1" x14ac:dyDescent="0.3">
      <c r="I3243" s="335" t="s">
        <v>226</v>
      </c>
    </row>
  </sheetData>
  <autoFilter ref="A1:G1445" xr:uid="{00000000-0009-0000-0000-000006000000}"/>
  <mergeCells count="5">
    <mergeCell ref="A1:B1"/>
    <mergeCell ref="E1:F1"/>
    <mergeCell ref="Q1:R1"/>
    <mergeCell ref="E2:F2"/>
    <mergeCell ref="E3:F3"/>
  </mergeCells>
  <conditionalFormatting sqref="I1 I4:I3243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59"/>
  <sheetViews>
    <sheetView workbookViewId="0">
      <pane ySplit="1" topLeftCell="A2" activePane="bottomLeft" state="frozen"/>
      <selection pane="bottomLeft" activeCell="C21" sqref="C21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4" t="s">
        <v>491</v>
      </c>
      <c r="E1" s="548"/>
      <c r="F1" s="565" t="s">
        <v>492</v>
      </c>
      <c r="G1" s="548"/>
      <c r="H1" s="564" t="str">
        <f>'Proposed Budget'!C33</f>
        <v>Vehicle Maintenance</v>
      </c>
      <c r="I1" s="548"/>
      <c r="J1" s="565" t="str">
        <f>'Proposed Budget'!C34</f>
        <v>Car Insurance</v>
      </c>
      <c r="K1" s="548"/>
      <c r="L1" s="564" t="str">
        <f>'Proposed Budget'!C35</f>
        <v>Rental Garbage</v>
      </c>
      <c r="M1" s="548"/>
      <c r="N1" s="565" t="str">
        <f>'Proposed Budget'!C36</f>
        <v>Garbage</v>
      </c>
      <c r="O1" s="548"/>
      <c r="P1" s="564" t="str">
        <f>'Monthly Breakdown'!C37</f>
        <v>Sanitation - Main</v>
      </c>
      <c r="Q1" s="548"/>
      <c r="R1" s="565" t="str">
        <f>'Proposed Budget'!C38</f>
        <v>Camping/Vacation</v>
      </c>
      <c r="S1" s="548"/>
      <c r="T1" s="564" t="str">
        <f>'Proposed Budget'!C39</f>
        <v>Home Maintenance</v>
      </c>
      <c r="U1" s="548"/>
      <c r="V1" s="565" t="str">
        <f>'Proposed Budget'!C40</f>
        <v>Rental Repairs</v>
      </c>
      <c r="W1" s="548"/>
      <c r="X1" s="564" t="str">
        <f>'Proposed Budget'!C41</f>
        <v>Rental Insurance</v>
      </c>
      <c r="Y1" s="548"/>
      <c r="Z1" s="565" t="str">
        <f>'Proposed Budget'!C42</f>
        <v>Rental Property Taxes</v>
      </c>
      <c r="AA1" s="548"/>
      <c r="AB1" s="564" t="str">
        <f>'Proposed Budget'!C43</f>
        <v>Rental Sanitation</v>
      </c>
      <c r="AC1" s="548"/>
    </row>
    <row r="2" spans="1:29" ht="14.25" customHeight="1" x14ac:dyDescent="0.3">
      <c r="A2" s="341">
        <f t="shared" ref="A2:A3" si="0">SUM(G2,E2,U2,I2,S2,O2,K2,M2,Q2,W2,Y2,AA2,AC2)</f>
        <v>-272.08999999999918</v>
      </c>
      <c r="B2" s="339"/>
      <c r="C2" s="340"/>
      <c r="D2" s="342" t="s">
        <v>493</v>
      </c>
      <c r="E2" s="343">
        <f>E3-E117</f>
        <v>17063.949999999997</v>
      </c>
      <c r="F2" s="344" t="s">
        <v>493</v>
      </c>
      <c r="G2" s="345">
        <f>G3-G117</f>
        <v>1071.6299999999999</v>
      </c>
      <c r="H2" s="343" t="s">
        <v>493</v>
      </c>
      <c r="I2" s="343">
        <f>I3-I117</f>
        <v>833.35999999999967</v>
      </c>
      <c r="J2" s="344" t="s">
        <v>493</v>
      </c>
      <c r="K2" s="345">
        <f>K3-K117</f>
        <v>81</v>
      </c>
      <c r="L2" s="343" t="s">
        <v>493</v>
      </c>
      <c r="M2" s="343">
        <f>M3-M117</f>
        <v>-18.53</v>
      </c>
      <c r="N2" s="345" t="s">
        <v>493</v>
      </c>
      <c r="O2" s="345">
        <f>O3-O117</f>
        <v>-18.53</v>
      </c>
      <c r="P2" s="343" t="s">
        <v>493</v>
      </c>
      <c r="Q2" s="343">
        <f>Q3-Q117</f>
        <v>36.54000000000002</v>
      </c>
      <c r="R2" s="345" t="s">
        <v>493</v>
      </c>
      <c r="S2" s="345">
        <f>S3-S117</f>
        <v>-3728.84</v>
      </c>
      <c r="T2" s="346" t="s">
        <v>493</v>
      </c>
      <c r="U2" s="343">
        <f>U3-U117</f>
        <v>-15585.929999999997</v>
      </c>
      <c r="V2" s="345" t="s">
        <v>493</v>
      </c>
      <c r="W2" s="345">
        <f>W3-W117</f>
        <v>700</v>
      </c>
      <c r="X2" s="343" t="s">
        <v>493</v>
      </c>
      <c r="Y2" s="343">
        <f>Y3-Y117</f>
        <v>94.5</v>
      </c>
      <c r="Z2" s="345" t="s">
        <v>493</v>
      </c>
      <c r="AA2" s="345">
        <f>AA3-AA117</f>
        <v>-837.7800000000002</v>
      </c>
      <c r="AB2" s="343" t="s">
        <v>493</v>
      </c>
      <c r="AC2" s="343">
        <f>AC3-AC117</f>
        <v>36.54000000000002</v>
      </c>
    </row>
    <row r="3" spans="1:29" ht="14.25" customHeight="1" x14ac:dyDescent="0.3">
      <c r="A3" s="341">
        <f t="shared" si="0"/>
        <v>11968.400000000003</v>
      </c>
      <c r="B3" s="347"/>
      <c r="C3" s="340"/>
      <c r="D3" s="342" t="s">
        <v>494</v>
      </c>
      <c r="E3" s="343">
        <f>SUM(E6:E117)-SUM(D6:D117)</f>
        <v>18774.439999999999</v>
      </c>
      <c r="F3" s="345" t="s">
        <v>494</v>
      </c>
      <c r="G3" s="345">
        <f>SUM(G6:G117)-SUM(F6:F117)</f>
        <v>1571.6299999999999</v>
      </c>
      <c r="H3" s="343" t="s">
        <v>494</v>
      </c>
      <c r="I3" s="343">
        <f>SUM(I6:I117)-SUM(H6:H117)</f>
        <v>2833.3599999999997</v>
      </c>
      <c r="J3" s="345" t="s">
        <v>494</v>
      </c>
      <c r="K3" s="345">
        <f>SUM(K6:K117)-SUM(J6:J117)</f>
        <v>1081</v>
      </c>
      <c r="L3" s="343" t="s">
        <v>494</v>
      </c>
      <c r="M3" s="343">
        <f>SUM(M6:M117)-SUM(L6:L117)</f>
        <v>46.47</v>
      </c>
      <c r="N3" s="345" t="s">
        <v>494</v>
      </c>
      <c r="O3" s="345">
        <f>SUM(O6:O117)-SUM(N6:N117)</f>
        <v>46.47</v>
      </c>
      <c r="P3" s="343" t="s">
        <v>494</v>
      </c>
      <c r="Q3" s="343">
        <f>SUM(Q6:Q117)-SUM(P6:P117)</f>
        <v>136.54000000000002</v>
      </c>
      <c r="R3" s="345" t="s">
        <v>494</v>
      </c>
      <c r="S3" s="345">
        <f>SUM(S6:S117)-SUM(R6:R117)</f>
        <v>-1728.8400000000001</v>
      </c>
      <c r="T3" s="343" t="s">
        <v>494</v>
      </c>
      <c r="U3" s="343">
        <f>SUM(U6:U117)-SUM(T6:T117)</f>
        <v>-13085.929999999997</v>
      </c>
      <c r="V3" s="345" t="s">
        <v>494</v>
      </c>
      <c r="W3" s="345">
        <f>SUM(W6:W117)-SUM(V6:V117)</f>
        <v>1200</v>
      </c>
      <c r="X3" s="343" t="s">
        <v>494</v>
      </c>
      <c r="Y3" s="343">
        <f>SUM(Y6:Y117)-SUM(X6:X117)</f>
        <v>294.5</v>
      </c>
      <c r="Z3" s="345" t="s">
        <v>494</v>
      </c>
      <c r="AA3" s="345">
        <f>SUM(AA6:AA117)-SUM(Z6:Z117)</f>
        <v>662.2199999999998</v>
      </c>
      <c r="AB3" s="343" t="s">
        <v>494</v>
      </c>
      <c r="AC3" s="343">
        <f>SUM(AC6:AC117)-SUM(AB6:AB117)</f>
        <v>136.54000000000002</v>
      </c>
    </row>
    <row r="4" spans="1:29" ht="14.25" customHeight="1" x14ac:dyDescent="0.3">
      <c r="A4" s="338" t="s">
        <v>495</v>
      </c>
      <c r="B4" s="347"/>
      <c r="C4" s="340"/>
      <c r="D4" s="564" t="s">
        <v>496</v>
      </c>
      <c r="E4" s="548"/>
      <c r="F4" s="565" t="s">
        <v>496</v>
      </c>
      <c r="G4" s="548"/>
      <c r="H4" s="564" t="s">
        <v>496</v>
      </c>
      <c r="I4" s="548"/>
      <c r="J4" s="565" t="s">
        <v>496</v>
      </c>
      <c r="K4" s="548"/>
      <c r="L4" s="564" t="s">
        <v>496</v>
      </c>
      <c r="M4" s="548"/>
      <c r="N4" s="565" t="s">
        <v>496</v>
      </c>
      <c r="O4" s="548"/>
      <c r="P4" s="564" t="s">
        <v>496</v>
      </c>
      <c r="Q4" s="548"/>
      <c r="R4" s="565" t="s">
        <v>497</v>
      </c>
      <c r="S4" s="548"/>
      <c r="T4" s="564" t="s">
        <v>498</v>
      </c>
      <c r="U4" s="548"/>
      <c r="V4" s="565" t="s">
        <v>496</v>
      </c>
      <c r="W4" s="548"/>
      <c r="X4" s="564" t="s">
        <v>496</v>
      </c>
      <c r="Y4" s="548"/>
      <c r="Z4" s="565" t="s">
        <v>496</v>
      </c>
      <c r="AA4" s="548"/>
      <c r="AB4" s="564" t="s">
        <v>496</v>
      </c>
      <c r="AC4" s="548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SUM(D6:D116)</f>
        <v>19111.290000000005</v>
      </c>
      <c r="E5" s="343">
        <f t="shared" si="1"/>
        <v>36175.240000000005</v>
      </c>
      <c r="F5" s="345">
        <f t="shared" si="1"/>
        <v>0</v>
      </c>
      <c r="G5" s="345">
        <f t="shared" si="1"/>
        <v>1071.6299999999999</v>
      </c>
      <c r="H5" s="343">
        <f t="shared" si="1"/>
        <v>1616.6400000000003</v>
      </c>
      <c r="I5" s="343">
        <f t="shared" si="1"/>
        <v>2450</v>
      </c>
      <c r="J5" s="345">
        <f t="shared" si="1"/>
        <v>2159</v>
      </c>
      <c r="K5" s="345">
        <f t="shared" si="1"/>
        <v>2240</v>
      </c>
      <c r="L5" s="343">
        <f t="shared" si="1"/>
        <v>193.53</v>
      </c>
      <c r="M5" s="343">
        <f t="shared" si="1"/>
        <v>175</v>
      </c>
      <c r="N5" s="345">
        <f t="shared" si="1"/>
        <v>193.53</v>
      </c>
      <c r="O5" s="345">
        <f t="shared" si="1"/>
        <v>175</v>
      </c>
      <c r="P5" s="343">
        <f t="shared" si="1"/>
        <v>278.45999999999998</v>
      </c>
      <c r="Q5" s="343">
        <f t="shared" si="1"/>
        <v>315</v>
      </c>
      <c r="R5" s="345">
        <f t="shared" si="1"/>
        <v>6528.84</v>
      </c>
      <c r="S5" s="345">
        <f t="shared" si="1"/>
        <v>2800</v>
      </c>
      <c r="T5" s="343">
        <f t="shared" si="1"/>
        <v>18210.929999999997</v>
      </c>
      <c r="U5" s="343">
        <f t="shared" si="1"/>
        <v>2625</v>
      </c>
      <c r="V5" s="345">
        <f t="shared" si="1"/>
        <v>0</v>
      </c>
      <c r="W5" s="345">
        <f t="shared" si="1"/>
        <v>700</v>
      </c>
      <c r="X5" s="343">
        <f t="shared" si="1"/>
        <v>500.5</v>
      </c>
      <c r="Y5" s="343">
        <f t="shared" si="1"/>
        <v>595</v>
      </c>
      <c r="Z5" s="345">
        <f t="shared" si="1"/>
        <v>2447.7800000000002</v>
      </c>
      <c r="AA5" s="345">
        <f t="shared" si="1"/>
        <v>1610</v>
      </c>
      <c r="AB5" s="343">
        <f t="shared" si="1"/>
        <v>278.45999999999998</v>
      </c>
      <c r="AC5" s="343">
        <f t="shared" si="1"/>
        <v>315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46244</v>
      </c>
      <c r="B7" s="347">
        <f t="shared" ref="B7:B45" si="2">SUM(E7,U7,K7,G7,I7,S7,O7,M7,Q7,W7,Y7,AA7,AC7)-SUM(D7,F7,T7,H7,R7,N7,J7,L7,P7,V7,X7,Z7,AB7)</f>
        <v>-960</v>
      </c>
      <c r="C7" s="348" t="s">
        <v>901</v>
      </c>
      <c r="D7" s="342"/>
      <c r="E7" s="343"/>
      <c r="F7" s="345"/>
      <c r="G7" s="345"/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>
        <v>960</v>
      </c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46243</v>
      </c>
      <c r="B8" s="347">
        <f t="shared" si="2"/>
        <v>-116.04</v>
      </c>
      <c r="C8" s="348" t="s">
        <v>858</v>
      </c>
      <c r="D8" s="342">
        <v>116.04</v>
      </c>
      <c r="E8" s="343"/>
      <c r="F8" s="345"/>
      <c r="G8" s="345"/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46240</v>
      </c>
      <c r="B9" s="347">
        <f t="shared" si="2"/>
        <v>52.8</v>
      </c>
      <c r="C9" s="348" t="s">
        <v>509</v>
      </c>
      <c r="D9" s="342"/>
      <c r="E9" s="343"/>
      <c r="F9" s="345"/>
      <c r="G9" s="345">
        <v>52.8</v>
      </c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46238</v>
      </c>
      <c r="B10" s="347">
        <f t="shared" si="2"/>
        <v>-500</v>
      </c>
      <c r="C10" s="348" t="s">
        <v>896</v>
      </c>
      <c r="D10" s="342">
        <v>500</v>
      </c>
      <c r="E10" s="343"/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46238</v>
      </c>
      <c r="B11" s="347">
        <f t="shared" si="2"/>
        <v>-500</v>
      </c>
      <c r="C11" s="348" t="s">
        <v>897</v>
      </c>
      <c r="D11" s="342">
        <v>500</v>
      </c>
      <c r="E11" s="343"/>
      <c r="F11" s="345"/>
      <c r="G11" s="345"/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/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46238</v>
      </c>
      <c r="B12" s="347">
        <f t="shared" si="2"/>
        <v>-121.4</v>
      </c>
      <c r="C12" s="348" t="s">
        <v>533</v>
      </c>
      <c r="D12" s="342"/>
      <c r="E12" s="343"/>
      <c r="F12" s="345"/>
      <c r="G12" s="345"/>
      <c r="H12" s="343">
        <v>121.4</v>
      </c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46234</v>
      </c>
      <c r="B13" s="347">
        <f t="shared" si="2"/>
        <v>8746.27</v>
      </c>
      <c r="C13" s="348" t="s">
        <v>1004</v>
      </c>
      <c r="D13" s="342"/>
      <c r="E13" s="343">
        <v>8746.27</v>
      </c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46234</v>
      </c>
      <c r="B14" s="347">
        <f t="shared" si="2"/>
        <v>2000</v>
      </c>
      <c r="C14" s="348" t="s">
        <v>1005</v>
      </c>
      <c r="D14" s="342"/>
      <c r="E14" s="343"/>
      <c r="F14" s="345"/>
      <c r="G14" s="345"/>
      <c r="H14" s="343"/>
      <c r="I14" s="343">
        <v>350</v>
      </c>
      <c r="J14" s="345"/>
      <c r="K14" s="345">
        <v>320</v>
      </c>
      <c r="L14" s="343"/>
      <c r="M14" s="343">
        <v>25</v>
      </c>
      <c r="N14" s="345"/>
      <c r="O14" s="345">
        <v>25</v>
      </c>
      <c r="P14" s="343"/>
      <c r="Q14" s="343">
        <v>45</v>
      </c>
      <c r="R14" s="345"/>
      <c r="S14" s="345">
        <v>400</v>
      </c>
      <c r="T14" s="343"/>
      <c r="U14" s="343">
        <v>375</v>
      </c>
      <c r="V14" s="345"/>
      <c r="W14" s="345">
        <v>100</v>
      </c>
      <c r="X14" s="343"/>
      <c r="Y14" s="343">
        <v>85</v>
      </c>
      <c r="Z14" s="345"/>
      <c r="AA14" s="345">
        <v>230</v>
      </c>
      <c r="AB14" s="343"/>
      <c r="AC14" s="343">
        <v>45</v>
      </c>
    </row>
    <row r="15" spans="1:29" ht="14.25" customHeight="1" x14ac:dyDescent="0.3">
      <c r="A15" s="338">
        <v>46234</v>
      </c>
      <c r="B15" s="347">
        <f t="shared" si="2"/>
        <v>0.22</v>
      </c>
      <c r="C15" s="348" t="s">
        <v>505</v>
      </c>
      <c r="D15" s="342"/>
      <c r="E15" s="343"/>
      <c r="F15" s="345"/>
      <c r="G15" s="345">
        <v>0.22</v>
      </c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46232</v>
      </c>
      <c r="B16" s="347">
        <f t="shared" si="2"/>
        <v>52.7</v>
      </c>
      <c r="C16" s="348" t="s">
        <v>504</v>
      </c>
      <c r="D16" s="342"/>
      <c r="E16" s="343"/>
      <c r="F16" s="345"/>
      <c r="G16" s="345">
        <v>52.7</v>
      </c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46231</v>
      </c>
      <c r="B17" s="347">
        <f t="shared" si="2"/>
        <v>-1171.3800000000001</v>
      </c>
      <c r="C17" s="348" t="s">
        <v>525</v>
      </c>
      <c r="D17" s="342"/>
      <c r="E17" s="343"/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/>
      <c r="U17" s="343"/>
      <c r="V17" s="345"/>
      <c r="W17" s="345"/>
      <c r="X17" s="343"/>
      <c r="Y17" s="343"/>
      <c r="Z17" s="345">
        <v>1171.3800000000001</v>
      </c>
      <c r="AA17" s="345"/>
      <c r="AB17" s="343"/>
      <c r="AC17" s="343"/>
    </row>
    <row r="18" spans="1:29" ht="14.25" customHeight="1" x14ac:dyDescent="0.3">
      <c r="A18" s="338">
        <v>46226</v>
      </c>
      <c r="B18" s="347">
        <f t="shared" si="2"/>
        <v>-133.13999999999999</v>
      </c>
      <c r="C18" s="348" t="s">
        <v>315</v>
      </c>
      <c r="D18" s="342"/>
      <c r="E18" s="343"/>
      <c r="F18" s="345"/>
      <c r="G18" s="345"/>
      <c r="H18" s="343"/>
      <c r="I18" s="343"/>
      <c r="J18" s="345"/>
      <c r="K18" s="345"/>
      <c r="L18" s="343">
        <v>66.569999999999993</v>
      </c>
      <c r="M18" s="343"/>
      <c r="N18" s="345">
        <v>66.569999999999993</v>
      </c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46214</v>
      </c>
      <c r="B19" s="347">
        <f t="shared" si="2"/>
        <v>53.11</v>
      </c>
      <c r="C19" s="348" t="s">
        <v>509</v>
      </c>
      <c r="D19" s="342"/>
      <c r="E19" s="343"/>
      <c r="F19" s="345"/>
      <c r="G19" s="345">
        <v>53.11</v>
      </c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46212</v>
      </c>
      <c r="B20" s="347">
        <f t="shared" si="2"/>
        <v>300</v>
      </c>
      <c r="C20" s="348" t="s">
        <v>973</v>
      </c>
      <c r="D20" s="342"/>
      <c r="E20" s="343">
        <v>300</v>
      </c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46211</v>
      </c>
      <c r="B21" s="347">
        <f t="shared" si="2"/>
        <v>-960</v>
      </c>
      <c r="C21" s="348" t="s">
        <v>901</v>
      </c>
      <c r="D21" s="342"/>
      <c r="E21" s="343"/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>
        <v>960</v>
      </c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46209</v>
      </c>
      <c r="B22" s="347">
        <f t="shared" si="2"/>
        <v>-1182.68</v>
      </c>
      <c r="C22" s="348" t="s">
        <v>1002</v>
      </c>
      <c r="D22" s="342">
        <v>1182.68</v>
      </c>
      <c r="E22" s="343"/>
      <c r="F22" s="345"/>
      <c r="G22" s="345"/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46209</v>
      </c>
      <c r="B23" s="347">
        <f t="shared" si="2"/>
        <v>350</v>
      </c>
      <c r="C23" s="348" t="s">
        <v>971</v>
      </c>
      <c r="D23" s="342"/>
      <c r="E23" s="343">
        <v>350</v>
      </c>
      <c r="F23" s="345"/>
      <c r="G23" s="345"/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46209</v>
      </c>
      <c r="B24" s="347">
        <f t="shared" si="2"/>
        <v>-8500</v>
      </c>
      <c r="C24" s="348" t="s">
        <v>957</v>
      </c>
      <c r="D24" s="342">
        <v>8500</v>
      </c>
      <c r="E24" s="343"/>
      <c r="F24" s="345"/>
      <c r="G24" s="345"/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46209</v>
      </c>
      <c r="B25" s="347">
        <f t="shared" si="2"/>
        <v>-150</v>
      </c>
      <c r="C25" s="348" t="s">
        <v>972</v>
      </c>
      <c r="D25" s="342"/>
      <c r="E25" s="343"/>
      <c r="F25" s="345"/>
      <c r="G25" s="345"/>
      <c r="H25" s="343">
        <v>150</v>
      </c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46205</v>
      </c>
      <c r="B26" s="347">
        <f t="shared" si="2"/>
        <v>-783</v>
      </c>
      <c r="C26" s="348" t="s">
        <v>1001</v>
      </c>
      <c r="D26" s="342"/>
      <c r="E26" s="343"/>
      <c r="F26" s="345"/>
      <c r="G26" s="345"/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>
        <v>783</v>
      </c>
      <c r="S26" s="345"/>
      <c r="T26" s="343"/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46203</v>
      </c>
      <c r="B27" s="347">
        <f t="shared" si="2"/>
        <v>6487.16</v>
      </c>
      <c r="C27" s="348" t="s">
        <v>970</v>
      </c>
      <c r="D27" s="342"/>
      <c r="E27" s="343">
        <v>6487.16</v>
      </c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/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46203</v>
      </c>
      <c r="B28" s="347">
        <f t="shared" si="2"/>
        <v>2000</v>
      </c>
      <c r="C28" s="348" t="s">
        <v>944</v>
      </c>
      <c r="D28" s="342"/>
      <c r="E28" s="343"/>
      <c r="F28" s="345"/>
      <c r="G28" s="345"/>
      <c r="H28" s="343"/>
      <c r="I28" s="343">
        <v>350</v>
      </c>
      <c r="J28" s="345"/>
      <c r="K28" s="345">
        <v>320</v>
      </c>
      <c r="L28" s="343"/>
      <c r="M28" s="343">
        <v>25</v>
      </c>
      <c r="N28" s="345"/>
      <c r="O28" s="345">
        <v>25</v>
      </c>
      <c r="P28" s="343"/>
      <c r="Q28" s="343">
        <v>45</v>
      </c>
      <c r="R28" s="345"/>
      <c r="S28" s="345">
        <v>400</v>
      </c>
      <c r="T28" s="343"/>
      <c r="U28" s="343">
        <v>375</v>
      </c>
      <c r="V28" s="345"/>
      <c r="W28" s="345">
        <v>100</v>
      </c>
      <c r="X28" s="343"/>
      <c r="Y28" s="343">
        <v>85</v>
      </c>
      <c r="Z28" s="345"/>
      <c r="AA28" s="345">
        <v>230</v>
      </c>
      <c r="AB28" s="343"/>
      <c r="AC28" s="343">
        <v>45</v>
      </c>
    </row>
    <row r="29" spans="1:29" ht="14.25" customHeight="1" x14ac:dyDescent="0.3">
      <c r="A29" s="338">
        <v>46203</v>
      </c>
      <c r="B29" s="347">
        <f t="shared" si="2"/>
        <v>0.35</v>
      </c>
      <c r="C29" s="348" t="s">
        <v>505</v>
      </c>
      <c r="D29" s="342"/>
      <c r="E29" s="343"/>
      <c r="F29" s="345"/>
      <c r="G29" s="345">
        <v>0.35</v>
      </c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46203</v>
      </c>
      <c r="B30" s="347">
        <f t="shared" si="2"/>
        <v>-580</v>
      </c>
      <c r="C30" s="348" t="s">
        <v>949</v>
      </c>
      <c r="D30" s="342">
        <v>580</v>
      </c>
      <c r="E30" s="343"/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46203</v>
      </c>
      <c r="B31" s="347">
        <f t="shared" si="2"/>
        <v>-185.64</v>
      </c>
      <c r="C31" s="348" t="s">
        <v>423</v>
      </c>
      <c r="D31" s="342"/>
      <c r="E31" s="343"/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>
        <v>92.82</v>
      </c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>
        <v>92.82</v>
      </c>
      <c r="AC31" s="343"/>
    </row>
    <row r="32" spans="1:29" ht="14.25" customHeight="1" x14ac:dyDescent="0.3">
      <c r="A32" s="338">
        <v>46203</v>
      </c>
      <c r="B32" s="347">
        <f t="shared" si="2"/>
        <v>51.56</v>
      </c>
      <c r="C32" s="348" t="s">
        <v>509</v>
      </c>
      <c r="D32" s="342"/>
      <c r="E32" s="343"/>
      <c r="F32" s="345"/>
      <c r="G32" s="345">
        <v>51.56</v>
      </c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/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46203</v>
      </c>
      <c r="B33" s="347">
        <f t="shared" si="2"/>
        <v>53.44</v>
      </c>
      <c r="C33" s="348" t="s">
        <v>504</v>
      </c>
      <c r="D33" s="342"/>
      <c r="E33" s="343"/>
      <c r="F33" s="345"/>
      <c r="G33" s="345">
        <v>53.44</v>
      </c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46203</v>
      </c>
      <c r="B34" s="347">
        <f t="shared" si="2"/>
        <v>-207.96</v>
      </c>
      <c r="C34" s="348" t="s">
        <v>946</v>
      </c>
      <c r="D34" s="342"/>
      <c r="E34" s="343"/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>
        <v>207.96</v>
      </c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46203</v>
      </c>
      <c r="B35" s="347">
        <f t="shared" si="2"/>
        <v>-1713.1</v>
      </c>
      <c r="C35" s="348" t="s">
        <v>531</v>
      </c>
      <c r="D35" s="342"/>
      <c r="E35" s="343"/>
      <c r="F35" s="345"/>
      <c r="G35" s="345"/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>
        <v>1713.1</v>
      </c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46189</v>
      </c>
      <c r="B36" s="347">
        <f t="shared" si="2"/>
        <v>53.17</v>
      </c>
      <c r="C36" s="348" t="s">
        <v>509</v>
      </c>
      <c r="D36" s="342"/>
      <c r="E36" s="343"/>
      <c r="F36" s="345"/>
      <c r="G36" s="345">
        <v>53.17</v>
      </c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46186</v>
      </c>
      <c r="B37" s="347">
        <f t="shared" si="2"/>
        <v>57.38</v>
      </c>
      <c r="C37" s="348" t="s">
        <v>509</v>
      </c>
      <c r="D37" s="342"/>
      <c r="E37" s="343"/>
      <c r="F37" s="345"/>
      <c r="G37" s="345">
        <v>57.38</v>
      </c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46184</v>
      </c>
      <c r="B38" s="347">
        <f t="shared" si="2"/>
        <v>-2159</v>
      </c>
      <c r="C38" s="348" t="s">
        <v>911</v>
      </c>
      <c r="D38" s="342"/>
      <c r="E38" s="343"/>
      <c r="F38" s="345"/>
      <c r="G38" s="345"/>
      <c r="H38" s="343"/>
      <c r="I38" s="343"/>
      <c r="J38" s="345">
        <v>2159</v>
      </c>
      <c r="K38" s="345"/>
      <c r="L38" s="343"/>
      <c r="M38" s="343"/>
      <c r="N38" s="345"/>
      <c r="O38" s="345"/>
      <c r="P38" s="343"/>
      <c r="Q38" s="343"/>
      <c r="R38" s="345"/>
      <c r="S38" s="345"/>
      <c r="T38" s="343"/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46183</v>
      </c>
      <c r="B39" s="347">
        <f t="shared" si="2"/>
        <v>-816.19</v>
      </c>
      <c r="C39" s="348" t="s">
        <v>912</v>
      </c>
      <c r="D39" s="342"/>
      <c r="E39" s="343"/>
      <c r="F39" s="345"/>
      <c r="G39" s="345"/>
      <c r="H39" s="343">
        <v>816.19</v>
      </c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46180</v>
      </c>
      <c r="B40" s="347">
        <f t="shared" si="2"/>
        <v>-313.77999999999997</v>
      </c>
      <c r="C40" s="348" t="s">
        <v>890</v>
      </c>
      <c r="D40" s="342"/>
      <c r="E40" s="343"/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>
        <v>313.77999999999997</v>
      </c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46176</v>
      </c>
      <c r="B41" s="347">
        <f t="shared" si="2"/>
        <v>-1000</v>
      </c>
      <c r="C41" s="348" t="s">
        <v>901</v>
      </c>
      <c r="D41" s="342"/>
      <c r="E41" s="343"/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>
        <v>1000</v>
      </c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46174</v>
      </c>
      <c r="B42" s="347">
        <f t="shared" si="2"/>
        <v>-320</v>
      </c>
      <c r="C42" s="348" t="s">
        <v>913</v>
      </c>
      <c r="D42" s="342">
        <v>320</v>
      </c>
      <c r="E42" s="343"/>
      <c r="F42" s="345"/>
      <c r="G42" s="345"/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/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46173</v>
      </c>
      <c r="B43" s="347">
        <f t="shared" si="2"/>
        <v>-3000</v>
      </c>
      <c r="C43" s="348" t="s">
        <v>897</v>
      </c>
      <c r="D43" s="342">
        <v>3000</v>
      </c>
      <c r="E43" s="343"/>
      <c r="F43" s="345"/>
      <c r="G43" s="345"/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/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46173</v>
      </c>
      <c r="B44" s="347">
        <f t="shared" si="2"/>
        <v>-1000</v>
      </c>
      <c r="C44" s="348" t="s">
        <v>896</v>
      </c>
      <c r="D44" s="342">
        <v>1000</v>
      </c>
      <c r="E44" s="343"/>
      <c r="F44" s="345"/>
      <c r="G44" s="345"/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46173</v>
      </c>
      <c r="B45" s="347">
        <f t="shared" si="2"/>
        <v>1160.3599999999999</v>
      </c>
      <c r="C45" s="348" t="s">
        <v>895</v>
      </c>
      <c r="D45" s="342"/>
      <c r="E45" s="343">
        <v>1160.3599999999999</v>
      </c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46173</v>
      </c>
      <c r="B46" s="347">
        <f t="shared" ref="B46:B117" si="3">SUM(E46,U46,K46,G46,I46,S46,O46,M46,Q46,W46,Y46,AA46,AC46)-SUM(D46,F46,T46,H46,R46,N46,J46,L46,P46,V46,X46,Z46,AB46)</f>
        <v>2000</v>
      </c>
      <c r="C46" s="348" t="s">
        <v>886</v>
      </c>
      <c r="D46" s="342"/>
      <c r="E46" s="343"/>
      <c r="F46" s="345"/>
      <c r="G46" s="345"/>
      <c r="H46" s="343"/>
      <c r="I46" s="343">
        <v>350</v>
      </c>
      <c r="J46" s="345"/>
      <c r="K46" s="345">
        <v>320</v>
      </c>
      <c r="L46" s="343"/>
      <c r="M46" s="343">
        <v>25</v>
      </c>
      <c r="N46" s="345"/>
      <c r="O46" s="345">
        <v>25</v>
      </c>
      <c r="P46" s="343"/>
      <c r="Q46" s="343">
        <v>45</v>
      </c>
      <c r="R46" s="345"/>
      <c r="S46" s="345">
        <v>400</v>
      </c>
      <c r="T46" s="343"/>
      <c r="U46" s="343">
        <v>375</v>
      </c>
      <c r="V46" s="345"/>
      <c r="W46" s="345">
        <v>100</v>
      </c>
      <c r="X46" s="343"/>
      <c r="Y46" s="343">
        <v>85</v>
      </c>
      <c r="Z46" s="345"/>
      <c r="AA46" s="345">
        <v>230</v>
      </c>
      <c r="AB46" s="343"/>
      <c r="AC46" s="343">
        <v>45</v>
      </c>
    </row>
    <row r="47" spans="1:29" ht="14.25" customHeight="1" x14ac:dyDescent="0.3">
      <c r="A47" s="338">
        <v>46173</v>
      </c>
      <c r="B47" s="347">
        <f t="shared" si="3"/>
        <v>0.63</v>
      </c>
      <c r="C47" s="348" t="s">
        <v>505</v>
      </c>
      <c r="D47" s="342"/>
      <c r="E47" s="343"/>
      <c r="F47" s="345"/>
      <c r="G47" s="345">
        <v>0.63</v>
      </c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/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46172</v>
      </c>
      <c r="B48" s="347">
        <f t="shared" si="3"/>
        <v>-530.36</v>
      </c>
      <c r="C48" s="348" t="s">
        <v>890</v>
      </c>
      <c r="D48" s="342"/>
      <c r="E48" s="343"/>
      <c r="F48" s="345"/>
      <c r="G48" s="345"/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>
        <v>530.36</v>
      </c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46168</v>
      </c>
      <c r="B49" s="347">
        <f t="shared" si="3"/>
        <v>0</v>
      </c>
      <c r="C49" s="348" t="s">
        <v>887</v>
      </c>
      <c r="D49" s="342">
        <v>400</v>
      </c>
      <c r="E49" s="343">
        <v>400</v>
      </c>
      <c r="F49" s="345"/>
      <c r="G49" s="345"/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46170</v>
      </c>
      <c r="B50" s="347">
        <f t="shared" si="3"/>
        <v>87.5</v>
      </c>
      <c r="C50" s="348" t="s">
        <v>509</v>
      </c>
      <c r="D50" s="342"/>
      <c r="E50" s="343"/>
      <c r="F50" s="345"/>
      <c r="G50" s="345">
        <v>87.5</v>
      </c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46170</v>
      </c>
      <c r="B51" s="347">
        <f t="shared" si="3"/>
        <v>56.18</v>
      </c>
      <c r="C51" s="348" t="s">
        <v>504</v>
      </c>
      <c r="D51" s="342"/>
      <c r="E51" s="343"/>
      <c r="F51" s="345"/>
      <c r="G51" s="345">
        <v>56.18</v>
      </c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46170</v>
      </c>
      <c r="B52" s="347">
        <f t="shared" si="3"/>
        <v>-4500</v>
      </c>
      <c r="C52" s="348" t="s">
        <v>512</v>
      </c>
      <c r="D52" s="342"/>
      <c r="E52" s="343"/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>
        <v>4500</v>
      </c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46166</v>
      </c>
      <c r="B53" s="347">
        <f t="shared" si="3"/>
        <v>-69.2</v>
      </c>
      <c r="C53" s="348" t="s">
        <v>858</v>
      </c>
      <c r="D53" s="342">
        <v>69.2</v>
      </c>
      <c r="E53" s="343"/>
      <c r="F53" s="345"/>
      <c r="G53" s="345"/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/>
      <c r="S53" s="345"/>
      <c r="T53" s="343"/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46165</v>
      </c>
      <c r="B54" s="347">
        <f t="shared" si="3"/>
        <v>-138.44</v>
      </c>
      <c r="C54" s="348" t="s">
        <v>876</v>
      </c>
      <c r="D54" s="342">
        <v>138.44</v>
      </c>
      <c r="E54" s="343"/>
      <c r="F54" s="345"/>
      <c r="G54" s="345"/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46158</v>
      </c>
      <c r="B55" s="347">
        <f t="shared" si="3"/>
        <v>-87.13</v>
      </c>
      <c r="C55" s="348" t="s">
        <v>847</v>
      </c>
      <c r="D55" s="342"/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/>
      <c r="S55" s="345"/>
      <c r="T55" s="343">
        <v>87.13</v>
      </c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46158</v>
      </c>
      <c r="B56" s="347">
        <f t="shared" si="3"/>
        <v>-95.85</v>
      </c>
      <c r="C56" s="348" t="s">
        <v>849</v>
      </c>
      <c r="D56" s="342"/>
      <c r="E56" s="343"/>
      <c r="F56" s="345"/>
      <c r="G56" s="345"/>
      <c r="H56" s="343"/>
      <c r="I56" s="343"/>
      <c r="J56" s="345"/>
      <c r="K56" s="345"/>
      <c r="L56" s="343"/>
      <c r="M56" s="343"/>
      <c r="N56" s="345"/>
      <c r="O56" s="345"/>
      <c r="P56" s="343"/>
      <c r="Q56" s="343"/>
      <c r="R56" s="345"/>
      <c r="S56" s="345"/>
      <c r="T56" s="343">
        <v>95.85</v>
      </c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46157</v>
      </c>
      <c r="B57" s="347">
        <f t="shared" si="3"/>
        <v>-146.15</v>
      </c>
      <c r="C57" s="348" t="s">
        <v>506</v>
      </c>
      <c r="D57" s="342"/>
      <c r="E57" s="343"/>
      <c r="F57" s="345"/>
      <c r="G57" s="345"/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>
        <v>146.15</v>
      </c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46155</v>
      </c>
      <c r="B58" s="347">
        <f t="shared" si="3"/>
        <v>-221.4</v>
      </c>
      <c r="C58" s="348" t="s">
        <v>856</v>
      </c>
      <c r="D58" s="342"/>
      <c r="E58" s="343"/>
      <c r="F58" s="345"/>
      <c r="G58" s="345"/>
      <c r="H58" s="343">
        <v>221.4</v>
      </c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/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46155</v>
      </c>
      <c r="B59" s="347">
        <f t="shared" si="3"/>
        <v>444.44</v>
      </c>
      <c r="C59" s="348" t="s">
        <v>519</v>
      </c>
      <c r="D59" s="342"/>
      <c r="E59" s="343">
        <v>444.44</v>
      </c>
      <c r="F59" s="345"/>
      <c r="G59" s="345"/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46155</v>
      </c>
      <c r="B60" s="347">
        <f t="shared" si="3"/>
        <v>351.69</v>
      </c>
      <c r="C60" s="348" t="s">
        <v>859</v>
      </c>
      <c r="D60" s="342"/>
      <c r="E60" s="343">
        <v>351.69</v>
      </c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46153</v>
      </c>
      <c r="B61" s="347">
        <f t="shared" si="3"/>
        <v>-1045.8699999999999</v>
      </c>
      <c r="C61" s="348" t="s">
        <v>843</v>
      </c>
      <c r="D61" s="342"/>
      <c r="E61" s="343"/>
      <c r="F61" s="345"/>
      <c r="G61" s="345"/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>
        <v>1045.8699999999999</v>
      </c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46151</v>
      </c>
      <c r="B62" s="347">
        <f t="shared" si="3"/>
        <v>-903.88</v>
      </c>
      <c r="C62" s="348" t="s">
        <v>857</v>
      </c>
      <c r="D62" s="342"/>
      <c r="E62" s="343"/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>
        <v>903.88</v>
      </c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46149</v>
      </c>
      <c r="B63" s="347">
        <f t="shared" si="3"/>
        <v>69.400000000000006</v>
      </c>
      <c r="C63" s="348" t="s">
        <v>509</v>
      </c>
      <c r="D63" s="342"/>
      <c r="E63" s="343"/>
      <c r="F63" s="345"/>
      <c r="G63" s="345">
        <v>69.400000000000006</v>
      </c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46148</v>
      </c>
      <c r="B64" s="347">
        <f t="shared" si="3"/>
        <v>-500.5</v>
      </c>
      <c r="C64" s="348" t="s">
        <v>212</v>
      </c>
      <c r="D64" s="342"/>
      <c r="E64" s="343"/>
      <c r="F64" s="345"/>
      <c r="G64" s="345"/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/>
      <c r="U64" s="343"/>
      <c r="V64" s="345"/>
      <c r="W64" s="345"/>
      <c r="X64" s="343">
        <v>500.5</v>
      </c>
      <c r="Y64" s="343"/>
      <c r="Z64" s="345"/>
      <c r="AA64" s="345"/>
      <c r="AB64" s="343"/>
      <c r="AC64" s="343"/>
    </row>
    <row r="65" spans="1:29" ht="14.25" customHeight="1" x14ac:dyDescent="0.3">
      <c r="A65" s="338">
        <v>46148</v>
      </c>
      <c r="B65" s="347">
        <f t="shared" si="3"/>
        <v>-457.94</v>
      </c>
      <c r="C65" s="348" t="s">
        <v>858</v>
      </c>
      <c r="D65" s="342">
        <v>457.94</v>
      </c>
      <c r="E65" s="343"/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/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46142</v>
      </c>
      <c r="B66" s="347">
        <f t="shared" si="3"/>
        <v>5616.82</v>
      </c>
      <c r="C66" s="348" t="s">
        <v>285</v>
      </c>
      <c r="D66" s="342"/>
      <c r="E66" s="343">
        <v>5616.82</v>
      </c>
      <c r="F66" s="345"/>
      <c r="G66" s="345"/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46142</v>
      </c>
      <c r="B67" s="347">
        <f t="shared" si="3"/>
        <v>2000</v>
      </c>
      <c r="C67" s="348" t="s">
        <v>503</v>
      </c>
      <c r="D67" s="342"/>
      <c r="E67" s="343"/>
      <c r="F67" s="345"/>
      <c r="G67" s="345"/>
      <c r="H67" s="343"/>
      <c r="I67" s="343">
        <v>350</v>
      </c>
      <c r="J67" s="345"/>
      <c r="K67" s="345">
        <v>320</v>
      </c>
      <c r="L67" s="343"/>
      <c r="M67" s="343">
        <v>25</v>
      </c>
      <c r="N67" s="345"/>
      <c r="O67" s="345">
        <v>25</v>
      </c>
      <c r="P67" s="343"/>
      <c r="Q67" s="343">
        <v>45</v>
      </c>
      <c r="R67" s="345"/>
      <c r="S67" s="345">
        <v>400</v>
      </c>
      <c r="T67" s="343"/>
      <c r="U67" s="343">
        <v>375</v>
      </c>
      <c r="V67" s="345"/>
      <c r="W67" s="345">
        <v>100</v>
      </c>
      <c r="X67" s="343"/>
      <c r="Y67" s="343">
        <v>85</v>
      </c>
      <c r="Z67" s="345"/>
      <c r="AA67" s="345">
        <v>230</v>
      </c>
      <c r="AB67" s="343"/>
      <c r="AC67" s="343">
        <v>45</v>
      </c>
    </row>
    <row r="68" spans="1:29" ht="14.25" customHeight="1" x14ac:dyDescent="0.3">
      <c r="A68" s="338">
        <v>46142</v>
      </c>
      <c r="B68" s="347">
        <f t="shared" si="3"/>
        <v>62.26</v>
      </c>
      <c r="C68" s="348" t="s">
        <v>504</v>
      </c>
      <c r="D68" s="342"/>
      <c r="E68" s="343"/>
      <c r="F68" s="345"/>
      <c r="G68" s="345">
        <v>62.26</v>
      </c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46142</v>
      </c>
      <c r="B69" s="347">
        <f t="shared" si="3"/>
        <v>-185.64</v>
      </c>
      <c r="C69" s="348" t="s">
        <v>423</v>
      </c>
      <c r="D69" s="342"/>
      <c r="E69" s="343"/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>
        <v>92.82</v>
      </c>
      <c r="Q69" s="343"/>
      <c r="R69" s="345"/>
      <c r="S69" s="345"/>
      <c r="T69" s="343"/>
      <c r="U69" s="343"/>
      <c r="V69" s="345"/>
      <c r="W69" s="345"/>
      <c r="X69" s="343"/>
      <c r="Y69" s="343"/>
      <c r="Z69" s="345"/>
      <c r="AA69" s="345"/>
      <c r="AB69" s="343">
        <v>92.82</v>
      </c>
      <c r="AC69" s="343"/>
    </row>
    <row r="70" spans="1:29" ht="14.25" customHeight="1" x14ac:dyDescent="0.3">
      <c r="A70" s="338">
        <v>46142</v>
      </c>
      <c r="B70" s="347">
        <f t="shared" si="3"/>
        <v>-127.68</v>
      </c>
      <c r="C70" s="348" t="s">
        <v>315</v>
      </c>
      <c r="D70" s="342"/>
      <c r="E70" s="343"/>
      <c r="F70" s="345"/>
      <c r="G70" s="345"/>
      <c r="H70" s="343"/>
      <c r="I70" s="343"/>
      <c r="J70" s="345"/>
      <c r="K70" s="345"/>
      <c r="L70" s="343">
        <v>63.84</v>
      </c>
      <c r="M70" s="343"/>
      <c r="N70" s="345">
        <v>63.84</v>
      </c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46142</v>
      </c>
      <c r="B71" s="347">
        <f t="shared" si="3"/>
        <v>0.52</v>
      </c>
      <c r="C71" s="348" t="s">
        <v>505</v>
      </c>
      <c r="D71" s="342"/>
      <c r="E71" s="343"/>
      <c r="F71" s="345"/>
      <c r="G71" s="345">
        <v>0.52</v>
      </c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/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46130</v>
      </c>
      <c r="B72" s="347">
        <f t="shared" si="3"/>
        <v>-578.57000000000005</v>
      </c>
      <c r="C72" s="348" t="s">
        <v>506</v>
      </c>
      <c r="D72" s="342"/>
      <c r="E72" s="343"/>
      <c r="F72" s="345"/>
      <c r="G72" s="345"/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>
        <v>578.57000000000005</v>
      </c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46130</v>
      </c>
      <c r="B73" s="347">
        <f t="shared" si="3"/>
        <v>-93.71</v>
      </c>
      <c r="C73" s="348" t="s">
        <v>507</v>
      </c>
      <c r="D73" s="342"/>
      <c r="E73" s="343"/>
      <c r="F73" s="345"/>
      <c r="G73" s="345"/>
      <c r="H73" s="343">
        <v>93.71</v>
      </c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46130</v>
      </c>
      <c r="B74" s="347">
        <f t="shared" si="3"/>
        <v>-318.36</v>
      </c>
      <c r="C74" s="348" t="s">
        <v>508</v>
      </c>
      <c r="D74" s="342"/>
      <c r="E74" s="343"/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>
        <v>318.36</v>
      </c>
      <c r="S74" s="345"/>
      <c r="T74" s="343"/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46129</v>
      </c>
      <c r="B75" s="347">
        <f t="shared" si="3"/>
        <v>62.19</v>
      </c>
      <c r="C75" s="348" t="s">
        <v>509</v>
      </c>
      <c r="D75" s="342"/>
      <c r="E75" s="343"/>
      <c r="F75" s="345"/>
      <c r="G75" s="345">
        <v>62.19</v>
      </c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46112</v>
      </c>
      <c r="B76" s="347">
        <f t="shared" si="3"/>
        <v>4309.58</v>
      </c>
      <c r="C76" s="348" t="s">
        <v>510</v>
      </c>
      <c r="D76" s="342"/>
      <c r="E76" s="343">
        <v>4309.58</v>
      </c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/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46112</v>
      </c>
      <c r="B77" s="347">
        <f t="shared" si="3"/>
        <v>2000</v>
      </c>
      <c r="C77" s="348" t="s">
        <v>511</v>
      </c>
      <c r="D77" s="342"/>
      <c r="E77" s="343"/>
      <c r="F77" s="345"/>
      <c r="G77" s="345"/>
      <c r="H77" s="343"/>
      <c r="I77" s="343">
        <v>350</v>
      </c>
      <c r="J77" s="345"/>
      <c r="K77" s="345">
        <v>320</v>
      </c>
      <c r="L77" s="343"/>
      <c r="M77" s="343">
        <v>25</v>
      </c>
      <c r="N77" s="345"/>
      <c r="O77" s="345">
        <v>25</v>
      </c>
      <c r="P77" s="343"/>
      <c r="Q77" s="343">
        <v>45</v>
      </c>
      <c r="R77" s="345"/>
      <c r="S77" s="345">
        <v>400</v>
      </c>
      <c r="T77" s="343"/>
      <c r="U77" s="343">
        <v>375</v>
      </c>
      <c r="V77" s="345"/>
      <c r="W77" s="345">
        <v>100</v>
      </c>
      <c r="X77" s="343"/>
      <c r="Y77" s="343">
        <v>85</v>
      </c>
      <c r="Z77" s="345"/>
      <c r="AA77" s="345">
        <v>230</v>
      </c>
      <c r="AB77" s="343"/>
      <c r="AC77" s="343">
        <v>45</v>
      </c>
    </row>
    <row r="78" spans="1:29" ht="14.25" customHeight="1" x14ac:dyDescent="0.3">
      <c r="A78" s="338">
        <v>46112</v>
      </c>
      <c r="B78" s="347">
        <f t="shared" si="3"/>
        <v>0.34</v>
      </c>
      <c r="C78" s="348" t="s">
        <v>505</v>
      </c>
      <c r="D78" s="342"/>
      <c r="E78" s="343"/>
      <c r="F78" s="345"/>
      <c r="G78" s="345">
        <v>0.34</v>
      </c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46112</v>
      </c>
      <c r="B79" s="347">
        <f t="shared" si="3"/>
        <v>-1200</v>
      </c>
      <c r="C79" s="348" t="s">
        <v>512</v>
      </c>
      <c r="D79" s="342"/>
      <c r="E79" s="343"/>
      <c r="F79" s="345"/>
      <c r="G79" s="345"/>
      <c r="H79" s="343"/>
      <c r="I79" s="343"/>
      <c r="J79" s="345"/>
      <c r="K79" s="345"/>
      <c r="L79" s="343"/>
      <c r="M79" s="343"/>
      <c r="N79" s="345"/>
      <c r="O79" s="345"/>
      <c r="P79" s="343"/>
      <c r="Q79" s="343"/>
      <c r="R79" s="345"/>
      <c r="S79" s="345"/>
      <c r="T79" s="343">
        <v>1200</v>
      </c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3">
      <c r="A80" s="338">
        <v>46108</v>
      </c>
      <c r="B80" s="347">
        <f t="shared" si="3"/>
        <v>68.72</v>
      </c>
      <c r="C80" s="348" t="s">
        <v>504</v>
      </c>
      <c r="D80" s="342"/>
      <c r="E80" s="343"/>
      <c r="F80" s="345"/>
      <c r="G80" s="345">
        <v>68.72</v>
      </c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46104</v>
      </c>
      <c r="B81" s="347">
        <f t="shared" si="3"/>
        <v>-6</v>
      </c>
      <c r="C81" s="348" t="s">
        <v>513</v>
      </c>
      <c r="D81" s="342">
        <v>6</v>
      </c>
      <c r="E81" s="343"/>
      <c r="F81" s="345"/>
      <c r="G81" s="345"/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/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46103</v>
      </c>
      <c r="B82" s="347">
        <f t="shared" si="3"/>
        <v>-100</v>
      </c>
      <c r="C82" s="348" t="s">
        <v>514</v>
      </c>
      <c r="D82" s="342">
        <v>100</v>
      </c>
      <c r="E82" s="343"/>
      <c r="F82" s="345"/>
      <c r="G82" s="345"/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/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46103</v>
      </c>
      <c r="B83" s="347">
        <f t="shared" si="3"/>
        <v>-100</v>
      </c>
      <c r="C83" s="348" t="s">
        <v>515</v>
      </c>
      <c r="D83" s="342">
        <v>100</v>
      </c>
      <c r="E83" s="343"/>
      <c r="F83" s="345"/>
      <c r="G83" s="345"/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46103</v>
      </c>
      <c r="B84" s="347">
        <f t="shared" si="3"/>
        <v>-50</v>
      </c>
      <c r="C84" s="348" t="s">
        <v>516</v>
      </c>
      <c r="D84" s="342">
        <v>50</v>
      </c>
      <c r="E84" s="343"/>
      <c r="F84" s="345"/>
      <c r="G84" s="345"/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/>
      <c r="S84" s="345"/>
      <c r="T84" s="343"/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46103</v>
      </c>
      <c r="B85" s="347">
        <f t="shared" si="3"/>
        <v>-100</v>
      </c>
      <c r="C85" s="348" t="s">
        <v>517</v>
      </c>
      <c r="D85" s="342">
        <v>100</v>
      </c>
      <c r="E85" s="343"/>
      <c r="F85" s="345"/>
      <c r="G85" s="345"/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/>
      <c r="U85" s="343"/>
      <c r="V85" s="345"/>
      <c r="W85" s="345"/>
      <c r="X85" s="343"/>
      <c r="Y85" s="343"/>
      <c r="Z85" s="345"/>
      <c r="AA85" s="345"/>
      <c r="AB85" s="343"/>
      <c r="AC85" s="343"/>
    </row>
    <row r="86" spans="1:29" ht="14.25" customHeight="1" x14ac:dyDescent="0.3">
      <c r="A86" s="338">
        <v>46103</v>
      </c>
      <c r="B86" s="347">
        <f t="shared" si="3"/>
        <v>-100</v>
      </c>
      <c r="C86" s="348" t="s">
        <v>518</v>
      </c>
      <c r="D86" s="342">
        <v>100</v>
      </c>
      <c r="E86" s="343"/>
      <c r="F86" s="345"/>
      <c r="G86" s="345"/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/>
      <c r="S86" s="345"/>
      <c r="T86" s="343"/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46102</v>
      </c>
      <c r="B87" s="347">
        <f t="shared" si="3"/>
        <v>-300</v>
      </c>
      <c r="C87" s="348" t="s">
        <v>519</v>
      </c>
      <c r="D87" s="342">
        <v>300</v>
      </c>
      <c r="E87" s="343"/>
      <c r="F87" s="345"/>
      <c r="G87" s="345"/>
      <c r="H87" s="343"/>
      <c r="I87" s="343"/>
      <c r="J87" s="345"/>
      <c r="K87" s="345"/>
      <c r="L87" s="343"/>
      <c r="M87" s="343"/>
      <c r="N87" s="345"/>
      <c r="O87" s="345"/>
      <c r="P87" s="343"/>
      <c r="Q87" s="343"/>
      <c r="R87" s="345"/>
      <c r="S87" s="345"/>
      <c r="T87" s="343"/>
      <c r="U87" s="343"/>
      <c r="V87" s="345"/>
      <c r="W87" s="345"/>
      <c r="X87" s="343"/>
      <c r="Y87" s="343"/>
      <c r="Z87" s="345"/>
      <c r="AA87" s="345"/>
      <c r="AB87" s="343"/>
      <c r="AC87" s="343"/>
    </row>
    <row r="88" spans="1:29" ht="14.25" customHeight="1" x14ac:dyDescent="0.3">
      <c r="A88" s="338">
        <v>46102</v>
      </c>
      <c r="B88" s="347">
        <f t="shared" si="3"/>
        <v>1384.5</v>
      </c>
      <c r="C88" s="348" t="s">
        <v>520</v>
      </c>
      <c r="D88" s="342"/>
      <c r="E88" s="343"/>
      <c r="F88" s="345"/>
      <c r="G88" s="345"/>
      <c r="H88" s="343"/>
      <c r="I88" s="343"/>
      <c r="J88" s="345"/>
      <c r="K88" s="345"/>
      <c r="L88" s="343"/>
      <c r="M88" s="343"/>
      <c r="N88" s="345"/>
      <c r="O88" s="345"/>
      <c r="P88" s="343"/>
      <c r="Q88" s="343"/>
      <c r="R88" s="345">
        <v>-1384.5</v>
      </c>
      <c r="S88" s="345"/>
      <c r="T88" s="343"/>
      <c r="U88" s="343"/>
      <c r="V88" s="345"/>
      <c r="W88" s="345"/>
      <c r="X88" s="343"/>
      <c r="Y88" s="343"/>
      <c r="Z88" s="345"/>
      <c r="AA88" s="345"/>
      <c r="AB88" s="343"/>
      <c r="AC88" s="343"/>
    </row>
    <row r="89" spans="1:29" ht="14.25" customHeight="1" x14ac:dyDescent="0.3">
      <c r="A89" s="338">
        <v>46094</v>
      </c>
      <c r="B89" s="347">
        <f t="shared" si="3"/>
        <v>55.66</v>
      </c>
      <c r="C89" s="348" t="s">
        <v>509</v>
      </c>
      <c r="D89" s="342"/>
      <c r="E89" s="343"/>
      <c r="F89" s="345"/>
      <c r="G89" s="345">
        <v>55.66</v>
      </c>
      <c r="H89" s="343"/>
      <c r="I89" s="343"/>
      <c r="J89" s="345"/>
      <c r="K89" s="345"/>
      <c r="L89" s="343"/>
      <c r="M89" s="343"/>
      <c r="N89" s="345"/>
      <c r="O89" s="345"/>
      <c r="P89" s="343"/>
      <c r="Q89" s="343"/>
      <c r="R89" s="345"/>
      <c r="S89" s="345"/>
      <c r="T89" s="343"/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3">
      <c r="A90" s="338">
        <v>46090</v>
      </c>
      <c r="B90" s="347">
        <f t="shared" si="3"/>
        <v>-380</v>
      </c>
      <c r="C90" s="348" t="s">
        <v>521</v>
      </c>
      <c r="D90" s="342"/>
      <c r="E90" s="343"/>
      <c r="F90" s="345"/>
      <c r="G90" s="345"/>
      <c r="H90" s="343"/>
      <c r="I90" s="343"/>
      <c r="J90" s="345"/>
      <c r="K90" s="345"/>
      <c r="L90" s="343"/>
      <c r="M90" s="343"/>
      <c r="N90" s="345"/>
      <c r="O90" s="345"/>
      <c r="P90" s="343"/>
      <c r="Q90" s="343"/>
      <c r="R90" s="345">
        <v>380</v>
      </c>
      <c r="S90" s="345"/>
      <c r="T90" s="343"/>
      <c r="U90" s="343"/>
      <c r="V90" s="345"/>
      <c r="W90" s="345"/>
      <c r="X90" s="343"/>
      <c r="Y90" s="343"/>
      <c r="Z90" s="345"/>
      <c r="AA90" s="345"/>
      <c r="AB90" s="343"/>
      <c r="AC90" s="343"/>
    </row>
    <row r="91" spans="1:29" ht="14.25" customHeight="1" x14ac:dyDescent="0.3">
      <c r="A91" s="338">
        <v>46083</v>
      </c>
      <c r="B91" s="347">
        <f t="shared" si="3"/>
        <v>-185.64</v>
      </c>
      <c r="C91" s="348" t="s">
        <v>423</v>
      </c>
      <c r="D91" s="342"/>
      <c r="E91" s="343"/>
      <c r="F91" s="345"/>
      <c r="G91" s="345"/>
      <c r="H91" s="343"/>
      <c r="I91" s="343"/>
      <c r="J91" s="345"/>
      <c r="K91" s="345"/>
      <c r="L91" s="343"/>
      <c r="M91" s="343"/>
      <c r="N91" s="345"/>
      <c r="O91" s="345"/>
      <c r="P91" s="343">
        <v>92.82</v>
      </c>
      <c r="Q91" s="343"/>
      <c r="R91" s="345"/>
      <c r="S91" s="345"/>
      <c r="T91" s="343"/>
      <c r="U91" s="343"/>
      <c r="V91" s="345"/>
      <c r="W91" s="345"/>
      <c r="X91" s="343"/>
      <c r="Y91" s="343"/>
      <c r="Z91" s="345"/>
      <c r="AA91" s="345"/>
      <c r="AB91" s="343">
        <v>92.82</v>
      </c>
      <c r="AC91" s="343"/>
    </row>
    <row r="92" spans="1:29" ht="14.25" customHeight="1" x14ac:dyDescent="0.3">
      <c r="A92" s="338">
        <v>46081</v>
      </c>
      <c r="B92" s="347">
        <f t="shared" si="3"/>
        <v>3764.91</v>
      </c>
      <c r="C92" s="348" t="s">
        <v>425</v>
      </c>
      <c r="D92" s="342"/>
      <c r="E92" s="343">
        <v>3764.91</v>
      </c>
      <c r="F92" s="345"/>
      <c r="G92" s="345"/>
      <c r="H92" s="343"/>
      <c r="I92" s="343"/>
      <c r="J92" s="345"/>
      <c r="K92" s="345"/>
      <c r="L92" s="343"/>
      <c r="M92" s="343"/>
      <c r="N92" s="345"/>
      <c r="O92" s="345"/>
      <c r="P92" s="343"/>
      <c r="Q92" s="343"/>
      <c r="R92" s="345"/>
      <c r="S92" s="345"/>
      <c r="T92" s="343"/>
      <c r="U92" s="343"/>
      <c r="V92" s="345"/>
      <c r="W92" s="345"/>
      <c r="X92" s="343"/>
      <c r="Y92" s="343"/>
      <c r="Z92" s="345"/>
      <c r="AA92" s="345"/>
      <c r="AB92" s="343"/>
      <c r="AC92" s="343"/>
    </row>
    <row r="93" spans="1:29" ht="14.25" customHeight="1" x14ac:dyDescent="0.3">
      <c r="A93" s="338">
        <v>46081</v>
      </c>
      <c r="B93" s="347">
        <f t="shared" si="3"/>
        <v>2000</v>
      </c>
      <c r="C93" s="348" t="s">
        <v>522</v>
      </c>
      <c r="D93" s="342"/>
      <c r="E93" s="343"/>
      <c r="F93" s="345"/>
      <c r="G93" s="345"/>
      <c r="H93" s="343"/>
      <c r="I93" s="343">
        <v>350</v>
      </c>
      <c r="J93" s="345"/>
      <c r="K93" s="345">
        <v>320</v>
      </c>
      <c r="L93" s="343"/>
      <c r="M93" s="343">
        <v>25</v>
      </c>
      <c r="N93" s="345"/>
      <c r="O93" s="345">
        <v>25</v>
      </c>
      <c r="P93" s="343"/>
      <c r="Q93" s="343">
        <v>45</v>
      </c>
      <c r="R93" s="345"/>
      <c r="S93" s="345">
        <v>400</v>
      </c>
      <c r="T93" s="343"/>
      <c r="U93" s="343">
        <v>375</v>
      </c>
      <c r="V93" s="345"/>
      <c r="W93" s="345">
        <v>100</v>
      </c>
      <c r="X93" s="343"/>
      <c r="Y93" s="343">
        <v>85</v>
      </c>
      <c r="Z93" s="345"/>
      <c r="AA93" s="345">
        <v>230</v>
      </c>
      <c r="AB93" s="343"/>
      <c r="AC93" s="343">
        <v>45</v>
      </c>
    </row>
    <row r="94" spans="1:29" ht="14.25" customHeight="1" x14ac:dyDescent="0.3">
      <c r="A94" s="338">
        <v>46081</v>
      </c>
      <c r="B94" s="347">
        <f t="shared" si="3"/>
        <v>0.23</v>
      </c>
      <c r="C94" s="348" t="s">
        <v>505</v>
      </c>
      <c r="D94" s="342"/>
      <c r="E94" s="343"/>
      <c r="F94" s="345"/>
      <c r="G94" s="345">
        <v>0.23</v>
      </c>
      <c r="H94" s="343"/>
      <c r="I94" s="343"/>
      <c r="J94" s="345"/>
      <c r="K94" s="345"/>
      <c r="L94" s="343"/>
      <c r="M94" s="343"/>
      <c r="N94" s="345"/>
      <c r="O94" s="345"/>
      <c r="P94" s="343"/>
      <c r="Q94" s="343"/>
      <c r="R94" s="345"/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3">
      <c r="A95" s="338">
        <v>46070</v>
      </c>
      <c r="B95" s="347">
        <f t="shared" si="3"/>
        <v>-1920</v>
      </c>
      <c r="C95" s="348" t="s">
        <v>523</v>
      </c>
      <c r="D95" s="342"/>
      <c r="E95" s="343"/>
      <c r="F95" s="345"/>
      <c r="G95" s="345"/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/>
      <c r="S95" s="345"/>
      <c r="T95" s="343">
        <v>1920</v>
      </c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46069</v>
      </c>
      <c r="B96" s="347">
        <f t="shared" si="3"/>
        <v>-243.8</v>
      </c>
      <c r="C96" s="348" t="s">
        <v>523</v>
      </c>
      <c r="D96" s="342"/>
      <c r="E96" s="343"/>
      <c r="F96" s="345"/>
      <c r="G96" s="345"/>
      <c r="H96" s="343"/>
      <c r="I96" s="343"/>
      <c r="J96" s="345"/>
      <c r="K96" s="345"/>
      <c r="L96" s="343"/>
      <c r="M96" s="343"/>
      <c r="N96" s="345"/>
      <c r="O96" s="345"/>
      <c r="P96" s="343"/>
      <c r="Q96" s="343"/>
      <c r="R96" s="345"/>
      <c r="S96" s="345"/>
      <c r="T96" s="343">
        <v>243.8</v>
      </c>
      <c r="U96" s="343"/>
      <c r="V96" s="345"/>
      <c r="W96" s="345"/>
      <c r="X96" s="343"/>
      <c r="Y96" s="343"/>
      <c r="Z96" s="345"/>
      <c r="AA96" s="345"/>
      <c r="AB96" s="343"/>
      <c r="AC96" s="343"/>
    </row>
    <row r="97" spans="1:29" ht="14.25" customHeight="1" x14ac:dyDescent="0.3">
      <c r="A97" s="338">
        <v>46068</v>
      </c>
      <c r="B97" s="347">
        <f t="shared" si="3"/>
        <v>63.46</v>
      </c>
      <c r="C97" s="348" t="s">
        <v>509</v>
      </c>
      <c r="D97" s="342"/>
      <c r="E97" s="343"/>
      <c r="F97" s="345"/>
      <c r="G97" s="345">
        <v>63.46</v>
      </c>
      <c r="H97" s="343"/>
      <c r="I97" s="343"/>
      <c r="J97" s="345"/>
      <c r="K97" s="345"/>
      <c r="L97" s="343"/>
      <c r="M97" s="343"/>
      <c r="N97" s="345"/>
      <c r="O97" s="345"/>
      <c r="P97" s="343"/>
      <c r="Q97" s="343"/>
      <c r="R97" s="345"/>
      <c r="S97" s="345"/>
      <c r="T97" s="343"/>
      <c r="U97" s="343"/>
      <c r="V97" s="345"/>
      <c r="W97" s="345"/>
      <c r="X97" s="343"/>
      <c r="Y97" s="343"/>
      <c r="Z97" s="345"/>
      <c r="AA97" s="345"/>
      <c r="AB97" s="343"/>
      <c r="AC97" s="343"/>
    </row>
    <row r="98" spans="1:29" ht="14.25" customHeight="1" x14ac:dyDescent="0.3">
      <c r="A98" s="338">
        <v>46067</v>
      </c>
      <c r="B98" s="347">
        <f t="shared" si="3"/>
        <v>-1007.99</v>
      </c>
      <c r="C98" s="348" t="s">
        <v>524</v>
      </c>
      <c r="D98" s="342">
        <v>1007.99</v>
      </c>
      <c r="E98" s="343"/>
      <c r="F98" s="345"/>
      <c r="G98" s="345"/>
      <c r="H98" s="343"/>
      <c r="I98" s="343"/>
      <c r="J98" s="345"/>
      <c r="K98" s="345"/>
      <c r="L98" s="343"/>
      <c r="M98" s="343"/>
      <c r="N98" s="345"/>
      <c r="O98" s="345"/>
      <c r="P98" s="343"/>
      <c r="Q98" s="343"/>
      <c r="R98" s="345"/>
      <c r="S98" s="345"/>
      <c r="T98" s="343"/>
      <c r="U98" s="343"/>
      <c r="V98" s="345"/>
      <c r="W98" s="345"/>
      <c r="X98" s="343"/>
      <c r="Y98" s="343"/>
      <c r="Z98" s="345"/>
      <c r="AA98" s="345"/>
      <c r="AB98" s="343"/>
      <c r="AC98" s="343"/>
    </row>
    <row r="99" spans="1:29" ht="14.25" customHeight="1" x14ac:dyDescent="0.3">
      <c r="A99" s="338">
        <v>46063</v>
      </c>
      <c r="B99" s="347">
        <f t="shared" si="3"/>
        <v>-1276.4000000000001</v>
      </c>
      <c r="C99" s="348" t="s">
        <v>525</v>
      </c>
      <c r="D99" s="342"/>
      <c r="E99" s="343"/>
      <c r="F99" s="345"/>
      <c r="G99" s="345"/>
      <c r="H99" s="343"/>
      <c r="I99" s="343"/>
      <c r="J99" s="345"/>
      <c r="K99" s="345"/>
      <c r="L99" s="343"/>
      <c r="M99" s="343"/>
      <c r="N99" s="345"/>
      <c r="O99" s="345"/>
      <c r="P99" s="343"/>
      <c r="Q99" s="343"/>
      <c r="R99" s="345"/>
      <c r="S99" s="345"/>
      <c r="T99" s="343"/>
      <c r="U99" s="343"/>
      <c r="V99" s="345"/>
      <c r="W99" s="345"/>
      <c r="X99" s="343"/>
      <c r="Y99" s="343"/>
      <c r="Z99" s="345">
        <v>1276.4000000000001</v>
      </c>
      <c r="AA99" s="345"/>
      <c r="AB99" s="343"/>
      <c r="AC99" s="343"/>
    </row>
    <row r="100" spans="1:29" ht="14.25" customHeight="1" x14ac:dyDescent="0.3">
      <c r="A100" s="338">
        <v>46063</v>
      </c>
      <c r="B100" s="347">
        <f t="shared" si="3"/>
        <v>-955</v>
      </c>
      <c r="C100" s="348" t="s">
        <v>526</v>
      </c>
      <c r="D100" s="342"/>
      <c r="E100" s="343"/>
      <c r="F100" s="345"/>
      <c r="G100" s="345"/>
      <c r="H100" s="343"/>
      <c r="I100" s="343"/>
      <c r="J100" s="345"/>
      <c r="K100" s="345"/>
      <c r="L100" s="343"/>
      <c r="M100" s="343"/>
      <c r="N100" s="345"/>
      <c r="O100" s="345"/>
      <c r="P100" s="343"/>
      <c r="Q100" s="343"/>
      <c r="R100" s="345">
        <v>955</v>
      </c>
      <c r="S100" s="345"/>
      <c r="T100" s="343"/>
      <c r="U100" s="343"/>
      <c r="V100" s="345"/>
      <c r="W100" s="345"/>
      <c r="X100" s="343"/>
      <c r="Y100" s="343"/>
      <c r="Z100" s="345"/>
      <c r="AA100" s="345"/>
      <c r="AB100" s="343"/>
      <c r="AC100" s="343"/>
    </row>
    <row r="101" spans="1:29" ht="14.25" customHeight="1" x14ac:dyDescent="0.3">
      <c r="A101" s="338">
        <v>46063</v>
      </c>
      <c r="B101" s="347">
        <f t="shared" si="3"/>
        <v>59.19</v>
      </c>
      <c r="C101" s="348" t="s">
        <v>504</v>
      </c>
      <c r="D101" s="342"/>
      <c r="E101" s="343"/>
      <c r="F101" s="345"/>
      <c r="G101" s="345">
        <v>59.19</v>
      </c>
      <c r="H101" s="343"/>
      <c r="I101" s="343"/>
      <c r="J101" s="345"/>
      <c r="K101" s="345"/>
      <c r="L101" s="343"/>
      <c r="M101" s="343"/>
      <c r="N101" s="345"/>
      <c r="O101" s="345"/>
      <c r="P101" s="343"/>
      <c r="Q101" s="343"/>
      <c r="R101" s="345"/>
      <c r="S101" s="345"/>
      <c r="T101" s="343"/>
      <c r="U101" s="343"/>
      <c r="V101" s="345"/>
      <c r="W101" s="345"/>
      <c r="X101" s="343"/>
      <c r="Y101" s="343"/>
      <c r="Z101" s="345"/>
      <c r="AA101" s="345"/>
      <c r="AB101" s="343"/>
      <c r="AC101" s="343"/>
    </row>
    <row r="102" spans="1:29" ht="14.25" customHeight="1" x14ac:dyDescent="0.3">
      <c r="A102" s="338">
        <v>46061</v>
      </c>
      <c r="B102" s="347">
        <f t="shared" si="3"/>
        <v>-2203.44</v>
      </c>
      <c r="C102" s="348" t="s">
        <v>523</v>
      </c>
      <c r="D102" s="342"/>
      <c r="E102" s="343"/>
      <c r="F102" s="345"/>
      <c r="G102" s="345"/>
      <c r="H102" s="343"/>
      <c r="I102" s="343"/>
      <c r="J102" s="345"/>
      <c r="K102" s="345"/>
      <c r="L102" s="343"/>
      <c r="M102" s="343"/>
      <c r="N102" s="345"/>
      <c r="O102" s="345"/>
      <c r="P102" s="343"/>
      <c r="Q102" s="343"/>
      <c r="R102" s="345"/>
      <c r="S102" s="345"/>
      <c r="T102" s="343">
        <v>2203.44</v>
      </c>
      <c r="U102" s="343"/>
      <c r="V102" s="345"/>
      <c r="W102" s="345"/>
      <c r="X102" s="343"/>
      <c r="Y102" s="343"/>
      <c r="Z102" s="345"/>
      <c r="AA102" s="345"/>
      <c r="AB102" s="343"/>
      <c r="AC102" s="343"/>
    </row>
    <row r="103" spans="1:29" ht="14.25" customHeight="1" x14ac:dyDescent="0.3">
      <c r="A103" s="338">
        <v>46061</v>
      </c>
      <c r="B103" s="347">
        <f t="shared" si="3"/>
        <v>-831.92</v>
      </c>
      <c r="C103" s="348" t="s">
        <v>527</v>
      </c>
      <c r="D103" s="342"/>
      <c r="E103" s="343"/>
      <c r="F103" s="345"/>
      <c r="G103" s="345"/>
      <c r="H103" s="343"/>
      <c r="I103" s="343"/>
      <c r="J103" s="345"/>
      <c r="K103" s="345"/>
      <c r="L103" s="343"/>
      <c r="M103" s="343"/>
      <c r="N103" s="345"/>
      <c r="O103" s="345"/>
      <c r="P103" s="343"/>
      <c r="Q103" s="343"/>
      <c r="R103" s="345">
        <v>831.92</v>
      </c>
      <c r="S103" s="345"/>
      <c r="T103" s="343"/>
      <c r="U103" s="343"/>
      <c r="V103" s="345"/>
      <c r="W103" s="345"/>
      <c r="X103" s="343"/>
      <c r="Y103" s="343"/>
      <c r="Z103" s="345"/>
      <c r="AA103" s="345"/>
      <c r="AB103" s="343"/>
      <c r="AC103" s="343"/>
    </row>
    <row r="104" spans="1:29" ht="14.25" customHeight="1" x14ac:dyDescent="0.3">
      <c r="A104" s="338">
        <v>46055</v>
      </c>
      <c r="B104" s="347">
        <f t="shared" si="3"/>
        <v>-900</v>
      </c>
      <c r="C104" s="348" t="s">
        <v>512</v>
      </c>
      <c r="D104" s="342"/>
      <c r="E104" s="343"/>
      <c r="F104" s="345"/>
      <c r="G104" s="345"/>
      <c r="H104" s="343"/>
      <c r="I104" s="343"/>
      <c r="J104" s="345"/>
      <c r="K104" s="345"/>
      <c r="L104" s="343"/>
      <c r="M104" s="343"/>
      <c r="N104" s="345"/>
      <c r="O104" s="345"/>
      <c r="P104" s="343"/>
      <c r="Q104" s="343"/>
      <c r="R104" s="345"/>
      <c r="S104" s="345"/>
      <c r="T104" s="343">
        <v>900</v>
      </c>
      <c r="U104" s="343"/>
      <c r="V104" s="345"/>
      <c r="W104" s="345"/>
      <c r="X104" s="343"/>
      <c r="Y104" s="343"/>
      <c r="Z104" s="345"/>
      <c r="AA104" s="345"/>
      <c r="AB104" s="343"/>
      <c r="AC104" s="343"/>
    </row>
    <row r="105" spans="1:29" ht="14.25" customHeight="1" x14ac:dyDescent="0.3">
      <c r="A105" s="338">
        <v>46053</v>
      </c>
      <c r="B105" s="347">
        <f t="shared" si="3"/>
        <v>3194.64</v>
      </c>
      <c r="C105" s="348" t="s">
        <v>459</v>
      </c>
      <c r="D105" s="342"/>
      <c r="E105" s="343">
        <v>3194.64</v>
      </c>
      <c r="F105" s="345"/>
      <c r="G105" s="345"/>
      <c r="H105" s="343"/>
      <c r="I105" s="343"/>
      <c r="J105" s="345"/>
      <c r="K105" s="345"/>
      <c r="L105" s="343"/>
      <c r="M105" s="343"/>
      <c r="N105" s="345"/>
      <c r="O105" s="345"/>
      <c r="P105" s="343"/>
      <c r="Q105" s="343"/>
      <c r="R105" s="345"/>
      <c r="S105" s="345"/>
      <c r="T105" s="343"/>
      <c r="U105" s="343"/>
      <c r="V105" s="345"/>
      <c r="W105" s="345"/>
      <c r="X105" s="343"/>
      <c r="Y105" s="343"/>
      <c r="Z105" s="345"/>
      <c r="AA105" s="345"/>
      <c r="AB105" s="343"/>
      <c r="AC105" s="343"/>
    </row>
    <row r="106" spans="1:29" ht="14.25" customHeight="1" x14ac:dyDescent="0.3">
      <c r="A106" s="338">
        <v>46053</v>
      </c>
      <c r="B106" s="347">
        <f t="shared" si="3"/>
        <v>2000</v>
      </c>
      <c r="C106" s="348" t="s">
        <v>528</v>
      </c>
      <c r="D106" s="342"/>
      <c r="E106" s="343"/>
      <c r="F106" s="345"/>
      <c r="G106" s="345"/>
      <c r="H106" s="343"/>
      <c r="I106" s="343">
        <v>350</v>
      </c>
      <c r="J106" s="345"/>
      <c r="K106" s="345">
        <v>320</v>
      </c>
      <c r="L106" s="343"/>
      <c r="M106" s="343">
        <v>25</v>
      </c>
      <c r="N106" s="345"/>
      <c r="O106" s="345">
        <v>25</v>
      </c>
      <c r="P106" s="343"/>
      <c r="Q106" s="343">
        <v>45</v>
      </c>
      <c r="R106" s="345"/>
      <c r="S106" s="345">
        <v>400</v>
      </c>
      <c r="T106" s="343"/>
      <c r="U106" s="343">
        <v>375</v>
      </c>
      <c r="V106" s="345"/>
      <c r="W106" s="345">
        <v>100</v>
      </c>
      <c r="X106" s="343"/>
      <c r="Y106" s="343">
        <v>85</v>
      </c>
      <c r="Z106" s="345"/>
      <c r="AA106" s="345">
        <v>230</v>
      </c>
      <c r="AB106" s="343"/>
      <c r="AC106" s="343">
        <v>45</v>
      </c>
    </row>
    <row r="107" spans="1:29" ht="14.25" customHeight="1" x14ac:dyDescent="0.3">
      <c r="A107" s="338">
        <v>46053</v>
      </c>
      <c r="B107" s="347">
        <f t="shared" si="3"/>
        <v>0.38</v>
      </c>
      <c r="C107" s="348" t="s">
        <v>505</v>
      </c>
      <c r="D107" s="342"/>
      <c r="E107" s="343"/>
      <c r="F107" s="345"/>
      <c r="G107" s="345">
        <v>0.38</v>
      </c>
      <c r="H107" s="343"/>
      <c r="I107" s="343"/>
      <c r="J107" s="345"/>
      <c r="K107" s="345"/>
      <c r="L107" s="343"/>
      <c r="M107" s="343"/>
      <c r="N107" s="345"/>
      <c r="O107" s="345"/>
      <c r="P107" s="343"/>
      <c r="Q107" s="343"/>
      <c r="R107" s="345"/>
      <c r="S107" s="345"/>
      <c r="T107" s="343"/>
      <c r="U107" s="343"/>
      <c r="V107" s="345"/>
      <c r="W107" s="345"/>
      <c r="X107" s="343"/>
      <c r="Y107" s="343"/>
      <c r="Z107" s="345"/>
      <c r="AA107" s="345"/>
      <c r="AB107" s="343"/>
      <c r="AC107" s="343"/>
    </row>
    <row r="108" spans="1:29" ht="14.25" customHeight="1" x14ac:dyDescent="0.3">
      <c r="A108" s="338">
        <v>46053</v>
      </c>
      <c r="B108" s="347">
        <f t="shared" si="3"/>
        <v>54.55</v>
      </c>
      <c r="C108" s="348" t="s">
        <v>509</v>
      </c>
      <c r="D108" s="342"/>
      <c r="E108" s="343"/>
      <c r="F108" s="345"/>
      <c r="G108" s="345">
        <v>54.55</v>
      </c>
      <c r="H108" s="343"/>
      <c r="I108" s="343"/>
      <c r="J108" s="345"/>
      <c r="K108" s="345"/>
      <c r="L108" s="343"/>
      <c r="M108" s="343"/>
      <c r="N108" s="345"/>
      <c r="O108" s="345"/>
      <c r="P108" s="343"/>
      <c r="Q108" s="343"/>
      <c r="R108" s="345"/>
      <c r="S108" s="345"/>
      <c r="T108" s="343"/>
      <c r="U108" s="343"/>
      <c r="V108" s="345"/>
      <c r="W108" s="345"/>
      <c r="X108" s="343"/>
      <c r="Y108" s="343"/>
      <c r="Z108" s="345"/>
      <c r="AA108" s="345"/>
      <c r="AB108" s="343"/>
      <c r="AC108" s="343"/>
    </row>
    <row r="109" spans="1:29" ht="14.25" customHeight="1" x14ac:dyDescent="0.3">
      <c r="A109" s="338">
        <v>46048</v>
      </c>
      <c r="B109" s="347">
        <f t="shared" si="3"/>
        <v>-583</v>
      </c>
      <c r="C109" s="348" t="s">
        <v>529</v>
      </c>
      <c r="D109" s="342">
        <v>583</v>
      </c>
      <c r="E109" s="343"/>
      <c r="F109" s="345"/>
      <c r="G109" s="345"/>
      <c r="H109" s="343"/>
      <c r="I109" s="343"/>
      <c r="J109" s="345"/>
      <c r="K109" s="345"/>
      <c r="L109" s="343"/>
      <c r="M109" s="343"/>
      <c r="N109" s="345"/>
      <c r="O109" s="345"/>
      <c r="P109" s="343"/>
      <c r="Q109" s="343"/>
      <c r="R109" s="345"/>
      <c r="S109" s="345"/>
      <c r="T109" s="343"/>
      <c r="U109" s="343"/>
      <c r="V109" s="345"/>
      <c r="W109" s="345"/>
      <c r="X109" s="343"/>
      <c r="Y109" s="343"/>
      <c r="Z109" s="345"/>
      <c r="AA109" s="345"/>
      <c r="AB109" s="343"/>
      <c r="AC109" s="343"/>
    </row>
    <row r="110" spans="1:29" ht="14.25" customHeight="1" x14ac:dyDescent="0.3">
      <c r="A110" s="338">
        <v>46044</v>
      </c>
      <c r="B110" s="347">
        <f t="shared" si="3"/>
        <v>-126.24</v>
      </c>
      <c r="C110" s="348" t="s">
        <v>315</v>
      </c>
      <c r="D110" s="342"/>
      <c r="E110" s="343"/>
      <c r="F110" s="345"/>
      <c r="G110" s="345"/>
      <c r="H110" s="343"/>
      <c r="I110" s="343"/>
      <c r="J110" s="345"/>
      <c r="K110" s="345"/>
      <c r="L110" s="343">
        <v>63.12</v>
      </c>
      <c r="M110" s="343"/>
      <c r="N110" s="345">
        <v>63.12</v>
      </c>
      <c r="O110" s="345"/>
      <c r="P110" s="343"/>
      <c r="Q110" s="343"/>
      <c r="R110" s="345"/>
      <c r="S110" s="345"/>
      <c r="T110" s="343"/>
      <c r="U110" s="343"/>
      <c r="V110" s="345"/>
      <c r="W110" s="345"/>
      <c r="X110" s="343"/>
      <c r="Y110" s="343"/>
      <c r="Z110" s="345"/>
      <c r="AA110" s="345"/>
      <c r="AB110" s="343"/>
      <c r="AC110" s="343"/>
    </row>
    <row r="111" spans="1:29" ht="14.25" customHeight="1" x14ac:dyDescent="0.3">
      <c r="A111" s="338">
        <v>46043</v>
      </c>
      <c r="B111" s="347">
        <f t="shared" si="3"/>
        <v>-100</v>
      </c>
      <c r="C111" s="348" t="s">
        <v>530</v>
      </c>
      <c r="D111" s="342"/>
      <c r="E111" s="343"/>
      <c r="F111" s="345"/>
      <c r="G111" s="345"/>
      <c r="H111" s="343">
        <v>100</v>
      </c>
      <c r="I111" s="343"/>
      <c r="J111" s="345"/>
      <c r="K111" s="345"/>
      <c r="L111" s="343"/>
      <c r="M111" s="343"/>
      <c r="N111" s="345"/>
      <c r="O111" s="345"/>
      <c r="P111" s="343"/>
      <c r="Q111" s="343"/>
      <c r="R111" s="345"/>
      <c r="S111" s="345"/>
      <c r="T111" s="343"/>
      <c r="U111" s="343"/>
      <c r="V111" s="345"/>
      <c r="W111" s="345"/>
      <c r="X111" s="343"/>
      <c r="Y111" s="343"/>
      <c r="Z111" s="345"/>
      <c r="AA111" s="345"/>
      <c r="AB111" s="343"/>
      <c r="AC111" s="343"/>
    </row>
    <row r="112" spans="1:29" ht="14.25" customHeight="1" x14ac:dyDescent="0.3">
      <c r="A112" s="338">
        <v>46043</v>
      </c>
      <c r="B112" s="347">
        <f t="shared" si="3"/>
        <v>-2724</v>
      </c>
      <c r="C112" s="348" t="s">
        <v>531</v>
      </c>
      <c r="D112" s="342"/>
      <c r="E112" s="343"/>
      <c r="F112" s="345"/>
      <c r="G112" s="345"/>
      <c r="H112" s="343"/>
      <c r="I112" s="343"/>
      <c r="J112" s="345"/>
      <c r="K112" s="345"/>
      <c r="L112" s="343"/>
      <c r="M112" s="343"/>
      <c r="N112" s="345"/>
      <c r="O112" s="345"/>
      <c r="P112" s="343"/>
      <c r="Q112" s="343"/>
      <c r="R112" s="345">
        <v>2724</v>
      </c>
      <c r="S112" s="345"/>
      <c r="T112" s="343"/>
      <c r="U112" s="343"/>
      <c r="V112" s="345"/>
      <c r="W112" s="345"/>
      <c r="X112" s="343"/>
      <c r="Y112" s="343"/>
      <c r="Z112" s="345"/>
      <c r="AA112" s="345"/>
      <c r="AB112" s="343"/>
      <c r="AC112" s="343"/>
    </row>
    <row r="113" spans="1:29" ht="14.25" customHeight="1" x14ac:dyDescent="0.3">
      <c r="A113" s="338">
        <v>46038</v>
      </c>
      <c r="B113" s="347">
        <f t="shared" si="3"/>
        <v>55.69</v>
      </c>
      <c r="C113" s="348" t="s">
        <v>509</v>
      </c>
      <c r="D113" s="342"/>
      <c r="E113" s="343"/>
      <c r="F113" s="345"/>
      <c r="G113" s="345">
        <v>55.69</v>
      </c>
      <c r="H113" s="343"/>
      <c r="I113" s="343"/>
      <c r="J113" s="345"/>
      <c r="K113" s="345"/>
      <c r="L113" s="343"/>
      <c r="M113" s="343"/>
      <c r="N113" s="345"/>
      <c r="O113" s="345"/>
      <c r="P113" s="343"/>
      <c r="Q113" s="343"/>
      <c r="R113" s="345"/>
      <c r="S113" s="345"/>
      <c r="T113" s="343"/>
      <c r="U113" s="343"/>
      <c r="V113" s="345"/>
      <c r="W113" s="345"/>
      <c r="X113" s="343"/>
      <c r="Y113" s="343"/>
      <c r="Z113" s="345"/>
      <c r="AA113" s="345"/>
      <c r="AB113" s="343"/>
      <c r="AC113" s="343"/>
    </row>
    <row r="114" spans="1:29" ht="14.25" customHeight="1" x14ac:dyDescent="0.3">
      <c r="A114" s="338">
        <v>46030</v>
      </c>
      <c r="B114" s="347">
        <f t="shared" si="3"/>
        <v>1049.3699999999999</v>
      </c>
      <c r="C114" s="340" t="s">
        <v>532</v>
      </c>
      <c r="D114" s="342"/>
      <c r="E114" s="343">
        <v>1049.3699999999999</v>
      </c>
      <c r="F114" s="345"/>
      <c r="G114" s="345"/>
      <c r="H114" s="343"/>
      <c r="I114" s="343"/>
      <c r="J114" s="345"/>
      <c r="K114" s="345"/>
      <c r="L114" s="343"/>
      <c r="M114" s="343"/>
      <c r="N114" s="345"/>
      <c r="O114" s="345"/>
      <c r="P114" s="343"/>
      <c r="Q114" s="343"/>
      <c r="R114" s="345"/>
      <c r="S114" s="345"/>
      <c r="T114" s="343"/>
      <c r="U114" s="343"/>
      <c r="V114" s="345"/>
      <c r="W114" s="345"/>
      <c r="X114" s="343"/>
      <c r="Y114" s="343"/>
      <c r="Z114" s="345"/>
      <c r="AA114" s="345"/>
      <c r="AB114" s="343"/>
      <c r="AC114" s="343"/>
    </row>
    <row r="115" spans="1:29" ht="14.25" customHeight="1" x14ac:dyDescent="0.3">
      <c r="A115" s="338">
        <v>46027</v>
      </c>
      <c r="B115" s="347">
        <f t="shared" si="3"/>
        <v>-113.94</v>
      </c>
      <c r="C115" s="348" t="s">
        <v>533</v>
      </c>
      <c r="D115" s="342"/>
      <c r="E115" s="343"/>
      <c r="F115" s="345"/>
      <c r="G115" s="345"/>
      <c r="H115" s="343">
        <v>113.94</v>
      </c>
      <c r="I115" s="343"/>
      <c r="J115" s="345"/>
      <c r="K115" s="345"/>
      <c r="L115" s="343"/>
      <c r="M115" s="343"/>
      <c r="N115" s="345"/>
      <c r="O115" s="345"/>
      <c r="P115" s="343"/>
      <c r="Q115" s="343"/>
      <c r="R115" s="345"/>
      <c r="S115" s="345"/>
      <c r="T115" s="343"/>
      <c r="U115" s="343"/>
      <c r="V115" s="345"/>
      <c r="W115" s="345"/>
      <c r="X115" s="343"/>
      <c r="Y115" s="343"/>
      <c r="Z115" s="345"/>
      <c r="AA115" s="345"/>
      <c r="AB115" s="343"/>
      <c r="AC115" s="343"/>
    </row>
    <row r="116" spans="1:29" ht="14.25" customHeight="1" x14ac:dyDescent="0.3">
      <c r="A116" s="338">
        <v>46027</v>
      </c>
      <c r="B116" s="347">
        <f t="shared" si="3"/>
        <v>-622.1</v>
      </c>
      <c r="C116" s="348" t="s">
        <v>523</v>
      </c>
      <c r="D116" s="342"/>
      <c r="E116" s="343"/>
      <c r="F116" s="345"/>
      <c r="G116" s="345"/>
      <c r="H116" s="343"/>
      <c r="I116" s="343"/>
      <c r="J116" s="345"/>
      <c r="K116" s="345"/>
      <c r="L116" s="343"/>
      <c r="M116" s="343"/>
      <c r="N116" s="345"/>
      <c r="O116" s="345"/>
      <c r="P116" s="343"/>
      <c r="Q116" s="343"/>
      <c r="R116" s="345"/>
      <c r="S116" s="345"/>
      <c r="T116" s="343">
        <v>622.1</v>
      </c>
      <c r="U116" s="343"/>
      <c r="V116" s="345"/>
      <c r="W116" s="345"/>
      <c r="X116" s="343"/>
      <c r="Y116" s="343"/>
      <c r="Z116" s="345"/>
      <c r="AA116" s="345"/>
      <c r="AB116" s="343"/>
      <c r="AC116" s="343"/>
    </row>
    <row r="117" spans="1:29" ht="14.25" customHeight="1" x14ac:dyDescent="0.3">
      <c r="A117" s="338">
        <v>44562</v>
      </c>
      <c r="B117" s="347">
        <f t="shared" si="3"/>
        <v>12240.49</v>
      </c>
      <c r="C117" s="348" t="s">
        <v>534</v>
      </c>
      <c r="D117" s="342"/>
      <c r="E117" s="343">
        <v>1710.49</v>
      </c>
      <c r="F117" s="345"/>
      <c r="G117" s="345">
        <v>500</v>
      </c>
      <c r="H117" s="343"/>
      <c r="I117" s="343">
        <v>2000</v>
      </c>
      <c r="J117" s="345"/>
      <c r="K117" s="345">
        <v>1000</v>
      </c>
      <c r="L117" s="343"/>
      <c r="M117" s="343">
        <v>65</v>
      </c>
      <c r="N117" s="345"/>
      <c r="O117" s="345">
        <v>65</v>
      </c>
      <c r="P117" s="343"/>
      <c r="Q117" s="343">
        <v>100</v>
      </c>
      <c r="R117" s="345"/>
      <c r="S117" s="345">
        <v>2000</v>
      </c>
      <c r="T117" s="343"/>
      <c r="U117" s="343">
        <v>2500</v>
      </c>
      <c r="V117" s="345"/>
      <c r="W117" s="345">
        <v>500</v>
      </c>
      <c r="X117" s="343"/>
      <c r="Y117" s="343">
        <v>200</v>
      </c>
      <c r="Z117" s="345"/>
      <c r="AA117" s="345">
        <v>1500</v>
      </c>
      <c r="AB117" s="343"/>
      <c r="AC117" s="343">
        <v>100</v>
      </c>
    </row>
    <row r="118" spans="1:29" ht="14.25" customHeight="1" x14ac:dyDescent="0.3"/>
    <row r="119" spans="1:29" ht="14.25" customHeight="1" x14ac:dyDescent="0.3"/>
    <row r="120" spans="1:29" ht="14.25" customHeight="1" x14ac:dyDescent="0.3"/>
    <row r="121" spans="1:29" ht="14.25" customHeight="1" x14ac:dyDescent="0.3"/>
    <row r="122" spans="1:29" ht="14.25" customHeight="1" x14ac:dyDescent="0.3"/>
    <row r="123" spans="1:29" ht="14.25" customHeight="1" x14ac:dyDescent="0.3"/>
    <row r="124" spans="1:29" ht="14.25" customHeight="1" x14ac:dyDescent="0.3"/>
    <row r="125" spans="1:29" ht="14.25" customHeight="1" x14ac:dyDescent="0.3"/>
    <row r="126" spans="1:29" ht="14.25" customHeight="1" x14ac:dyDescent="0.3"/>
    <row r="127" spans="1:29" ht="14.25" customHeight="1" x14ac:dyDescent="0.3"/>
    <row r="128" spans="1:29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  <row r="1046" ht="14.25" customHeight="1" x14ac:dyDescent="0.3"/>
    <row r="1047" ht="14.25" customHeight="1" x14ac:dyDescent="0.3"/>
    <row r="1048" ht="14.25" customHeight="1" x14ac:dyDescent="0.3"/>
    <row r="1049" ht="14.25" customHeight="1" x14ac:dyDescent="0.3"/>
    <row r="1050" ht="14.25" customHeight="1" x14ac:dyDescent="0.3"/>
    <row r="1051" ht="14.25" customHeight="1" x14ac:dyDescent="0.3"/>
    <row r="1052" ht="14.25" customHeight="1" x14ac:dyDescent="0.3"/>
    <row r="1053" ht="14.25" customHeight="1" x14ac:dyDescent="0.3"/>
    <row r="1054" ht="14.25" customHeight="1" x14ac:dyDescent="0.3"/>
    <row r="1055" ht="14.25" customHeight="1" x14ac:dyDescent="0.3"/>
    <row r="1056" ht="14.25" customHeight="1" x14ac:dyDescent="0.3"/>
    <row r="1057" ht="14.25" customHeight="1" x14ac:dyDescent="0.3"/>
    <row r="1058" ht="14.25" customHeight="1" x14ac:dyDescent="0.3"/>
    <row r="1059" ht="14.25" customHeight="1" x14ac:dyDescent="0.3"/>
  </sheetData>
  <mergeCells count="26"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N11" sqref="N11:N2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297749.59999999998</v>
      </c>
      <c r="C1" s="351" t="s">
        <v>549</v>
      </c>
      <c r="D1" s="352">
        <v>175500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6" t="s">
        <v>557</v>
      </c>
      <c r="N1" s="553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0.22415375262239876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491286.83999999991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110123.78879999998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40940.569999999992</v>
      </c>
      <c r="O5" s="379">
        <f t="shared" ref="O5:O7" si="0">N5*12</f>
        <v>491286.83999999991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57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0</v>
      </c>
      <c r="F6" s="384" t="e">
        <f ca="1">'Isaac 401k'!D4</f>
        <v>#N/A</v>
      </c>
      <c r="G6" s="385" t="e">
        <f ca="1">(F6-B9)/365.25</f>
        <v>#N/A</v>
      </c>
      <c r="H6" s="23"/>
      <c r="I6" s="23"/>
      <c r="J6" s="566" t="s">
        <v>576</v>
      </c>
      <c r="K6" s="553"/>
      <c r="L6" s="23"/>
      <c r="M6" s="386" t="s">
        <v>577</v>
      </c>
      <c r="N6" s="362">
        <f>N3/12</f>
        <v>9176.982399999999</v>
      </c>
      <c r="O6" s="387">
        <f t="shared" si="0"/>
        <v>110123.78879999998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55.666666666666664</v>
      </c>
      <c r="F7" s="392">
        <f ca="1">'Lorri 401b'!D4</f>
        <v>71590</v>
      </c>
      <c r="G7" s="393">
        <f ca="1">(F7-C9)/365.25</f>
        <v>109.51403148528405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31763.587599999992</v>
      </c>
      <c r="O7" s="397">
        <f t="shared" si="0"/>
        <v>381163.05119999987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6678111.2721795486</v>
      </c>
      <c r="K9" s="25">
        <f t="shared" si="1"/>
        <v>11529627.874726763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33246.93324439897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40940.569999999992</v>
      </c>
      <c r="O11" s="25">
        <f t="shared" ref="O11:O265" si="5">SUM(E11:I11)</f>
        <v>7693.6367556010218</v>
      </c>
      <c r="P11" s="25">
        <f t="shared" ref="P11:P265" si="6">N11-O11</f>
        <v>33246.93324439897</v>
      </c>
      <c r="Q11" s="25">
        <f t="array" aca="1" ref="Q11" ca="1">INDEX('Isaac 401k'!L:L,MATCH('Retirement Calculator'!A11,'Isaac 401k'!N:N,0),0)</f>
        <v>3453632.9321266059</v>
      </c>
      <c r="R11" s="25">
        <f t="array" aca="1" ref="R11" ca="1">INDEX('Lorri 401b'!L:L,MATCH('Retirement Calculator'!A11,'Lorri 401b'!N:N,0),0)</f>
        <v>3676902.4547860157</v>
      </c>
      <c r="S11" s="25">
        <f t="shared" ref="S11:S265" ca="1" si="7">SUM(Q11:R11)</f>
        <v>7130535.3869126216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33246.93324439897</v>
      </c>
      <c r="K12" s="25">
        <f t="shared" si="4"/>
        <v>0</v>
      </c>
      <c r="L12" s="25"/>
      <c r="N12" s="25">
        <f>'Combined Retirement'!$C$18/12</f>
        <v>40940.569999999992</v>
      </c>
      <c r="O12" s="25">
        <f t="shared" si="5"/>
        <v>7693.6367556010218</v>
      </c>
      <c r="P12" s="25">
        <f t="shared" si="6"/>
        <v>33246.93324439897</v>
      </c>
      <c r="Q12" s="25">
        <f t="array" aca="1" ref="Q12" ca="1">INDEX('Isaac 401k'!L:L,MATCH('Retirement Calculator'!A12,'Isaac 401k'!N:N,0),0)</f>
        <v>3434637.6072108829</v>
      </c>
      <c r="R12" s="25">
        <f t="array" aca="1" ref="R12" ca="1">INDEX('Lorri 401b'!L:L,MATCH('Retirement Calculator'!A12,'Lorri 401b'!N:N,0),0)</f>
        <v>3692222.8816809575</v>
      </c>
      <c r="S12" s="25">
        <f t="shared" ca="1" si="7"/>
        <v>7126860.48889184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33246.93324439897</v>
      </c>
      <c r="K13" s="25">
        <f t="shared" si="4"/>
        <v>0</v>
      </c>
      <c r="L13" s="25"/>
      <c r="N13" s="25">
        <f>'Combined Retirement'!$C$18/12</f>
        <v>40940.569999999992</v>
      </c>
      <c r="O13" s="25">
        <f t="shared" si="5"/>
        <v>7693.6367556010218</v>
      </c>
      <c r="P13" s="25">
        <f t="shared" si="6"/>
        <v>33246.93324439897</v>
      </c>
      <c r="Q13" s="25">
        <f t="array" aca="1" ref="Q13" ca="1">INDEX('Isaac 401k'!L:L,MATCH('Retirement Calculator'!A13,'Isaac 401k'!N:N,0),0)</f>
        <v>3415563.1351080113</v>
      </c>
      <c r="R13" s="25">
        <f t="array" aca="1" ref="R13" ca="1">INDEX('Lorri 401b'!L:L,MATCH('Retirement Calculator'!A13,'Lorri 401b'!N:N,0),0)</f>
        <v>3707607.1436879616</v>
      </c>
      <c r="S13" s="25">
        <f t="shared" ca="1" si="7"/>
        <v>7123170.2787959725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33246.93324439897</v>
      </c>
      <c r="K14" s="25">
        <f t="shared" si="4"/>
        <v>0</v>
      </c>
      <c r="L14" s="25"/>
      <c r="N14" s="25">
        <f>'Combined Retirement'!$C$18/12</f>
        <v>40940.569999999992</v>
      </c>
      <c r="O14" s="25">
        <f t="shared" si="5"/>
        <v>7693.6367556010218</v>
      </c>
      <c r="P14" s="25">
        <f t="shared" si="6"/>
        <v>33246.93324439897</v>
      </c>
      <c r="Q14" s="25">
        <f t="array" aca="1" ref="Q14" ca="1">INDEX('Isaac 401k'!L:L,MATCH('Retirement Calculator'!A14,'Isaac 401k'!N:N,0),0)</f>
        <v>3396409.1860380443</v>
      </c>
      <c r="R14" s="25">
        <f t="array" aca="1" ref="R14" ca="1">INDEX('Lorri 401b'!L:L,MATCH('Retirement Calculator'!A14,'Lorri 401b'!N:N,0),0)</f>
        <v>3723055.5067866617</v>
      </c>
      <c r="S14" s="25">
        <f t="shared" ca="1" si="7"/>
        <v>7119464.6928247064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33246.93324439897</v>
      </c>
      <c r="K15" s="25">
        <f t="shared" si="4"/>
        <v>0</v>
      </c>
      <c r="L15" s="25"/>
      <c r="N15" s="25">
        <f>'Combined Retirement'!$C$18/12</f>
        <v>40940.569999999992</v>
      </c>
      <c r="O15" s="25">
        <f t="shared" si="5"/>
        <v>7693.6367556010218</v>
      </c>
      <c r="P15" s="25">
        <f t="shared" si="6"/>
        <v>33246.93324439897</v>
      </c>
      <c r="Q15" s="25">
        <f t="array" aca="1" ref="Q15" ca="1">INDEX('Isaac 401k'!L:L,MATCH('Retirement Calculator'!A15,'Isaac 401k'!N:N,0),0)</f>
        <v>3377175.4288469525</v>
      </c>
      <c r="R15" s="25">
        <f t="array" aca="1" ref="R15" ca="1">INDEX('Lorri 401b'!L:L,MATCH('Retirement Calculator'!A15,'Lorri 401b'!N:N,0),0)</f>
        <v>3738568.2380649396</v>
      </c>
      <c r="S15" s="25">
        <f t="shared" ca="1" si="7"/>
        <v>7115743.6669118926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33246.93324439897</v>
      </c>
      <c r="K16" s="25">
        <f t="shared" si="4"/>
        <v>0</v>
      </c>
      <c r="L16" s="25"/>
      <c r="N16" s="25">
        <f>'Combined Retirement'!$C$18/12</f>
        <v>40940.569999999992</v>
      </c>
      <c r="O16" s="25">
        <f t="shared" si="5"/>
        <v>7693.6367556010218</v>
      </c>
      <c r="P16" s="25">
        <f t="shared" si="6"/>
        <v>33246.93324439897</v>
      </c>
      <c r="Q16" s="25">
        <f t="array" aca="1" ref="Q16" ca="1">INDEX('Isaac 401k'!L:L,MATCH('Retirement Calculator'!A16,'Isaac 401k'!N:N,0),0)</f>
        <v>3357861.5310008978</v>
      </c>
      <c r="R16" s="25">
        <f t="array" aca="1" ref="R16" ca="1">INDEX('Lorri 401b'!L:L,MATCH('Retirement Calculator'!A16,'Lorri 401b'!N:N,0),0)</f>
        <v>3754145.6057235436</v>
      </c>
      <c r="S16" s="25">
        <f t="shared" ca="1" si="7"/>
        <v>7112007.1367244413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33246.93324439897</v>
      </c>
      <c r="K17" s="25">
        <f t="shared" si="4"/>
        <v>0</v>
      </c>
      <c r="L17" s="25"/>
      <c r="N17" s="25">
        <f>'Combined Retirement'!$C$18/12</f>
        <v>40940.569999999992</v>
      </c>
      <c r="O17" s="25">
        <f t="shared" si="5"/>
        <v>7693.6367556010218</v>
      </c>
      <c r="P17" s="25">
        <f t="shared" si="6"/>
        <v>33246.93324439897</v>
      </c>
      <c r="Q17" s="25">
        <f t="array" aca="1" ref="Q17" ca="1">INDEX('Isaac 401k'!L:L,MATCH('Retirement Calculator'!A17,'Isaac 401k'!N:N,0),0)</f>
        <v>3338467.1585804843</v>
      </c>
      <c r="R17" s="25">
        <f t="array" aca="1" ref="R17" ca="1">INDEX('Lorri 401b'!L:L,MATCH('Retirement Calculator'!A17,'Lorri 401b'!N:N,0),0)</f>
        <v>3769787.8790807249</v>
      </c>
      <c r="S17" s="25">
        <f t="shared" ca="1" si="7"/>
        <v>7108255.0376612097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33246.93324439897</v>
      </c>
      <c r="K18" s="25">
        <f t="shared" si="4"/>
        <v>0</v>
      </c>
      <c r="L18" s="25"/>
      <c r="N18" s="25">
        <f>'Combined Retirement'!$C$18/12</f>
        <v>40940.569999999992</v>
      </c>
      <c r="O18" s="25">
        <f t="shared" si="5"/>
        <v>7693.6367556010218</v>
      </c>
      <c r="P18" s="25">
        <f t="shared" si="6"/>
        <v>33246.93324439897</v>
      </c>
      <c r="Q18" s="25">
        <f t="array" aca="1" ref="Q18" ca="1">INDEX('Isaac 401k'!L:L,MATCH('Retirement Calculator'!A18,'Isaac 401k'!N:N,0),0)</f>
        <v>3318991.9762749858</v>
      </c>
      <c r="R18" s="25">
        <f t="array" aca="1" ref="R18" ca="1">INDEX('Lorri 401b'!L:L,MATCH('Retirement Calculator'!A18,'Lorri 401b'!N:N,0),0)</f>
        <v>3785495.3285768945</v>
      </c>
      <c r="S18" s="25">
        <f t="shared" ca="1" si="7"/>
        <v>7104487.3048518803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33246.93324439897</v>
      </c>
      <c r="K19" s="25">
        <f t="shared" si="4"/>
        <v>0</v>
      </c>
      <c r="L19" s="25"/>
      <c r="N19" s="25">
        <f>'Combined Retirement'!$C$18/12</f>
        <v>40940.569999999992</v>
      </c>
      <c r="O19" s="25">
        <f t="shared" si="5"/>
        <v>7693.6367556010218</v>
      </c>
      <c r="P19" s="25">
        <f t="shared" si="6"/>
        <v>33246.93324439897</v>
      </c>
      <c r="Q19" s="25">
        <f t="array" aca="1" ref="Q19" ca="1">INDEX('Isaac 401k'!L:L,MATCH('Retirement Calculator'!A19,'Isaac 401k'!N:N,0),0)</f>
        <v>3299435.647376548</v>
      </c>
      <c r="R19" s="25">
        <f t="array" aca="1" ref="R19" ca="1">INDEX('Lorri 401b'!L:L,MATCH('Retirement Calculator'!A19,'Lorri 401b'!N:N,0),0)</f>
        <v>3801268.2257792982</v>
      </c>
      <c r="S19" s="25">
        <f t="shared" ca="1" si="7"/>
        <v>7100703.8731558463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33246.93324439897</v>
      </c>
      <c r="K20" s="25">
        <f t="shared" si="4"/>
        <v>0</v>
      </c>
      <c r="L20" s="25"/>
      <c r="N20" s="25">
        <f>'Combined Retirement'!$C$18/12</f>
        <v>40940.569999999992</v>
      </c>
      <c r="O20" s="25">
        <f t="shared" si="5"/>
        <v>7693.6367556010218</v>
      </c>
      <c r="P20" s="25">
        <f t="shared" si="6"/>
        <v>33246.93324439897</v>
      </c>
      <c r="Q20" s="25">
        <f t="array" aca="1" ref="Q20" ca="1">INDEX('Isaac 401k'!L:L,MATCH('Retirement Calculator'!A20,'Isaac 401k'!N:N,0),0)</f>
        <v>3279797.8337743664</v>
      </c>
      <c r="R20" s="25">
        <f t="array" aca="1" ref="R20" ca="1">INDEX('Lorri 401b'!L:L,MATCH('Retirement Calculator'!A20,'Lorri 401b'!N:N,0),0)</f>
        <v>3817106.843386712</v>
      </c>
      <c r="S20" s="25">
        <f t="shared" ca="1" si="7"/>
        <v>7096904.6771610789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33246.93324439897</v>
      </c>
      <c r="K21" s="25">
        <f t="shared" si="4"/>
        <v>0</v>
      </c>
      <c r="L21" s="25"/>
      <c r="N21" s="25">
        <f>'Combined Retirement'!$C$18/12</f>
        <v>40940.569999999992</v>
      </c>
      <c r="O21" s="25">
        <f t="shared" si="5"/>
        <v>7693.6367556010218</v>
      </c>
      <c r="P21" s="25">
        <f t="shared" si="6"/>
        <v>33246.93324439897</v>
      </c>
      <c r="Q21" s="25">
        <f t="array" aca="1" ref="Q21" ca="1">INDEX('Isaac 401k'!L:L,MATCH('Retirement Calculator'!A21,'Isaac 401k'!N:N,0),0)</f>
        <v>3260078.1959488424</v>
      </c>
      <c r="R21" s="25">
        <f t="array" aca="1" ref="R21" ca="1">INDEX('Lorri 401b'!L:L,MATCH('Retirement Calculator'!A21,'Lorri 401b'!N:N,0),0)</f>
        <v>3833011.4552341565</v>
      </c>
      <c r="S21" s="25">
        <f t="shared" ca="1" si="7"/>
        <v>7093089.6511829989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33246.93324439897</v>
      </c>
      <c r="K22" s="25">
        <f t="shared" si="4"/>
        <v>0</v>
      </c>
      <c r="L22" s="25"/>
      <c r="N22" s="25">
        <f>'Combined Retirement'!$C$18/12</f>
        <v>40940.569999999992</v>
      </c>
      <c r="O22" s="25">
        <f t="shared" si="5"/>
        <v>7693.6367556010218</v>
      </c>
      <c r="P22" s="25">
        <f t="shared" si="6"/>
        <v>33246.93324439897</v>
      </c>
      <c r="Q22" s="25">
        <f t="array" aca="1" ref="Q22" ca="1">INDEX('Isaac 401k'!L:L,MATCH('Retirement Calculator'!A22,'Isaac 401k'!N:N,0),0)</f>
        <v>3240276.3929657121</v>
      </c>
      <c r="R22" s="25">
        <f t="array" aca="1" ref="R22" ca="1">INDEX('Lorri 401b'!L:L,MATCH('Retirement Calculator'!A22,'Lorri 401b'!N:N,0),0)</f>
        <v>3848982.3362976322</v>
      </c>
      <c r="S22" s="25">
        <f t="shared" ca="1" si="7"/>
        <v>7089258.7292633448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33246.93324439897</v>
      </c>
      <c r="K23" s="25">
        <f t="shared" si="4"/>
        <v>0</v>
      </c>
      <c r="L23" s="25"/>
      <c r="N23" s="25">
        <f>'Combined Retirement'!$C$18/12</f>
        <v>40940.569999999992</v>
      </c>
      <c r="O23" s="25">
        <f t="shared" si="5"/>
        <v>7693.6367556010218</v>
      </c>
      <c r="P23" s="25">
        <f t="shared" si="6"/>
        <v>33246.93324439897</v>
      </c>
      <c r="Q23" s="25">
        <f t="array" aca="1" ref="Q23" ca="1">INDEX('Isaac 401k'!L:L,MATCH('Retirement Calculator'!A23,'Isaac 401k'!N:N,0),0)</f>
        <v>3220392.0824701521</v>
      </c>
      <c r="R23" s="25">
        <f t="array" aca="1" ref="R23" ca="1">INDEX('Lorri 401b'!L:L,MATCH('Retirement Calculator'!A23,'Lorri 401b'!N:N,0),0)</f>
        <v>3865019.7626988725</v>
      </c>
      <c r="S23" s="25">
        <f t="shared" ca="1" si="7"/>
        <v>7085411.8451690245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33246.93324439897</v>
      </c>
      <c r="K24" s="25">
        <f t="shared" si="4"/>
        <v>0</v>
      </c>
      <c r="L24" s="25"/>
      <c r="N24" s="25">
        <f>'Combined Retirement'!$C$18/12</f>
        <v>40940.569999999992</v>
      </c>
      <c r="O24" s="25">
        <f t="shared" si="5"/>
        <v>7693.6367556010218</v>
      </c>
      <c r="P24" s="25">
        <f t="shared" si="6"/>
        <v>33246.93324439897</v>
      </c>
      <c r="Q24" s="25">
        <f t="array" aca="1" ref="Q24" ca="1">INDEX('Isaac 401k'!L:L,MATCH('Retirement Calculator'!A24,'Isaac 401k'!N:N,0),0)</f>
        <v>3200424.9206808605</v>
      </c>
      <c r="R24" s="25">
        <f t="array" aca="1" ref="R24" ca="1">INDEX('Lorri 401b'!L:L,MATCH('Retirement Calculator'!A24,'Lorri 401b'!N:N,0),0)</f>
        <v>3881124.0117101176</v>
      </c>
      <c r="S24" s="25">
        <f t="shared" ca="1" si="7"/>
        <v>7081548.9323909786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33246.93324439897</v>
      </c>
      <c r="K25" s="25">
        <f t="shared" si="4"/>
        <v>0</v>
      </c>
      <c r="L25" s="25"/>
      <c r="N25" s="25">
        <f>'Combined Retirement'!$C$18/12</f>
        <v>40940.569999999992</v>
      </c>
      <c r="O25" s="25">
        <f t="shared" si="5"/>
        <v>7693.6367556010218</v>
      </c>
      <c r="P25" s="25">
        <f t="shared" si="6"/>
        <v>33246.93324439897</v>
      </c>
      <c r="Q25" s="25">
        <f t="array" aca="1" ref="Q25" ca="1">INDEX('Isaac 401k'!L:L,MATCH('Retirement Calculator'!A25,'Isaac 401k'!N:N,0),0)</f>
        <v>3180374.5623841137</v>
      </c>
      <c r="R25" s="25">
        <f t="array" aca="1" ref="R25" ca="1">INDEX('Lorri 401b'!L:L,MATCH('Retirement Calculator'!A25,'Lorri 401b'!N:N,0),0)</f>
        <v>3897295.3617589097</v>
      </c>
      <c r="S25" s="25">
        <f t="shared" ca="1" si="7"/>
        <v>7077669.9241430238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33246.93324439897</v>
      </c>
      <c r="K26" s="25">
        <f t="shared" si="4"/>
        <v>0</v>
      </c>
      <c r="L26" s="25"/>
      <c r="N26" s="25">
        <f>'Combined Retirement'!$C$18/12</f>
        <v>40940.569999999992</v>
      </c>
      <c r="O26" s="25">
        <f t="shared" si="5"/>
        <v>7693.6367556010218</v>
      </c>
      <c r="P26" s="25">
        <f t="shared" si="6"/>
        <v>33246.93324439897</v>
      </c>
      <c r="Q26" s="25">
        <f t="array" aca="1" ref="Q26" ca="1">INDEX('Isaac 401k'!L:L,MATCH('Retirement Calculator'!A26,'Isaac 401k'!N:N,0),0)</f>
        <v>3160240.6609277972</v>
      </c>
      <c r="R26" s="25">
        <f t="array" aca="1" ref="R26" ca="1">INDEX('Lorri 401b'!L:L,MATCH('Retirement Calculator'!A26,'Lorri 401b'!N:N,0),0)</f>
        <v>3913534.092432905</v>
      </c>
      <c r="S26" s="25">
        <f t="shared" ca="1" si="7"/>
        <v>7073774.7533607017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33246.93324439897</v>
      </c>
      <c r="K27" s="25">
        <f t="shared" si="4"/>
        <v>0</v>
      </c>
      <c r="L27" s="25"/>
      <c r="N27" s="25">
        <f>'Combined Retirement'!$C$18/12</f>
        <v>40940.569999999992</v>
      </c>
      <c r="O27" s="25">
        <f t="shared" si="5"/>
        <v>7693.6367556010218</v>
      </c>
      <c r="P27" s="25">
        <f t="shared" si="6"/>
        <v>33246.93324439897</v>
      </c>
      <c r="Q27" s="25">
        <f t="array" aca="1" ref="Q27" ca="1">INDEX('Isaac 401k'!L:L,MATCH('Retirement Calculator'!A27,'Isaac 401k'!N:N,0),0)</f>
        <v>3140022.8682154124</v>
      </c>
      <c r="R27" s="25">
        <f t="array" aca="1" ref="R27" ca="1">INDEX('Lorri 401b'!L:L,MATCH('Retirement Calculator'!A27,'Lorri 401b'!N:N,0),0)</f>
        <v>3929840.4844847089</v>
      </c>
      <c r="S27" s="25">
        <f t="shared" ca="1" si="7"/>
        <v>7069863.3527001217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33246.93324439897</v>
      </c>
      <c r="K28" s="25">
        <f t="shared" si="4"/>
        <v>0</v>
      </c>
      <c r="L28" s="25"/>
      <c r="N28" s="25">
        <f>'Combined Retirement'!$C$18/12</f>
        <v>40940.569999999992</v>
      </c>
      <c r="O28" s="25">
        <f t="shared" si="5"/>
        <v>7693.6367556010218</v>
      </c>
      <c r="P28" s="25">
        <f t="shared" si="6"/>
        <v>33246.93324439897</v>
      </c>
      <c r="Q28" s="25">
        <f t="array" aca="1" ref="Q28" ca="1">INDEX('Isaac 401k'!L:L,MATCH('Retirement Calculator'!A28,'Isaac 401k'!N:N,0),0)</f>
        <v>3119720.8347000596</v>
      </c>
      <c r="R28" s="25">
        <f t="array" aca="1" ref="R28" ca="1">INDEX('Lorri 401b'!L:L,MATCH('Retirement Calculator'!A28,'Lorri 401b'!N:N,0),0)</f>
        <v>3946214.8198367283</v>
      </c>
      <c r="S28" s="25">
        <f t="shared" ca="1" si="7"/>
        <v>7065935.6545367874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33246.93324439897</v>
      </c>
      <c r="K29" s="25">
        <f t="shared" si="4"/>
        <v>0</v>
      </c>
      <c r="L29" s="25"/>
      <c r="N29" s="25">
        <f>'Combined Retirement'!$C$18/12</f>
        <v>40940.569999999992</v>
      </c>
      <c r="O29" s="25">
        <f t="shared" si="5"/>
        <v>7693.6367556010218</v>
      </c>
      <c r="P29" s="25">
        <f t="shared" si="6"/>
        <v>33246.93324439897</v>
      </c>
      <c r="Q29" s="25">
        <f t="array" aca="1" ref="Q29" ca="1">INDEX('Isaac 401k'!L:L,MATCH('Retirement Calculator'!A29,'Isaac 401k'!N:N,0),0)</f>
        <v>3099334.2093783929</v>
      </c>
      <c r="R29" s="25">
        <f t="array" aca="1" ref="R29" ca="1">INDEX('Lorri 401b'!L:L,MATCH('Retirement Calculator'!A29,'Lorri 401b'!N:N,0),0)</f>
        <v>3962657.3815860478</v>
      </c>
      <c r="S29" s="25">
        <f t="shared" ca="1" si="7"/>
        <v>7061991.5909644403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33246.93324439897</v>
      </c>
      <c r="K30" s="25">
        <f t="shared" si="4"/>
        <v>0</v>
      </c>
      <c r="L30" s="25"/>
      <c r="N30" s="25">
        <f>'Combined Retirement'!$C$18/12</f>
        <v>40940.569999999992</v>
      </c>
      <c r="O30" s="25">
        <f t="shared" si="5"/>
        <v>7693.6367556010218</v>
      </c>
      <c r="P30" s="25">
        <f t="shared" si="6"/>
        <v>33246.93324439897</v>
      </c>
      <c r="Q30" s="25">
        <f t="array" aca="1" ref="Q30" ca="1">INDEX('Isaac 401k'!L:L,MATCH('Retirement Calculator'!A30,'Isaac 401k'!N:N,0),0)</f>
        <v>3078862.6397845526</v>
      </c>
      <c r="R30" s="25">
        <f t="array" aca="1" ref="R30" ca="1">INDEX('Lorri 401b'!L:L,MATCH('Retirement Calculator'!A30,'Lorri 401b'!N:N,0),0)</f>
        <v>3979168.4540093229</v>
      </c>
      <c r="S30" s="25">
        <f t="shared" ca="1" si="7"/>
        <v>7058031.0937938755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33246.93324439897</v>
      </c>
      <c r="K31" s="25">
        <f t="shared" si="4"/>
        <v>0</v>
      </c>
      <c r="L31" s="25"/>
      <c r="N31" s="25">
        <f>'Combined Retirement'!$C$18/12</f>
        <v>40940.569999999992</v>
      </c>
      <c r="O31" s="25">
        <f t="shared" si="5"/>
        <v>7693.6367556010218</v>
      </c>
      <c r="P31" s="25">
        <f t="shared" si="6"/>
        <v>33246.93324439897</v>
      </c>
      <c r="Q31" s="25">
        <f t="array" aca="1" ref="Q31" ca="1">INDEX('Isaac 401k'!L:L,MATCH('Retirement Calculator'!A31,'Isaac 401k'!N:N,0),0)</f>
        <v>3058305.771984071</v>
      </c>
      <c r="R31" s="25">
        <f t="array" aca="1" ref="R31" ca="1">INDEX('Lorri 401b'!L:L,MATCH('Retirement Calculator'!A31,'Lorri 401b'!N:N,0),0)</f>
        <v>3995748.3225676953</v>
      </c>
      <c r="S31" s="25">
        <f t="shared" ca="1" si="7"/>
        <v>7054054.0945517663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33246.93324439897</v>
      </c>
      <c r="K32" s="25">
        <f t="shared" si="4"/>
        <v>0</v>
      </c>
      <c r="L32" s="25"/>
      <c r="N32" s="25">
        <f>'Combined Retirement'!$C$18/12</f>
        <v>40940.569999999992</v>
      </c>
      <c r="O32" s="25">
        <f t="shared" si="5"/>
        <v>7693.6367556010218</v>
      </c>
      <c r="P32" s="25">
        <f t="shared" si="6"/>
        <v>33246.93324439897</v>
      </c>
      <c r="Q32" s="25">
        <f t="array" aca="1" ref="Q32" ca="1">INDEX('Isaac 401k'!L:L,MATCH('Retirement Calculator'!A32,'Isaac 401k'!N:N,0),0)</f>
        <v>3037663.2505677543</v>
      </c>
      <c r="R32" s="25">
        <f t="array" aca="1" ref="R32" ca="1">INDEX('Lorri 401b'!L:L,MATCH('Retirement Calculator'!A32,'Lorri 401b'!N:N,0),0)</f>
        <v>4012397.2739117271</v>
      </c>
      <c r="S32" s="25">
        <f t="shared" ca="1" si="7"/>
        <v>7050060.5244794814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33246.93324439897</v>
      </c>
      <c r="K33" s="25">
        <f t="shared" si="4"/>
        <v>0</v>
      </c>
      <c r="L33" s="25"/>
      <c r="N33" s="25">
        <f>'Combined Retirement'!$C$18/12</f>
        <v>40940.569999999992</v>
      </c>
      <c r="O33" s="25">
        <f t="shared" si="5"/>
        <v>7693.6367556010218</v>
      </c>
      <c r="P33" s="25">
        <f t="shared" si="6"/>
        <v>33246.93324439897</v>
      </c>
      <c r="Q33" s="25">
        <f t="array" aca="1" ref="Q33" ca="1">INDEX('Isaac 401k'!L:L,MATCH('Retirement Calculator'!A33,'Isaac 401k'!N:N,0),0)</f>
        <v>3016934.7186455363</v>
      </c>
      <c r="R33" s="25">
        <f t="array" aca="1" ref="R33" ca="1">INDEX('Lorri 401b'!L:L,MATCH('Retirement Calculator'!A33,'Lorri 401b'!N:N,0),0)</f>
        <v>4029115.5958863595</v>
      </c>
      <c r="S33" s="25">
        <f t="shared" ca="1" si="7"/>
        <v>7046050.3145318963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33246.93324439897</v>
      </c>
      <c r="K34" s="25">
        <f t="shared" si="4"/>
        <v>0</v>
      </c>
      <c r="L34" s="25"/>
      <c r="N34" s="25">
        <f>'Combined Retirement'!$C$18/12</f>
        <v>40940.569999999992</v>
      </c>
      <c r="O34" s="25">
        <f t="shared" si="5"/>
        <v>7693.6367556010218</v>
      </c>
      <c r="P34" s="25">
        <f t="shared" si="6"/>
        <v>33246.93324439897</v>
      </c>
      <c r="Q34" s="25">
        <f t="array" aca="1" ref="Q34" ca="1">INDEX('Isaac 401k'!L:L,MATCH('Retirement Calculator'!A34,'Isaac 401k'!N:N,0),0)</f>
        <v>2996119.8178403089</v>
      </c>
      <c r="R34" s="25">
        <f t="array" aca="1" ref="R34" ca="1">INDEX('Lorri 401b'!L:L,MATCH('Retirement Calculator'!A34,'Lorri 401b'!N:N,0),0)</f>
        <v>4045903.5775358859</v>
      </c>
      <c r="S34" s="25">
        <f t="shared" ca="1" si="7"/>
        <v>7042023.3953761943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33246.93324439897</v>
      </c>
      <c r="K35" s="25">
        <f t="shared" si="4"/>
        <v>0</v>
      </c>
      <c r="L35" s="25"/>
      <c r="N35" s="25">
        <f>'Combined Retirement'!$C$18/12</f>
        <v>40940.569999999992</v>
      </c>
      <c r="O35" s="25">
        <f t="shared" si="5"/>
        <v>7693.6367556010218</v>
      </c>
      <c r="P35" s="25">
        <f t="shared" si="6"/>
        <v>33246.93324439897</v>
      </c>
      <c r="Q35" s="25">
        <f t="array" aca="1" ref="Q35" ca="1">INDEX('Isaac 401k'!L:L,MATCH('Retirement Calculator'!A35,'Isaac 401k'!N:N,0),0)</f>
        <v>2975218.1882817266</v>
      </c>
      <c r="R35" s="25">
        <f t="array" aca="1" ref="R35" ca="1">INDEX('Lorri 401b'!L:L,MATCH('Retirement Calculator'!A35,'Lorri 401b'!N:N,0),0)</f>
        <v>4062761.5091089522</v>
      </c>
      <c r="S35" s="25">
        <f t="shared" ca="1" si="7"/>
        <v>7037979.6973906793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33246.93324439897</v>
      </c>
      <c r="K36" s="25">
        <f t="shared" si="4"/>
        <v>0</v>
      </c>
      <c r="L36" s="25"/>
      <c r="N36" s="25">
        <f>'Combined Retirement'!$C$18/12</f>
        <v>40940.569999999992</v>
      </c>
      <c r="O36" s="25">
        <f t="shared" si="5"/>
        <v>7693.6367556010218</v>
      </c>
      <c r="P36" s="25">
        <f t="shared" si="6"/>
        <v>33246.93324439897</v>
      </c>
      <c r="Q36" s="25">
        <f t="array" aca="1" ref="Q36" ca="1">INDEX('Isaac 401k'!L:L,MATCH('Retirement Calculator'!A36,'Isaac 401k'!N:N,0),0)</f>
        <v>2954229.4685999835</v>
      </c>
      <c r="R36" s="25">
        <f t="array" aca="1" ref="R36" ca="1">INDEX('Lorri 401b'!L:L,MATCH('Retirement Calculator'!A36,'Lorri 401b'!N:N,0),0)</f>
        <v>4079689.682063573</v>
      </c>
      <c r="S36" s="25">
        <f t="shared" ca="1" si="7"/>
        <v>7033919.1506635565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33246.93324439897</v>
      </c>
      <c r="K37" s="25">
        <f t="shared" si="4"/>
        <v>0</v>
      </c>
      <c r="L37" s="25"/>
      <c r="N37" s="25">
        <f>'Combined Retirement'!$C$18/12</f>
        <v>40940.569999999992</v>
      </c>
      <c r="O37" s="25">
        <f t="shared" si="5"/>
        <v>7693.6367556010218</v>
      </c>
      <c r="P37" s="25">
        <f t="shared" si="6"/>
        <v>33246.93324439897</v>
      </c>
      <c r="Q37" s="25">
        <f t="array" aca="1" ref="Q37" ca="1">INDEX('Isaac 401k'!L:L,MATCH('Retirement Calculator'!A37,'Isaac 401k'!N:N,0),0)</f>
        <v>2933153.2959195664</v>
      </c>
      <c r="R37" s="25">
        <f t="array" aca="1" ref="R37" ca="1">INDEX('Lorri 401b'!L:L,MATCH('Retirement Calculator'!A37,'Lorri 401b'!N:N,0),0)</f>
        <v>4096688.3890721714</v>
      </c>
      <c r="S37" s="25">
        <f t="shared" ca="1" si="7"/>
        <v>7029841.6849917378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33246.93324439897</v>
      </c>
      <c r="K38" s="25">
        <f t="shared" si="4"/>
        <v>0</v>
      </c>
      <c r="L38" s="25"/>
      <c r="N38" s="25">
        <f>'Combined Retirement'!$C$18/12</f>
        <v>40940.569999999992</v>
      </c>
      <c r="O38" s="25">
        <f t="shared" si="5"/>
        <v>7693.6367556010218</v>
      </c>
      <c r="P38" s="25">
        <f t="shared" si="6"/>
        <v>33246.93324439897</v>
      </c>
      <c r="Q38" s="25">
        <f t="array" aca="1" ref="Q38" ca="1">INDEX('Isaac 401k'!L:L,MATCH('Retirement Calculator'!A38,'Isaac 401k'!N:N,0),0)</f>
        <v>2911989.3058529808</v>
      </c>
      <c r="R38" s="25">
        <f t="array" aca="1" ref="R38" ca="1">INDEX('Lorri 401b'!L:L,MATCH('Retirement Calculator'!A38,'Lorri 401b'!N:N,0),0)</f>
        <v>4113757.9240266387</v>
      </c>
      <c r="S38" s="25">
        <f t="shared" ca="1" si="7"/>
        <v>7025747.2298796196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33246.93324439897</v>
      </c>
      <c r="K39" s="25">
        <f t="shared" si="4"/>
        <v>0</v>
      </c>
      <c r="L39" s="25"/>
      <c r="N39" s="25">
        <f>'Combined Retirement'!$C$18/12</f>
        <v>40940.569999999992</v>
      </c>
      <c r="O39" s="25">
        <f t="shared" si="5"/>
        <v>7693.6367556010218</v>
      </c>
      <c r="P39" s="25">
        <f t="shared" si="6"/>
        <v>33246.93324439897</v>
      </c>
      <c r="Q39" s="25">
        <f t="array" aca="1" ref="Q39" ca="1">INDEX('Isaac 401k'!L:L,MATCH('Retirement Calculator'!A39,'Isaac 401k'!N:N,0),0)</f>
        <v>2890737.132494451</v>
      </c>
      <c r="R39" s="25">
        <f t="array" aca="1" ref="R39" ca="1">INDEX('Lorri 401b'!L:L,MATCH('Retirement Calculator'!A39,'Lorri 401b'!N:N,0),0)</f>
        <v>4130898.5820434163</v>
      </c>
      <c r="S39" s="25">
        <f t="shared" ca="1" si="7"/>
        <v>7021635.7145378673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33246.93324439897</v>
      </c>
      <c r="K40" s="25">
        <f t="shared" si="4"/>
        <v>0</v>
      </c>
      <c r="L40" s="25"/>
      <c r="N40" s="25">
        <f>'Combined Retirement'!$C$18/12</f>
        <v>40940.569999999992</v>
      </c>
      <c r="O40" s="25">
        <f t="shared" si="5"/>
        <v>7693.6367556010218</v>
      </c>
      <c r="P40" s="25">
        <f t="shared" si="6"/>
        <v>33246.93324439897</v>
      </c>
      <c r="Q40" s="25">
        <f t="array" aca="1" ref="Q40" ca="1">INDEX('Isaac 401k'!L:L,MATCH('Retirement Calculator'!A40,'Isaac 401k'!N:N,0),0)</f>
        <v>2869396.4084135941</v>
      </c>
      <c r="R40" s="25">
        <f t="array" aca="1" ref="R40" ca="1">INDEX('Lorri 401b'!L:L,MATCH('Retirement Calculator'!A40,'Lorri 401b'!N:N,0),0)</f>
        <v>4148110.6594685973</v>
      </c>
      <c r="S40" s="25">
        <f t="shared" ca="1" si="7"/>
        <v>7017507.0678821914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33246.93324439897</v>
      </c>
      <c r="K41" s="25">
        <f t="shared" si="4"/>
        <v>0</v>
      </c>
      <c r="L41" s="25"/>
      <c r="N41" s="25">
        <f>'Combined Retirement'!$C$18/12</f>
        <v>40940.569999999992</v>
      </c>
      <c r="O41" s="25">
        <f t="shared" si="5"/>
        <v>7693.6367556010218</v>
      </c>
      <c r="P41" s="25">
        <f t="shared" si="6"/>
        <v>33246.93324439897</v>
      </c>
      <c r="Q41" s="25">
        <f t="array" aca="1" ref="Q41" ca="1">INDEX('Isaac 401k'!L:L,MATCH('Retirement Calculator'!A41,'Isaac 401k'!N:N,0),0)</f>
        <v>2847966.7646490671</v>
      </c>
      <c r="R41" s="25">
        <f t="array" aca="1" ref="R41" ca="1">INDEX('Lorri 401b'!L:L,MATCH('Retirement Calculator'!A41,'Lorri 401b'!N:N,0),0)</f>
        <v>4165394.4538830495</v>
      </c>
      <c r="S41" s="25">
        <f t="shared" ca="1" si="7"/>
        <v>7013361.2185321171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33246.93324439897</v>
      </c>
      <c r="K42" s="25">
        <f t="shared" si="4"/>
        <v>0</v>
      </c>
      <c r="L42" s="25"/>
      <c r="N42" s="25">
        <f>'Combined Retirement'!$C$18/12</f>
        <v>40940.569999999992</v>
      </c>
      <c r="O42" s="25">
        <f t="shared" si="5"/>
        <v>7693.6367556010218</v>
      </c>
      <c r="P42" s="25">
        <f t="shared" si="6"/>
        <v>33246.93324439897</v>
      </c>
      <c r="Q42" s="25">
        <f t="array" aca="1" ref="Q42" ca="1">INDEX('Isaac 401k'!L:L,MATCH('Retirement Calculator'!A42,'Isaac 401k'!N:N,0),0)</f>
        <v>2826447.830702188</v>
      </c>
      <c r="R42" s="25">
        <f t="array" aca="1" ref="R42" ca="1">INDEX('Lorri 401b'!L:L,MATCH('Retirement Calculator'!A42,'Lorri 401b'!N:N,0),0)</f>
        <v>4182750.2641075621</v>
      </c>
      <c r="S42" s="25">
        <f t="shared" ca="1" si="7"/>
        <v>7009198.0948097501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33246.93324439897</v>
      </c>
      <c r="K43" s="25">
        <f t="shared" si="4"/>
        <v>0</v>
      </c>
      <c r="L43" s="25"/>
      <c r="N43" s="25">
        <f>'Combined Retirement'!$C$18/12</f>
        <v>40940.569999999992</v>
      </c>
      <c r="O43" s="25">
        <f t="shared" si="5"/>
        <v>7693.6367556010218</v>
      </c>
      <c r="P43" s="25">
        <f t="shared" si="6"/>
        <v>33246.93324439897</v>
      </c>
      <c r="Q43" s="25">
        <f t="array" aca="1" ref="Q43" ca="1">INDEX('Isaac 401k'!L:L,MATCH('Retirement Calculator'!A43,'Isaac 401k'!N:N,0),0)</f>
        <v>2804839.2345305299</v>
      </c>
      <c r="R43" s="25">
        <f t="array" aca="1" ref="R43" ca="1">INDEX('Lorri 401b'!L:L,MATCH('Retirement Calculator'!A43,'Lorri 401b'!N:N,0),0)</f>
        <v>4200178.3902080106</v>
      </c>
      <c r="S43" s="25">
        <f t="shared" ca="1" si="7"/>
        <v>7005017.6247385405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33246.93324439897</v>
      </c>
      <c r="K44" s="25">
        <f t="shared" si="4"/>
        <v>0</v>
      </c>
      <c r="L44" s="25"/>
      <c r="N44" s="25">
        <f>'Combined Retirement'!$C$18/12</f>
        <v>40940.569999999992</v>
      </c>
      <c r="O44" s="25">
        <f t="shared" si="5"/>
        <v>7693.6367556010218</v>
      </c>
      <c r="P44" s="25">
        <f t="shared" si="6"/>
        <v>33246.93324439897</v>
      </c>
      <c r="Q44" s="25">
        <f t="array" aca="1" ref="Q44" ca="1">INDEX('Isaac 401k'!L:L,MATCH('Retirement Calculator'!A44,'Isaac 401k'!N:N,0),0)</f>
        <v>2783140.60254149</v>
      </c>
      <c r="R44" s="25">
        <f t="array" aca="1" ref="R44" ca="1">INDEX('Lorri 401b'!L:L,MATCH('Retirement Calculator'!A44,'Lorri 401b'!N:N,0),0)</f>
        <v>4217679.1335005444</v>
      </c>
      <c r="S44" s="25">
        <f t="shared" ca="1" si="7"/>
        <v>7000819.7360420339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33246.93324439897</v>
      </c>
      <c r="K45" s="25">
        <f t="shared" si="4"/>
        <v>0</v>
      </c>
      <c r="L45" s="25"/>
      <c r="N45" s="25">
        <f>'Combined Retirement'!$C$18/12</f>
        <v>40940.569999999992</v>
      </c>
      <c r="O45" s="25">
        <f t="shared" si="5"/>
        <v>7693.6367556010218</v>
      </c>
      <c r="P45" s="25">
        <f t="shared" si="6"/>
        <v>33246.93324439897</v>
      </c>
      <c r="Q45" s="25">
        <f t="array" aca="1" ref="Q45" ca="1">INDEX('Isaac 401k'!L:L,MATCH('Retirement Calculator'!A45,'Isaac 401k'!N:N,0),0)</f>
        <v>2761351.5595858293</v>
      </c>
      <c r="R45" s="25">
        <f t="array" aca="1" ref="R45" ca="1">INDEX('Lorri 401b'!L:L,MATCH('Retirement Calculator'!A45,'Lorri 401b'!N:N,0),0)</f>
        <v>4235252.7965567969</v>
      </c>
      <c r="S45" s="25">
        <f t="shared" ca="1" si="7"/>
        <v>6996604.3561426261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33246.93324439897</v>
      </c>
      <c r="K46" s="25">
        <f t="shared" si="4"/>
        <v>0</v>
      </c>
      <c r="L46" s="25"/>
      <c r="N46" s="25">
        <f>'Combined Retirement'!$C$18/12</f>
        <v>40940.569999999992</v>
      </c>
      <c r="O46" s="25">
        <f t="shared" si="5"/>
        <v>7693.6367556010218</v>
      </c>
      <c r="P46" s="25">
        <f t="shared" si="6"/>
        <v>33246.93324439897</v>
      </c>
      <c r="Q46" s="25">
        <f t="array" aca="1" ref="Q46" ca="1">INDEX('Isaac 401k'!L:L,MATCH('Retirement Calculator'!A46,'Isaac 401k'!N:N,0),0)</f>
        <v>2739471.7289511864</v>
      </c>
      <c r="R46" s="25">
        <f t="array" aca="1" ref="R46" ca="1">INDEX('Lorri 401b'!L:L,MATCH('Retirement Calculator'!A46,'Lorri 401b'!N:N,0),0)</f>
        <v>4252899.6832091166</v>
      </c>
      <c r="S46" s="25">
        <f t="shared" ca="1" si="7"/>
        <v>6992371.4121603034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33246.93324439897</v>
      </c>
      <c r="K47" s="25">
        <f t="shared" si="4"/>
        <v>0</v>
      </c>
      <c r="L47" s="25"/>
      <c r="N47" s="25">
        <f>'Combined Retirement'!$C$18/12</f>
        <v>40940.569999999992</v>
      </c>
      <c r="O47" s="25">
        <f t="shared" si="5"/>
        <v>7693.6367556010218</v>
      </c>
      <c r="P47" s="25">
        <f t="shared" si="6"/>
        <v>33246.93324439897</v>
      </c>
      <c r="Q47" s="25">
        <f t="array" aca="1" ref="Q47" ca="1">INDEX('Isaac 401k'!L:L,MATCH('Retirement Calculator'!A47,'Isaac 401k'!N:N,0),0)</f>
        <v>2717500.7323555658</v>
      </c>
      <c r="R47" s="25">
        <f t="array" aca="1" ref="R47" ca="1">INDEX('Lorri 401b'!L:L,MATCH('Retirement Calculator'!A47,'Lorri 401b'!N:N,0),0)</f>
        <v>4270620.098555821</v>
      </c>
      <c r="S47" s="25">
        <f t="shared" ca="1" si="7"/>
        <v>6988120.8309113868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33246.93324439897</v>
      </c>
      <c r="K48" s="25">
        <f t="shared" si="4"/>
        <v>0</v>
      </c>
      <c r="L48" s="25"/>
      <c r="N48" s="25">
        <f>'Combined Retirement'!$C$18/12</f>
        <v>40940.569999999992</v>
      </c>
      <c r="O48" s="25">
        <f t="shared" si="5"/>
        <v>7693.6367556010218</v>
      </c>
      <c r="P48" s="25">
        <f t="shared" si="6"/>
        <v>33246.93324439897</v>
      </c>
      <c r="Q48" s="25">
        <f t="array" aca="1" ref="Q48" ca="1">INDEX('Isaac 401k'!L:L,MATCH('Retirement Calculator'!A48,'Isaac 401k'!N:N,0),0)</f>
        <v>2695438.1899407967</v>
      </c>
      <c r="R48" s="25">
        <f t="array" aca="1" ref="R48" ca="1">INDEX('Lorri 401b'!L:L,MATCH('Retirement Calculator'!A48,'Lorri 401b'!N:N,0),0)</f>
        <v>4288414.34896647</v>
      </c>
      <c r="S48" s="25">
        <f t="shared" ca="1" si="7"/>
        <v>6983852.5389072672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33246.93324439897</v>
      </c>
      <c r="K49" s="25">
        <f t="shared" si="4"/>
        <v>0</v>
      </c>
      <c r="L49" s="25"/>
      <c r="N49" s="25">
        <f>'Combined Retirement'!$C$18/12</f>
        <v>40940.569999999992</v>
      </c>
      <c r="O49" s="25">
        <f t="shared" si="5"/>
        <v>7693.6367556010218</v>
      </c>
      <c r="P49" s="25">
        <f t="shared" si="6"/>
        <v>33246.93324439897</v>
      </c>
      <c r="Q49" s="25">
        <f t="array" aca="1" ref="Q49" ca="1">INDEX('Isaac 401k'!L:L,MATCH('Retirement Calculator'!A49,'Isaac 401k'!N:N,0),0)</f>
        <v>2673283.7202659664</v>
      </c>
      <c r="R49" s="25">
        <f t="array" aca="1" ref="R49" ca="1">INDEX('Lorri 401b'!L:L,MATCH('Retirement Calculator'!A49,'Lorri 401b'!N:N,0),0)</f>
        <v>4306282.742087164</v>
      </c>
      <c r="S49" s="25">
        <f t="shared" ca="1" si="7"/>
        <v>6979566.4623531308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33246.93324439897</v>
      </c>
      <c r="K50" s="25">
        <f t="shared" si="4"/>
        <v>0</v>
      </c>
      <c r="L50" s="25"/>
      <c r="N50" s="25">
        <f>'Combined Retirement'!$C$18/12</f>
        <v>40940.569999999992</v>
      </c>
      <c r="O50" s="25">
        <f t="shared" si="5"/>
        <v>7693.6367556010218</v>
      </c>
      <c r="P50" s="25">
        <f t="shared" si="6"/>
        <v>33246.93324439897</v>
      </c>
      <c r="Q50" s="25">
        <f t="array" aca="1" ref="Q50" ca="1">INDEX('Isaac 401k'!L:L,MATCH('Retirement Calculator'!A50,'Isaac 401k'!N:N,0),0)</f>
        <v>2651036.9403008241</v>
      </c>
      <c r="R50" s="25">
        <f t="array" aca="1" ref="R50" ca="1">INDEX('Lorri 401b'!L:L,MATCH('Retirement Calculator'!A50,'Lorri 401b'!N:N,0),0)</f>
        <v>4324225.5868458608</v>
      </c>
      <c r="S50" s="25">
        <f t="shared" ca="1" si="7"/>
        <v>6975262.5271466849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33246.93324439897</v>
      </c>
      <c r="K51" s="25">
        <f t="shared" si="4"/>
        <v>0</v>
      </c>
      <c r="L51" s="25"/>
      <c r="N51" s="25">
        <f>'Combined Retirement'!$C$18/12</f>
        <v>40940.569999999992</v>
      </c>
      <c r="O51" s="25">
        <f t="shared" si="5"/>
        <v>7693.6367556010218</v>
      </c>
      <c r="P51" s="25">
        <f t="shared" si="6"/>
        <v>33246.93324439897</v>
      </c>
      <c r="Q51" s="25">
        <f t="array" aca="1" ref="Q51" ca="1">INDEX('Isaac 401k'!L:L,MATCH('Retirement Calculator'!A51,'Isaac 401k'!N:N,0),0)</f>
        <v>2628697.4654191602</v>
      </c>
      <c r="R51" s="25">
        <f t="array" aca="1" ref="R51" ca="1">INDEX('Lorri 401b'!L:L,MATCH('Retirement Calculator'!A51,'Lorri 401b'!N:N,0),0)</f>
        <v>4342243.1934577189</v>
      </c>
      <c r="S51" s="25">
        <f t="shared" ca="1" si="7"/>
        <v>6970940.6588768791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33246.93324439897</v>
      </c>
      <c r="K52" s="25">
        <f t="shared" si="4"/>
        <v>0</v>
      </c>
      <c r="L52" s="25"/>
      <c r="N52" s="25">
        <f>'Combined Retirement'!$C$18/12</f>
        <v>40940.569999999992</v>
      </c>
      <c r="O52" s="25">
        <f t="shared" si="5"/>
        <v>7693.6367556010218</v>
      </c>
      <c r="P52" s="25">
        <f t="shared" si="6"/>
        <v>33246.93324439897</v>
      </c>
      <c r="Q52" s="25">
        <f t="array" aca="1" ref="Q52" ca="1">INDEX('Isaac 401k'!L:L,MATCH('Retirement Calculator'!A52,'Isaac 401k'!N:N,0),0)</f>
        <v>2606264.9093921562</v>
      </c>
      <c r="R52" s="25">
        <f t="array" aca="1" ref="R52" ca="1">INDEX('Lorri 401b'!L:L,MATCH('Retirement Calculator'!A52,'Lorri 401b'!N:N,0),0)</f>
        <v>4360335.8734304598</v>
      </c>
      <c r="S52" s="25">
        <f t="shared" ca="1" si="7"/>
        <v>6966600.7828226164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32470.93324439897</v>
      </c>
      <c r="K53" s="25">
        <f t="shared" si="4"/>
        <v>0</v>
      </c>
      <c r="L53" s="25"/>
      <c r="N53" s="25">
        <f>'Combined Retirement'!$C$18/12</f>
        <v>40940.569999999992</v>
      </c>
      <c r="O53" s="25">
        <f t="shared" si="5"/>
        <v>8469.6367556010227</v>
      </c>
      <c r="P53" s="25">
        <f t="shared" si="6"/>
        <v>32470.93324439897</v>
      </c>
      <c r="Q53" s="25">
        <f t="array" aca="1" ref="Q53" ca="1">INDEX('Isaac 401k'!L:L,MATCH('Retirement Calculator'!A53,'Isaac 401k'!N:N,0),0)</f>
        <v>2584518.1177150398</v>
      </c>
      <c r="R53" s="25">
        <f t="array" aca="1" ref="R53" ca="1">INDEX('Lorri 401b'!L:L,MATCH('Retirement Calculator'!A53,'Lorri 401b'!N:N,0),0)</f>
        <v>4378503.9395697536</v>
      </c>
      <c r="S53" s="25">
        <f t="shared" ca="1" si="7"/>
        <v>6963022.0572847929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32470.93324439897</v>
      </c>
      <c r="K54" s="25">
        <f t="shared" si="4"/>
        <v>0</v>
      </c>
      <c r="L54" s="25"/>
      <c r="N54" s="25">
        <f>'Combined Retirement'!$C$18/12</f>
        <v>40940.569999999992</v>
      </c>
      <c r="O54" s="25">
        <f t="shared" si="5"/>
        <v>8469.6367556010227</v>
      </c>
      <c r="P54" s="25">
        <f t="shared" si="6"/>
        <v>32470.93324439897</v>
      </c>
      <c r="Q54" s="25">
        <f t="array" aca="1" ref="Q54" ca="1">INDEX('Isaac 401k'!L:L,MATCH('Retirement Calculator'!A54,'Isaac 401k'!N:N,0),0)</f>
        <v>2562680.7144059353</v>
      </c>
      <c r="R54" s="25">
        <f t="array" aca="1" ref="R54" ca="1">INDEX('Lorri 401b'!L:L,MATCH('Retirement Calculator'!A54,'Lorri 401b'!N:N,0),0)</f>
        <v>4396747.7059846278</v>
      </c>
      <c r="S54" s="25">
        <f t="shared" ca="1" si="7"/>
        <v>6959428.4203905631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32470.93324439897</v>
      </c>
      <c r="K55" s="25">
        <f t="shared" si="4"/>
        <v>0</v>
      </c>
      <c r="L55" s="25"/>
      <c r="N55" s="25">
        <f>'Combined Retirement'!$C$18/12</f>
        <v>40940.569999999992</v>
      </c>
      <c r="O55" s="25">
        <f t="shared" si="5"/>
        <v>8469.6367556010227</v>
      </c>
      <c r="P55" s="25">
        <f t="shared" si="6"/>
        <v>32470.93324439897</v>
      </c>
      <c r="Q55" s="25">
        <f t="array" aca="1" ref="Q55" ca="1">INDEX('Isaac 401k'!L:L,MATCH('Retirement Calculator'!A55,'Isaac 401k'!N:N,0),0)</f>
        <v>2540752.3219163762</v>
      </c>
      <c r="R55" s="25">
        <f t="array" aca="1" ref="R55" ca="1">INDEX('Lorri 401b'!L:L,MATCH('Retirement Calculator'!A55,'Lorri 401b'!N:N,0),0)</f>
        <v>4415067.4880928975</v>
      </c>
      <c r="S55" s="25">
        <f t="shared" ca="1" si="7"/>
        <v>6955819.8100092737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32470.93324439897</v>
      </c>
      <c r="K56" s="25">
        <f t="shared" si="4"/>
        <v>0</v>
      </c>
      <c r="L56" s="25"/>
      <c r="N56" s="25">
        <f>'Combined Retirement'!$C$18/12</f>
        <v>40940.569999999992</v>
      </c>
      <c r="O56" s="25">
        <f t="shared" si="5"/>
        <v>8469.6367556010227</v>
      </c>
      <c r="P56" s="25">
        <f t="shared" si="6"/>
        <v>32470.93324439897</v>
      </c>
      <c r="Q56" s="25">
        <f t="array" aca="1" ref="Q56" ca="1">INDEX('Isaac 401k'!L:L,MATCH('Retirement Calculator'!A56,'Isaac 401k'!N:N,0),0)</f>
        <v>2518732.5611247774</v>
      </c>
      <c r="R56" s="25">
        <f t="array" aca="1" ref="R56" ca="1">INDEX('Lorri 401b'!L:L,MATCH('Retirement Calculator'!A56,'Lorri 401b'!N:N,0),0)</f>
        <v>4433463.602626618</v>
      </c>
      <c r="S56" s="25">
        <f t="shared" ca="1" si="7"/>
        <v>6952196.1637513954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32470.93324439897</v>
      </c>
      <c r="K57" s="25">
        <f t="shared" si="4"/>
        <v>0</v>
      </c>
      <c r="L57" s="25"/>
      <c r="N57" s="25">
        <f>'Combined Retirement'!$C$18/12</f>
        <v>40940.569999999992</v>
      </c>
      <c r="O57" s="25">
        <f t="shared" si="5"/>
        <v>8469.6367556010227</v>
      </c>
      <c r="P57" s="25">
        <f t="shared" si="6"/>
        <v>32470.93324439897</v>
      </c>
      <c r="Q57" s="25">
        <f t="array" aca="1" ref="Q57" ca="1">INDEX('Isaac 401k'!L:L,MATCH('Retirement Calculator'!A57,'Isaac 401k'!N:N,0),0)</f>
        <v>2496621.05132988</v>
      </c>
      <c r="R57" s="25">
        <f t="array" aca="1" ref="R57" ca="1">INDEX('Lorri 401b'!L:L,MATCH('Retirement Calculator'!A57,'Lorri 401b'!N:N,0),0)</f>
        <v>4451936.3676375626</v>
      </c>
      <c r="S57" s="25">
        <f t="shared" ca="1" si="7"/>
        <v>6948557.4189674426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32470.93324439897</v>
      </c>
      <c r="K58" s="25">
        <f t="shared" si="4"/>
        <v>0</v>
      </c>
      <c r="L58" s="25"/>
      <c r="N58" s="25">
        <f>'Combined Retirement'!$C$18/12</f>
        <v>40940.569999999992</v>
      </c>
      <c r="O58" s="25">
        <f t="shared" si="5"/>
        <v>8469.6367556010227</v>
      </c>
      <c r="P58" s="25">
        <f t="shared" si="6"/>
        <v>32470.93324439897</v>
      </c>
      <c r="Q58" s="25">
        <f t="array" aca="1" ref="Q58" ca="1">INDEX('Isaac 401k'!L:L,MATCH('Retirement Calculator'!A58,'Isaac 401k'!N:N,0),0)</f>
        <v>2474417.4102441706</v>
      </c>
      <c r="R58" s="25">
        <f t="array" aca="1" ref="R58" ca="1">INDEX('Lorri 401b'!L:L,MATCH('Retirement Calculator'!A58,'Lorri 401b'!N:N,0),0)</f>
        <v>4470486.1025027195</v>
      </c>
      <c r="S58" s="25">
        <f t="shared" ca="1" si="7"/>
        <v>6944903.5127468901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32470.93324439897</v>
      </c>
      <c r="K59" s="25">
        <f t="shared" si="4"/>
        <v>0</v>
      </c>
      <c r="L59" s="25"/>
      <c r="N59" s="25">
        <f>'Combined Retirement'!$C$18/12</f>
        <v>40940.569999999992</v>
      </c>
      <c r="O59" s="25">
        <f t="shared" si="5"/>
        <v>8469.6367556010227</v>
      </c>
      <c r="P59" s="25">
        <f t="shared" si="6"/>
        <v>32470.93324439897</v>
      </c>
      <c r="Q59" s="25">
        <f t="array" aca="1" ref="Q59" ca="1">INDEX('Isaac 401k'!L:L,MATCH('Retirement Calculator'!A59,'Isaac 401k'!N:N,0),0)</f>
        <v>2452121.2539872709</v>
      </c>
      <c r="R59" s="25">
        <f t="array" aca="1" ref="R59" ca="1">INDEX('Lorri 401b'!L:L,MATCH('Retirement Calculator'!A59,'Lorri 401b'!N:N,0),0)</f>
        <v>4489113.1279298142</v>
      </c>
      <c r="S59" s="25">
        <f t="shared" ca="1" si="7"/>
        <v>6941234.3819170855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32470.93324439897</v>
      </c>
      <c r="K60" s="25">
        <f t="shared" si="4"/>
        <v>0</v>
      </c>
      <c r="L60" s="25"/>
      <c r="N60" s="25">
        <f>'Combined Retirement'!$C$18/12</f>
        <v>40940.569999999992</v>
      </c>
      <c r="O60" s="25">
        <f t="shared" si="5"/>
        <v>8469.6367556010227</v>
      </c>
      <c r="P60" s="25">
        <f t="shared" si="6"/>
        <v>32470.93324439897</v>
      </c>
      <c r="Q60" s="25">
        <f t="array" aca="1" ref="Q60" ca="1">INDEX('Isaac 401k'!L:L,MATCH('Retirement Calculator'!A60,'Isaac 401k'!N:N,0),0)</f>
        <v>2429732.1970793009</v>
      </c>
      <c r="R60" s="25">
        <f t="array" aca="1" ref="R60" ca="1">INDEX('Lorri 401b'!L:L,MATCH('Retirement Calculator'!A60,'Lorri 401b'!N:N,0),0)</f>
        <v>4507817.765962855</v>
      </c>
      <c r="S60" s="25">
        <f t="shared" ca="1" si="7"/>
        <v>6937549.9630421558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32470.93324439897</v>
      </c>
      <c r="K61" s="25">
        <f t="shared" si="4"/>
        <v>0</v>
      </c>
      <c r="L61" s="25"/>
      <c r="N61" s="25">
        <f>'Combined Retirement'!$C$18/12</f>
        <v>40940.569999999992</v>
      </c>
      <c r="O61" s="25">
        <f t="shared" si="5"/>
        <v>8469.6367556010227</v>
      </c>
      <c r="P61" s="25">
        <f t="shared" si="6"/>
        <v>32470.93324439897</v>
      </c>
      <c r="Q61" s="25">
        <f t="array" aca="1" ref="Q61" ca="1">INDEX('Isaac 401k'!L:L,MATCH('Retirement Calculator'!A61,'Isaac 401k'!N:N,0),0)</f>
        <v>2407249.8524342142</v>
      </c>
      <c r="R61" s="25">
        <f t="array" aca="1" ref="R61" ca="1">INDEX('Lorri 401b'!L:L,MATCH('Retirement Calculator'!A61,'Lorri 401b'!N:N,0),0)</f>
        <v>4526600.3399876999</v>
      </c>
      <c r="S61" s="25">
        <f t="shared" ca="1" si="7"/>
        <v>6933850.1924219141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32470.93324439897</v>
      </c>
      <c r="K62" s="25">
        <f t="shared" si="4"/>
        <v>0</v>
      </c>
      <c r="L62" s="25"/>
      <c r="N62" s="25">
        <f>'Combined Retirement'!$C$18/12</f>
        <v>40940.569999999992</v>
      </c>
      <c r="O62" s="25">
        <f t="shared" si="5"/>
        <v>8469.6367556010227</v>
      </c>
      <c r="P62" s="25">
        <f t="shared" si="6"/>
        <v>32470.93324439897</v>
      </c>
      <c r="Q62" s="25">
        <f t="array" aca="1" ref="Q62" ca="1">INDEX('Isaac 401k'!L:L,MATCH('Retirement Calculator'!A62,'Isaac 401k'!N:N,0),0)</f>
        <v>2384673.8313531065</v>
      </c>
      <c r="R62" s="25">
        <f t="array" aca="1" ref="R62" ca="1">INDEX('Lorri 401b'!L:L,MATCH('Retirement Calculator'!A62,'Lorri 401b'!N:N,0),0)</f>
        <v>4545461.174737649</v>
      </c>
      <c r="S62" s="25">
        <f t="shared" ca="1" si="7"/>
        <v>6930135.0060907556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32470.93324439897</v>
      </c>
      <c r="K63" s="25">
        <f t="shared" si="4"/>
        <v>0</v>
      </c>
      <c r="L63" s="25"/>
      <c r="N63" s="25">
        <f>'Combined Retirement'!$C$18/12</f>
        <v>40940.569999999992</v>
      </c>
      <c r="O63" s="25">
        <f t="shared" si="5"/>
        <v>8469.6367556010227</v>
      </c>
      <c r="P63" s="25">
        <f t="shared" si="6"/>
        <v>32470.93324439897</v>
      </c>
      <c r="Q63" s="25">
        <f t="array" aca="1" ref="Q63" ca="1">INDEX('Isaac 401k'!L:L,MATCH('Retirement Calculator'!A63,'Isaac 401k'!N:N,0),0)</f>
        <v>2362003.7435174938</v>
      </c>
      <c r="R63" s="25">
        <f t="array" aca="1" ref="R63" ca="1">INDEX('Lorri 401b'!L:L,MATCH('Retirement Calculator'!A63,'Lorri 401b'!N:N,0),0)</f>
        <v>4564400.596299056</v>
      </c>
      <c r="S63" s="25">
        <f t="shared" ca="1" si="7"/>
        <v>6926404.3398165498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32470.93324439897</v>
      </c>
      <c r="K64" s="25">
        <f t="shared" si="4"/>
        <v>0</v>
      </c>
      <c r="L64" s="25"/>
      <c r="N64" s="25">
        <f>'Combined Retirement'!$C$18/12</f>
        <v>40940.569999999992</v>
      </c>
      <c r="O64" s="25">
        <f t="shared" si="5"/>
        <v>8469.6367556010227</v>
      </c>
      <c r="P64" s="25">
        <f t="shared" si="6"/>
        <v>32470.93324439897</v>
      </c>
      <c r="Q64" s="25">
        <f t="array" aca="1" ref="Q64" ca="1">INDEX('Isaac 401k'!L:L,MATCH('Retirement Calculator'!A64,'Isaac 401k'!N:N,0),0)</f>
        <v>2339239.1969825663</v>
      </c>
      <c r="R64" s="25">
        <f t="array" aca="1" ref="R64" ca="1">INDEX('Lorri 401b'!L:L,MATCH('Retirement Calculator'!A64,'Lorri 401b'!N:N,0),0)</f>
        <v>4583418.9321169686</v>
      </c>
      <c r="S64" s="25">
        <f t="shared" ca="1" si="7"/>
        <v>6922658.1290995348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32470.93324439897</v>
      </c>
      <c r="K65" s="25">
        <f t="shared" si="4"/>
        <v>0</v>
      </c>
      <c r="L65" s="25"/>
      <c r="N65" s="25">
        <f>'Combined Retirement'!$C$18/12</f>
        <v>40940.569999999992</v>
      </c>
      <c r="O65" s="25">
        <f t="shared" si="5"/>
        <v>8469.6367556010227</v>
      </c>
      <c r="P65" s="25">
        <f t="shared" si="6"/>
        <v>32470.93324439897</v>
      </c>
      <c r="Q65" s="25">
        <f t="array" aca="1" ref="Q65" ca="1">INDEX('Isaac 401k'!L:L,MATCH('Retirement Calculator'!A65,'Isaac 401k'!N:N,0),0)</f>
        <v>2316379.7981704096</v>
      </c>
      <c r="R65" s="25">
        <f t="array" aca="1" ref="R65" ca="1">INDEX('Lorri 401b'!L:L,MATCH('Retirement Calculator'!A65,'Lorri 401b'!N:N,0),0)</f>
        <v>4602516.5110007897</v>
      </c>
      <c r="S65" s="25">
        <f t="shared" ca="1" si="7"/>
        <v>6918896.3091711998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32470.93324439897</v>
      </c>
      <c r="K66" s="25">
        <f t="shared" si="4"/>
        <v>0</v>
      </c>
      <c r="L66" s="25"/>
      <c r="N66" s="25">
        <f>'Combined Retirement'!$C$18/12</f>
        <v>40940.569999999992</v>
      </c>
      <c r="O66" s="25">
        <f t="shared" si="5"/>
        <v>8469.6367556010227</v>
      </c>
      <c r="P66" s="25">
        <f t="shared" si="6"/>
        <v>32470.93324439897</v>
      </c>
      <c r="Q66" s="25">
        <f t="array" aca="1" ref="Q66" ca="1">INDEX('Isaac 401k'!L:L,MATCH('Retirement Calculator'!A66,'Isaac 401k'!N:N,0),0)</f>
        <v>2293425.1518632025</v>
      </c>
      <c r="R66" s="25">
        <f t="array" aca="1" ref="R66" ca="1">INDEX('Lorri 401b'!L:L,MATCH('Retirement Calculator'!A66,'Lorri 401b'!N:N,0),0)</f>
        <v>4621693.6631299593</v>
      </c>
      <c r="S66" s="25">
        <f t="shared" ca="1" si="7"/>
        <v>6915118.8149931617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32470.93324439897</v>
      </c>
      <c r="K67" s="25">
        <f t="shared" si="4"/>
        <v>0</v>
      </c>
      <c r="L67" s="25"/>
      <c r="N67" s="25">
        <f>'Combined Retirement'!$C$18/12</f>
        <v>40940.569999999992</v>
      </c>
      <c r="O67" s="25">
        <f t="shared" si="5"/>
        <v>8469.6367556010227</v>
      </c>
      <c r="P67" s="25">
        <f t="shared" si="6"/>
        <v>32470.93324439897</v>
      </c>
      <c r="Q67" s="25">
        <f t="array" aca="1" ref="Q67" ca="1">INDEX('Isaac 401k'!L:L,MATCH('Retirement Calculator'!A67,'Isaac 401k'!N:N,0),0)</f>
        <v>2270374.861196382</v>
      </c>
      <c r="R67" s="25">
        <f t="array" aca="1" ref="R67" ca="1">INDEX('Lorri 401b'!L:L,MATCH('Retirement Calculator'!A67,'Lorri 401b'!N:N,0),0)</f>
        <v>4640950.7200596677</v>
      </c>
      <c r="S67" s="25">
        <f t="shared" ca="1" si="7"/>
        <v>6911325.5812560497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32470.93324439897</v>
      </c>
      <c r="K68" s="25">
        <f t="shared" si="4"/>
        <v>0</v>
      </c>
      <c r="L68" s="25"/>
      <c r="N68" s="25">
        <f>'Combined Retirement'!$C$18/12</f>
        <v>40940.569999999992</v>
      </c>
      <c r="O68" s="25">
        <f t="shared" si="5"/>
        <v>8469.6367556010227</v>
      </c>
      <c r="P68" s="25">
        <f t="shared" si="6"/>
        <v>32470.93324439897</v>
      </c>
      <c r="Q68" s="25">
        <f t="array" aca="1" ref="Q68" ca="1">INDEX('Isaac 401k'!L:L,MATCH('Retirement Calculator'!A68,'Isaac 401k'!N:N,0),0)</f>
        <v>2247228.5276517831</v>
      </c>
      <c r="R68" s="25">
        <f t="array" aca="1" ref="R68" ca="1">INDEX('Lorri 401b'!L:L,MATCH('Retirement Calculator'!A68,'Lorri 401b'!N:N,0),0)</f>
        <v>4660288.0147265829</v>
      </c>
      <c r="S68" s="25">
        <f t="shared" ca="1" si="7"/>
        <v>6907516.542378366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32470.93324439897</v>
      </c>
      <c r="K69" s="25">
        <f t="shared" si="4"/>
        <v>0</v>
      </c>
      <c r="L69" s="25"/>
      <c r="N69" s="25">
        <f>'Combined Retirement'!$C$18/12</f>
        <v>40940.569999999992</v>
      </c>
      <c r="O69" s="25">
        <f t="shared" si="5"/>
        <v>8469.6367556010227</v>
      </c>
      <c r="P69" s="25">
        <f t="shared" si="6"/>
        <v>32470.93324439897</v>
      </c>
      <c r="Q69" s="25">
        <f t="array" aca="1" ref="Q69" ca="1">INDEX('Isaac 401k'!L:L,MATCH('Retirement Calculator'!A69,'Isaac 401k'!N:N,0),0)</f>
        <v>2223985.7510507484</v>
      </c>
      <c r="R69" s="25">
        <f t="array" aca="1" ref="R69" ca="1">INDEX('Lorri 401b'!L:L,MATCH('Retirement Calculator'!A69,'Lorri 401b'!N:N,0),0)</f>
        <v>4679705.8814546103</v>
      </c>
      <c r="S69" s="25">
        <f t="shared" ca="1" si="7"/>
        <v>6903691.6325053591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32470.93324439897</v>
      </c>
      <c r="K70" s="25">
        <f t="shared" si="4"/>
        <v>0</v>
      </c>
      <c r="L70" s="25"/>
      <c r="N70" s="25">
        <f>'Combined Retirement'!$C$18/12</f>
        <v>40940.569999999992</v>
      </c>
      <c r="O70" s="25">
        <f t="shared" si="5"/>
        <v>8469.6367556010227</v>
      </c>
      <c r="P70" s="25">
        <f t="shared" si="6"/>
        <v>32470.93324439897</v>
      </c>
      <c r="Q70" s="25">
        <f t="array" aca="1" ref="Q70" ca="1">INDEX('Isaac 401k'!L:L,MATCH('Retirement Calculator'!A70,'Isaac 401k'!N:N,0),0)</f>
        <v>2200646.1295472095</v>
      </c>
      <c r="R70" s="25">
        <f t="array" aca="1" ref="R70" ca="1">INDEX('Lorri 401b'!L:L,MATCH('Retirement Calculator'!A70,'Lorri 401b'!N:N,0),0)</f>
        <v>4699204.6559606716</v>
      </c>
      <c r="S70" s="25">
        <f t="shared" ca="1" si="7"/>
        <v>6899850.7855078811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32470.93324439897</v>
      </c>
      <c r="K71" s="25">
        <f t="shared" si="4"/>
        <v>0</v>
      </c>
      <c r="L71" s="25"/>
      <c r="N71" s="25">
        <f>'Combined Retirement'!$C$18/12</f>
        <v>40940.569999999992</v>
      </c>
      <c r="O71" s="25">
        <f t="shared" si="5"/>
        <v>8469.6367556010227</v>
      </c>
      <c r="P71" s="25">
        <f t="shared" si="6"/>
        <v>32470.93324439897</v>
      </c>
      <c r="Q71" s="25">
        <f t="array" aca="1" ref="Q71" ca="1">INDEX('Isaac 401k'!L:L,MATCH('Retirement Calculator'!A71,'Isaac 401k'!N:N,0),0)</f>
        <v>2177209.2596207391</v>
      </c>
      <c r="R71" s="25">
        <f t="array" aca="1" ref="R71" ca="1">INDEX('Lorri 401b'!L:L,MATCH('Retirement Calculator'!A71,'Lorri 401b'!N:N,0),0)</f>
        <v>4718784.6753605073</v>
      </c>
      <c r="S71" s="25">
        <f t="shared" ca="1" si="7"/>
        <v>6895993.9349812465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32470.93324439897</v>
      </c>
      <c r="K72" s="25">
        <f t="shared" si="4"/>
        <v>0</v>
      </c>
      <c r="L72" s="25"/>
      <c r="N72" s="25">
        <f>'Combined Retirement'!$C$18/12</f>
        <v>40940.569999999992</v>
      </c>
      <c r="O72" s="25">
        <f t="shared" si="5"/>
        <v>8469.6367556010227</v>
      </c>
      <c r="P72" s="25">
        <f t="shared" si="6"/>
        <v>32470.93324439897</v>
      </c>
      <c r="Q72" s="25">
        <f t="array" aca="1" ref="Q72" ca="1">INDEX('Isaac 401k'!L:L,MATCH('Retirement Calculator'!A72,'Isaac 401k'!N:N,0),0)</f>
        <v>2153674.736069575</v>
      </c>
      <c r="R72" s="25">
        <f t="array" aca="1" ref="R72" ca="1">INDEX('Lorri 401b'!L:L,MATCH('Retirement Calculator'!A72,'Lorri 401b'!N:N,0),0)</f>
        <v>4738446.2781745093</v>
      </c>
      <c r="S72" s="25">
        <f t="shared" ca="1" si="7"/>
        <v>6892121.0142440842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32470.93324439897</v>
      </c>
      <c r="K73" s="25">
        <f t="shared" si="4"/>
        <v>0</v>
      </c>
      <c r="L73" s="25"/>
      <c r="N73" s="25">
        <f>'Combined Retirement'!$C$18/12</f>
        <v>40940.569999999992</v>
      </c>
      <c r="O73" s="25">
        <f t="shared" si="5"/>
        <v>8469.6367556010227</v>
      </c>
      <c r="P73" s="25">
        <f t="shared" si="6"/>
        <v>32470.93324439897</v>
      </c>
      <c r="Q73" s="25">
        <f t="array" aca="1" ref="Q73" ca="1">INDEX('Isaac 401k'!L:L,MATCH('Retirement Calculator'!A73,'Isaac 401k'!N:N,0),0)</f>
        <v>2130042.1520036142</v>
      </c>
      <c r="R73" s="25">
        <f t="array" aca="1" ref="R73" ca="1">INDEX('Lorri 401b'!L:L,MATCH('Retirement Calculator'!A73,'Lorri 401b'!N:N,0),0)</f>
        <v>4758189.8043335695</v>
      </c>
      <c r="S73" s="25">
        <f t="shared" ca="1" si="7"/>
        <v>6888231.9563371837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32470.93324439897</v>
      </c>
      <c r="K74" s="25">
        <f t="shared" si="4"/>
        <v>0</v>
      </c>
      <c r="L74" s="25"/>
      <c r="N74" s="25">
        <f>'Combined Retirement'!$C$18/12</f>
        <v>40940.569999999992</v>
      </c>
      <c r="O74" s="25">
        <f t="shared" si="5"/>
        <v>8469.6367556010227</v>
      </c>
      <c r="P74" s="25">
        <f t="shared" si="6"/>
        <v>32470.93324439897</v>
      </c>
      <c r="Q74" s="25">
        <f t="array" aca="1" ref="Q74" ca="1">INDEX('Isaac 401k'!L:L,MATCH('Retirement Calculator'!A74,'Isaac 401k'!N:N,0),0)</f>
        <v>2106311.0988373789</v>
      </c>
      <c r="R74" s="25">
        <f t="array" aca="1" ref="R74" ca="1">INDEX('Lorri 401b'!L:L,MATCH('Retirement Calculator'!A74,'Lorri 401b'!N:N,0),0)</f>
        <v>4778015.5951849595</v>
      </c>
      <c r="S74" s="25">
        <f t="shared" ca="1" si="7"/>
        <v>6884326.6940223388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32470.93324439897</v>
      </c>
      <c r="K75" s="25">
        <f t="shared" si="4"/>
        <v>0</v>
      </c>
      <c r="L75" s="25"/>
      <c r="N75" s="25">
        <f>'Combined Retirement'!$C$18/12</f>
        <v>40940.569999999992</v>
      </c>
      <c r="O75" s="25">
        <f t="shared" si="5"/>
        <v>8469.6367556010227</v>
      </c>
      <c r="P75" s="25">
        <f t="shared" si="6"/>
        <v>32470.93324439897</v>
      </c>
      <c r="Q75" s="25">
        <f t="array" aca="1" ref="Q75" ca="1">INDEX('Isaac 401k'!L:L,MATCH('Retirement Calculator'!A75,'Isaac 401k'!N:N,0),0)</f>
        <v>2082481.1662829507</v>
      </c>
      <c r="R75" s="25">
        <f t="array" aca="1" ref="R75" ca="1">INDEX('Lorri 401b'!L:L,MATCH('Retirement Calculator'!A75,'Lorri 401b'!N:N,0),0)</f>
        <v>4797923.9934982304</v>
      </c>
      <c r="S75" s="25">
        <f t="shared" ca="1" si="7"/>
        <v>6880405.1597811813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32470.93324439897</v>
      </c>
      <c r="K76" s="25">
        <f t="shared" si="4"/>
        <v>0</v>
      </c>
      <c r="L76" s="25"/>
      <c r="N76" s="25">
        <f>'Combined Retirement'!$C$18/12</f>
        <v>40940.569999999992</v>
      </c>
      <c r="O76" s="25">
        <f t="shared" si="5"/>
        <v>8469.6367556010227</v>
      </c>
      <c r="P76" s="25">
        <f t="shared" si="6"/>
        <v>32470.93324439897</v>
      </c>
      <c r="Q76" s="25">
        <f t="array" aca="1" ref="Q76" ca="1">INDEX('Isaac 401k'!L:L,MATCH('Retirement Calculator'!A76,'Isaac 401k'!N:N,0),0)</f>
        <v>2058551.942342879</v>
      </c>
      <c r="R76" s="25">
        <f t="array" aca="1" ref="R76" ca="1">INDEX('Lorri 401b'!L:L,MATCH('Retirement Calculator'!A76,'Lorri 401b'!N:N,0),0)</f>
        <v>4817915.3434711397</v>
      </c>
      <c r="S76" s="25">
        <f t="shared" ca="1" si="7"/>
        <v>6876467.2858140189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32470.93324439897</v>
      </c>
      <c r="K77" s="25">
        <f t="shared" si="4"/>
        <v>0</v>
      </c>
      <c r="L77" s="25"/>
      <c r="N77" s="25">
        <f>'Combined Retirement'!$C$18/12</f>
        <v>40940.569999999992</v>
      </c>
      <c r="O77" s="25">
        <f t="shared" si="5"/>
        <v>8469.6367556010227</v>
      </c>
      <c r="P77" s="25">
        <f t="shared" si="6"/>
        <v>32470.93324439897</v>
      </c>
      <c r="Q77" s="25">
        <f t="array" aca="1" ref="Q77" ca="1">INDEX('Isaac 401k'!L:L,MATCH('Retirement Calculator'!A77,'Isaac 401k'!N:N,0),0)</f>
        <v>2034523.0133030571</v>
      </c>
      <c r="R77" s="25">
        <f t="array" aca="1" ref="R77" ca="1">INDEX('Lorri 401b'!L:L,MATCH('Retirement Calculator'!A77,'Lorri 401b'!N:N,0),0)</f>
        <v>4837989.9907356026</v>
      </c>
      <c r="S77" s="25">
        <f t="shared" ca="1" si="7"/>
        <v>6872513.0040386599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9071.7293298201839</v>
      </c>
      <c r="K78" s="25">
        <f t="shared" si="4"/>
        <v>23399.203914578786</v>
      </c>
      <c r="L78" s="25"/>
      <c r="N78" s="25">
        <f>'Combined Retirement'!$C$18/12</f>
        <v>40940.569999999992</v>
      </c>
      <c r="O78" s="25">
        <f t="shared" si="5"/>
        <v>8469.6367556010227</v>
      </c>
      <c r="P78" s="25">
        <f t="shared" si="6"/>
        <v>32470.93324439897</v>
      </c>
      <c r="Q78" s="25">
        <f t="array" aca="1" ref="Q78" ca="1">INDEX('Isaac 401k'!L:L,MATCH('Retirement Calculator'!A78,'Isaac 401k'!N:N,0),0)</f>
        <v>2033890.6643231253</v>
      </c>
      <c r="R78" s="25">
        <f t="array" aca="1" ref="R78" ca="1">INDEX('Lorri 401b'!L:L,MATCH('Retirement Calculator'!A78,'Lorri 401b'!N:N,0),0)</f>
        <v>4834651.5817661108</v>
      </c>
      <c r="S78" s="25">
        <f t="shared" ca="1" si="7"/>
        <v>6868542.2460892359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9071.7293298201839</v>
      </c>
      <c r="K79" s="25">
        <f t="shared" si="4"/>
        <v>23399.203914578786</v>
      </c>
      <c r="L79" s="25"/>
      <c r="N79" s="25">
        <f>'Combined Retirement'!$C$18/12</f>
        <v>40940.569999999992</v>
      </c>
      <c r="O79" s="25">
        <f t="shared" si="5"/>
        <v>8469.6367556010227</v>
      </c>
      <c r="P79" s="25">
        <f t="shared" si="6"/>
        <v>32470.93324439897</v>
      </c>
      <c r="Q79" s="25">
        <f t="array" aca="1" ref="Q79" ca="1">INDEX('Isaac 401k'!L:L,MATCH('Retirement Calculator'!A79,'Isaac 401k'!N:N,0),0)</f>
        <v>2033255.6805557772</v>
      </c>
      <c r="R79" s="25">
        <f t="array" aca="1" ref="R79" ca="1">INDEX('Lorri 401b'!L:L,MATCH('Retirement Calculator'!A79,'Lorri 401b'!N:N,0),0)</f>
        <v>4831299.2627592469</v>
      </c>
      <c r="S79" s="25">
        <f t="shared" ca="1" si="7"/>
        <v>6864554.9433150236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9071.7293298201839</v>
      </c>
      <c r="K80" s="25">
        <f t="shared" si="4"/>
        <v>23399.203914578786</v>
      </c>
      <c r="L80" s="25"/>
      <c r="N80" s="25">
        <f>'Combined Retirement'!$C$18/12</f>
        <v>40940.569999999992</v>
      </c>
      <c r="O80" s="25">
        <f t="shared" si="5"/>
        <v>8469.6367556010227</v>
      </c>
      <c r="P80" s="25">
        <f t="shared" si="6"/>
        <v>32470.93324439897</v>
      </c>
      <c r="Q80" s="25">
        <f t="array" aca="1" ref="Q80" ca="1">INDEX('Isaac 401k'!L:L,MATCH('Retirement Calculator'!A80,'Isaac 401k'!N:N,0),0)</f>
        <v>2032618.0510227317</v>
      </c>
      <c r="R80" s="25">
        <f t="array" aca="1" ref="R80" ca="1">INDEX('Lorri 401b'!L:L,MATCH('Retirement Calculator'!A80,'Lorri 401b'!N:N,0),0)</f>
        <v>4827932.9757565204</v>
      </c>
      <c r="S80" s="25">
        <f t="shared" ca="1" si="7"/>
        <v>6860551.0267792521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9071.7293298201839</v>
      </c>
      <c r="K81" s="25">
        <f t="shared" si="4"/>
        <v>23399.203914578786</v>
      </c>
      <c r="L81" s="25"/>
      <c r="N81" s="25">
        <f>'Combined Retirement'!$C$18/12</f>
        <v>40940.569999999992</v>
      </c>
      <c r="O81" s="25">
        <f t="shared" si="5"/>
        <v>8469.6367556010227</v>
      </c>
      <c r="P81" s="25">
        <f t="shared" si="6"/>
        <v>32470.93324439897</v>
      </c>
      <c r="Q81" s="25">
        <f t="array" aca="1" ref="Q81" ca="1">INDEX('Isaac 401k'!L:L,MATCH('Retirement Calculator'!A81,'Isaac 401k'!N:N,0),0)</f>
        <v>2031977.7646999652</v>
      </c>
      <c r="R81" s="25">
        <f t="array" aca="1" ref="R81" ca="1">INDEX('Lorri 401b'!L:L,MATCH('Retirement Calculator'!A81,'Lorri 401b'!N:N,0),0)</f>
        <v>4824552.6625579493</v>
      </c>
      <c r="S81" s="25">
        <f t="shared" ca="1" si="7"/>
        <v>6856530.4272579141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9071.7293298201839</v>
      </c>
      <c r="K82" s="25">
        <f t="shared" si="4"/>
        <v>23399.203914578786</v>
      </c>
      <c r="L82" s="25"/>
      <c r="N82" s="25">
        <f>'Combined Retirement'!$C$18/12</f>
        <v>40940.569999999992</v>
      </c>
      <c r="O82" s="25">
        <f t="shared" si="5"/>
        <v>8469.6367556010227</v>
      </c>
      <c r="P82" s="25">
        <f t="shared" si="6"/>
        <v>32470.93324439897</v>
      </c>
      <c r="Q82" s="25">
        <f t="array" aca="1" ref="Q82" ca="1">INDEX('Isaac 401k'!L:L,MATCH('Retirement Calculator'!A82,'Isaac 401k'!N:N,0),0)</f>
        <v>2031334.8105175206</v>
      </c>
      <c r="R82" s="25">
        <f t="array" aca="1" ref="R82" ca="1">INDEX('Lorri 401b'!L:L,MATCH('Retirement Calculator'!A82,'Lorri 401b'!N:N,0),0)</f>
        <v>4821158.2647210509</v>
      </c>
      <c r="S82" s="25">
        <f t="shared" ca="1" si="7"/>
        <v>6852493.0752385715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9071.7293298201839</v>
      </c>
      <c r="K83" s="25">
        <f t="shared" si="4"/>
        <v>23399.203914578786</v>
      </c>
      <c r="L83" s="25"/>
      <c r="N83" s="25">
        <f>'Combined Retirement'!$C$18/12</f>
        <v>40940.569999999992</v>
      </c>
      <c r="O83" s="25">
        <f t="shared" si="5"/>
        <v>8469.6367556010227</v>
      </c>
      <c r="P83" s="25">
        <f t="shared" si="6"/>
        <v>32470.93324439897</v>
      </c>
      <c r="Q83" s="25">
        <f t="array" aca="1" ref="Q83" ca="1">INDEX('Isaac 401k'!L:L,MATCH('Retirement Calculator'!A83,'Isaac 401k'!N:N,0),0)</f>
        <v>2030689.1773593158</v>
      </c>
      <c r="R83" s="25">
        <f t="array" aca="1" ref="R83" ca="1">INDEX('Lorri 401b'!L:L,MATCH('Retirement Calculator'!A83,'Lorri 401b'!N:N,0),0)</f>
        <v>4817749.7235598322</v>
      </c>
      <c r="S83" s="25">
        <f t="shared" ca="1" si="7"/>
        <v>6848438.9009191478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9071.7293298201839</v>
      </c>
      <c r="K84" s="25">
        <f t="shared" si="4"/>
        <v>23399.203914578786</v>
      </c>
      <c r="L84" s="25"/>
      <c r="N84" s="25">
        <f>'Combined Retirement'!$C$18/12</f>
        <v>40940.569999999992</v>
      </c>
      <c r="O84" s="25">
        <f t="shared" si="5"/>
        <v>8469.6367556010227</v>
      </c>
      <c r="P84" s="25">
        <f t="shared" si="6"/>
        <v>32470.93324439897</v>
      </c>
      <c r="Q84" s="25">
        <f t="array" aca="1" ref="Q84" ca="1">INDEX('Isaac 401k'!L:L,MATCH('Retirement Calculator'!A84,'Isaac 401k'!N:N,0),0)</f>
        <v>2030040.8540629519</v>
      </c>
      <c r="R84" s="25">
        <f t="array" aca="1" ref="R84" ca="1">INDEX('Lorri 401b'!L:L,MATCH('Retirement Calculator'!A84,'Lorri 401b'!N:N,0),0)</f>
        <v>4814326.9801437752</v>
      </c>
      <c r="S84" s="25">
        <f t="shared" ca="1" si="7"/>
        <v>6844367.8342067273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9071.7293298201839</v>
      </c>
      <c r="K85" s="25">
        <f t="shared" si="4"/>
        <v>23399.203914578786</v>
      </c>
      <c r="L85" s="25"/>
      <c r="N85" s="25">
        <f>'Combined Retirement'!$C$18/12</f>
        <v>40940.569999999992</v>
      </c>
      <c r="O85" s="25">
        <f t="shared" si="5"/>
        <v>8469.6367556010227</v>
      </c>
      <c r="P85" s="25">
        <f t="shared" si="6"/>
        <v>32470.93324439897</v>
      </c>
      <c r="Q85" s="25">
        <f t="array" aca="1" ref="Q85" ca="1">INDEX('Isaac 401k'!L:L,MATCH('Retirement Calculator'!A85,'Isaac 401k'!N:N,0),0)</f>
        <v>2029389.8294195198</v>
      </c>
      <c r="R85" s="25">
        <f t="array" aca="1" ref="R85" ca="1">INDEX('Lorri 401b'!L:L,MATCH('Retirement Calculator'!A85,'Lorri 401b'!N:N,0),0)</f>
        <v>4810889.9752968177</v>
      </c>
      <c r="S85" s="25">
        <f t="shared" ca="1" si="7"/>
        <v>6840279.8047163375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9071.7293298201839</v>
      </c>
      <c r="K86" s="25">
        <f t="shared" si="4"/>
        <v>23399.203914578786</v>
      </c>
      <c r="L86" s="25"/>
      <c r="N86" s="25">
        <f>'Combined Retirement'!$C$18/12</f>
        <v>40940.569999999992</v>
      </c>
      <c r="O86" s="25">
        <f t="shared" si="5"/>
        <v>8469.6367556010227</v>
      </c>
      <c r="P86" s="25">
        <f t="shared" si="6"/>
        <v>32470.93324439897</v>
      </c>
      <c r="Q86" s="25">
        <f t="array" aca="1" ref="Q86" ca="1">INDEX('Isaac 401k'!L:L,MATCH('Retirement Calculator'!A86,'Isaac 401k'!N:N,0),0)</f>
        <v>2028736.0921734066</v>
      </c>
      <c r="R86" s="25">
        <f t="array" aca="1" ref="R86" ca="1">INDEX('Lorri 401b'!L:L,MATCH('Retirement Calculator'!A86,'Lorri 401b'!N:N,0),0)</f>
        <v>4807438.6495963316</v>
      </c>
      <c r="S86" s="25">
        <f t="shared" ca="1" si="7"/>
        <v>6836174.7417697385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9071.7293298201839</v>
      </c>
      <c r="K87" s="25">
        <f t="shared" si="4"/>
        <v>23399.203914578786</v>
      </c>
      <c r="L87" s="25"/>
      <c r="N87" s="25">
        <f>'Combined Retirement'!$C$18/12</f>
        <v>40940.569999999992</v>
      </c>
      <c r="O87" s="25">
        <f t="shared" si="5"/>
        <v>8469.6367556010227</v>
      </c>
      <c r="P87" s="25">
        <f t="shared" si="6"/>
        <v>32470.93324439897</v>
      </c>
      <c r="Q87" s="25">
        <f t="array" aca="1" ref="Q87" ca="1">INDEX('Isaac 401k'!L:L,MATCH('Retirement Calculator'!A87,'Isaac 401k'!N:N,0),0)</f>
        <v>2028079.6310221013</v>
      </c>
      <c r="R87" s="25">
        <f t="array" aca="1" ref="R87" ca="1">INDEX('Lorri 401b'!L:L,MATCH('Retirement Calculator'!A87,'Lorri 401b'!N:N,0),0)</f>
        <v>4803972.9433720931</v>
      </c>
      <c r="S87" s="25">
        <f t="shared" ca="1" si="7"/>
        <v>6832052.5743941944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9071.7293298201839</v>
      </c>
      <c r="K88" s="25">
        <f t="shared" si="4"/>
        <v>23399.203914578786</v>
      </c>
      <c r="L88" s="25"/>
      <c r="N88" s="25">
        <f>'Combined Retirement'!$C$18/12</f>
        <v>40940.569999999992</v>
      </c>
      <c r="O88" s="25">
        <f t="shared" si="5"/>
        <v>8469.6367556010227</v>
      </c>
      <c r="P88" s="25">
        <f t="shared" si="6"/>
        <v>32470.93324439897</v>
      </c>
      <c r="Q88" s="25">
        <f t="array" aca="1" ref="Q88" ca="1">INDEX('Isaac 401k'!L:L,MATCH('Retirement Calculator'!A88,'Isaac 401k'!N:N,0),0)</f>
        <v>2027420.4346159988</v>
      </c>
      <c r="R88" s="25">
        <f t="array" aca="1" ref="R88" ca="1">INDEX('Lorri 401b'!L:L,MATCH('Retirement Calculator'!A88,'Lorri 401b'!N:N,0),0)</f>
        <v>4800492.7967052534</v>
      </c>
      <c r="S88" s="25">
        <f t="shared" ca="1" si="7"/>
        <v>6827913.231321252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9071.7293298201839</v>
      </c>
      <c r="K89" s="25">
        <f t="shared" si="4"/>
        <v>23399.203914578786</v>
      </c>
      <c r="L89" s="25"/>
      <c r="N89" s="25">
        <f>'Combined Retirement'!$C$18/12</f>
        <v>40940.569999999992</v>
      </c>
      <c r="O89" s="25">
        <f t="shared" si="5"/>
        <v>8469.6367556010227</v>
      </c>
      <c r="P89" s="25">
        <f t="shared" si="6"/>
        <v>32470.93324439897</v>
      </c>
      <c r="Q89" s="25">
        <f t="array" aca="1" ref="Q89" ca="1">INDEX('Isaac 401k'!L:L,MATCH('Retirement Calculator'!A89,'Isaac 401k'!N:N,0),0)</f>
        <v>2026758.4915582042</v>
      </c>
      <c r="R89" s="25">
        <f t="array" aca="1" ref="R89" ca="1">INDEX('Lorri 401b'!L:L,MATCH('Retirement Calculator'!A89,'Lorri 401b'!N:N,0),0)</f>
        <v>4796998.1494273022</v>
      </c>
      <c r="S89" s="25">
        <f t="shared" ca="1" si="7"/>
        <v>6823756.6409855066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9071.7293298201839</v>
      </c>
      <c r="K90" s="25">
        <f t="shared" si="4"/>
        <v>23399.203914578786</v>
      </c>
      <c r="L90" s="25"/>
      <c r="N90" s="25">
        <f>'Combined Retirement'!$C$18/12</f>
        <v>40940.569999999992</v>
      </c>
      <c r="O90" s="25">
        <f t="shared" si="5"/>
        <v>8469.6367556010227</v>
      </c>
      <c r="P90" s="25">
        <f t="shared" si="6"/>
        <v>32470.93324439897</v>
      </c>
      <c r="Q90" s="25">
        <f t="array" aca="1" ref="Q90" ca="1">INDEX('Isaac 401k'!L:L,MATCH('Retirement Calculator'!A90,'Isaac 401k'!N:N,0),0)</f>
        <v>2026093.7904043356</v>
      </c>
      <c r="R90" s="25">
        <f t="array" aca="1" ref="R90" ca="1">INDEX('Lorri 401b'!L:L,MATCH('Retirement Calculator'!A90,'Lorri 401b'!N:N,0),0)</f>
        <v>4793488.9411190264</v>
      </c>
      <c r="S90" s="25">
        <f t="shared" ca="1" si="7"/>
        <v>6819582.731523362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9071.7293298201839</v>
      </c>
      <c r="K91" s="25">
        <f t="shared" si="4"/>
        <v>23399.203914578786</v>
      </c>
      <c r="L91" s="25"/>
      <c r="N91" s="25">
        <f>'Combined Retirement'!$C$18/12</f>
        <v>40940.569999999992</v>
      </c>
      <c r="O91" s="25">
        <f t="shared" si="5"/>
        <v>8469.6367556010227</v>
      </c>
      <c r="P91" s="25">
        <f t="shared" si="6"/>
        <v>32470.93324439897</v>
      </c>
      <c r="Q91" s="25">
        <f t="array" aca="1" ref="Q91" ca="1">INDEX('Isaac 401k'!L:L,MATCH('Retirement Calculator'!A91,'Isaac 401k'!N:N,0),0)</f>
        <v>2025426.3196623258</v>
      </c>
      <c r="R91" s="25">
        <f t="array" aca="1" ref="R91" ca="1">INDEX('Lorri 401b'!L:L,MATCH('Retirement Calculator'!A91,'Lorri 401b'!N:N,0),0)</f>
        <v>4789965.1111094663</v>
      </c>
      <c r="S91" s="25">
        <f t="shared" ca="1" si="7"/>
        <v>6815391.4307717923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9071.7293298201839</v>
      </c>
      <c r="K92" s="25">
        <f t="shared" si="4"/>
        <v>23399.203914578786</v>
      </c>
      <c r="L92" s="25"/>
      <c r="N92" s="25">
        <f>'Combined Retirement'!$C$18/12</f>
        <v>40940.569999999992</v>
      </c>
      <c r="O92" s="25">
        <f t="shared" si="5"/>
        <v>8469.6367556010227</v>
      </c>
      <c r="P92" s="25">
        <f t="shared" si="6"/>
        <v>32470.93324439897</v>
      </c>
      <c r="Q92" s="25">
        <f t="array" aca="1" ref="Q92" ca="1">INDEX('Isaac 401k'!L:L,MATCH('Retirement Calculator'!A92,'Isaac 401k'!N:N,0),0)</f>
        <v>2024756.0677922242</v>
      </c>
      <c r="R92" s="25">
        <f t="array" aca="1" ref="R92" ca="1">INDEX('Lorri 401b'!L:L,MATCH('Retirement Calculator'!A92,'Lorri 401b'!N:N,0),0)</f>
        <v>4786426.5984748658</v>
      </c>
      <c r="S92" s="25">
        <f t="shared" ca="1" si="7"/>
        <v>6811182.6662670895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9071.7293298201839</v>
      </c>
      <c r="K93" s="25">
        <f t="shared" si="4"/>
        <v>23399.203914578786</v>
      </c>
      <c r="L93" s="25"/>
      <c r="N93" s="25">
        <f>'Combined Retirement'!$C$18/12</f>
        <v>40940.569999999992</v>
      </c>
      <c r="O93" s="25">
        <f t="shared" si="5"/>
        <v>8469.6367556010227</v>
      </c>
      <c r="P93" s="25">
        <f t="shared" si="6"/>
        <v>32470.93324439897</v>
      </c>
      <c r="Q93" s="25">
        <f t="array" aca="1" ref="Q93" ca="1">INDEX('Isaac 401k'!L:L,MATCH('Retirement Calculator'!A93,'Isaac 401k'!N:N,0),0)</f>
        <v>2024083.0232059974</v>
      </c>
      <c r="R93" s="25">
        <f t="array" aca="1" ref="R93" ca="1">INDEX('Lorri 401b'!L:L,MATCH('Retirement Calculator'!A93,'Lorri 401b'!N:N,0),0)</f>
        <v>4782873.342037621</v>
      </c>
      <c r="S93" s="25">
        <f t="shared" ca="1" si="7"/>
        <v>6806956.3652436184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9071.7293298201839</v>
      </c>
      <c r="K94" s="25">
        <f t="shared" si="4"/>
        <v>23399.203914578786</v>
      </c>
      <c r="L94" s="25"/>
      <c r="N94" s="25">
        <f>'Combined Retirement'!$C$18/12</f>
        <v>40940.569999999992</v>
      </c>
      <c r="O94" s="25">
        <f t="shared" si="5"/>
        <v>8469.6367556010227</v>
      </c>
      <c r="P94" s="25">
        <f t="shared" si="6"/>
        <v>32470.93324439897</v>
      </c>
      <c r="Q94" s="25">
        <f t="array" aca="1" ref="Q94" ca="1">INDEX('Isaac 401k'!L:L,MATCH('Retirement Calculator'!A94,'Isaac 401k'!N:N,0),0)</f>
        <v>2023407.1742673279</v>
      </c>
      <c r="R94" s="25">
        <f t="array" aca="1" ref="R94" ca="1">INDEX('Lorri 401b'!L:L,MATCH('Retirement Calculator'!A94,'Lorri 401b'!N:N,0),0)</f>
        <v>4779305.2803652212</v>
      </c>
      <c r="S94" s="25">
        <f t="shared" ca="1" si="7"/>
        <v>6802712.4546325486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9071.7293298201839</v>
      </c>
      <c r="K95" s="25">
        <f t="shared" si="4"/>
        <v>23399.203914578786</v>
      </c>
      <c r="L95" s="25"/>
      <c r="N95" s="25">
        <f>'Combined Retirement'!$C$18/12</f>
        <v>40940.569999999992</v>
      </c>
      <c r="O95" s="25">
        <f t="shared" si="5"/>
        <v>8469.6367556010227</v>
      </c>
      <c r="P95" s="25">
        <f t="shared" si="6"/>
        <v>32470.93324439897</v>
      </c>
      <c r="Q95" s="25">
        <f t="array" aca="1" ref="Q95" ca="1">INDEX('Isaac 401k'!L:L,MATCH('Retirement Calculator'!A95,'Isaac 401k'!N:N,0),0)</f>
        <v>2022728.5092914139</v>
      </c>
      <c r="R95" s="25">
        <f t="array" aca="1" ref="R95" ca="1">INDEX('Lorri 401b'!L:L,MATCH('Retirement Calculator'!A95,'Lorri 401b'!N:N,0),0)</f>
        <v>4775722.3517691866</v>
      </c>
      <c r="S95" s="25">
        <f t="shared" ca="1" si="7"/>
        <v>6798450.8610606007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9071.7293298201839</v>
      </c>
      <c r="K96" s="25">
        <f t="shared" si="4"/>
        <v>23399.203914578786</v>
      </c>
      <c r="L96" s="25"/>
      <c r="N96" s="25">
        <f>'Combined Retirement'!$C$18/12</f>
        <v>40940.569999999992</v>
      </c>
      <c r="O96" s="25">
        <f t="shared" si="5"/>
        <v>8469.6367556010227</v>
      </c>
      <c r="P96" s="25">
        <f t="shared" si="6"/>
        <v>32470.93324439897</v>
      </c>
      <c r="Q96" s="25">
        <f t="array" aca="1" ref="Q96" ca="1">INDEX('Isaac 401k'!L:L,MATCH('Retirement Calculator'!A96,'Isaac 401k'!N:N,0),0)</f>
        <v>2022047.016544767</v>
      </c>
      <c r="R96" s="25">
        <f t="array" aca="1" ref="R96" ca="1">INDEX('Lorri 401b'!L:L,MATCH('Retirement Calculator'!A96,'Lorri 401b'!N:N,0),0)</f>
        <v>4772124.4943040013</v>
      </c>
      <c r="S96" s="25">
        <f t="shared" ca="1" si="7"/>
        <v>6794171.5108487681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9071.7293298201839</v>
      </c>
      <c r="K97" s="25">
        <f t="shared" si="4"/>
        <v>23399.203914578786</v>
      </c>
      <c r="L97" s="25"/>
      <c r="N97" s="25">
        <f>'Combined Retirement'!$C$18/12</f>
        <v>40940.569999999992</v>
      </c>
      <c r="O97" s="25">
        <f t="shared" si="5"/>
        <v>8469.6367556010227</v>
      </c>
      <c r="P97" s="25">
        <f t="shared" si="6"/>
        <v>32470.93324439897</v>
      </c>
      <c r="Q97" s="25">
        <f t="array" aca="1" ref="Q97" ca="1">INDEX('Isaac 401k'!L:L,MATCH('Retirement Calculator'!A97,'Isaac 401k'!N:N,0),0)</f>
        <v>2021362.684245009</v>
      </c>
      <c r="R97" s="25">
        <f t="array" aca="1" ref="R97" ca="1">INDEX('Lorri 401b'!L:L,MATCH('Retirement Calculator'!A97,'Lorri 401b'!N:N,0),0)</f>
        <v>4768511.645766045</v>
      </c>
      <c r="S97" s="25">
        <f t="shared" ca="1" si="7"/>
        <v>6789874.3300110539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9071.7293298201839</v>
      </c>
      <c r="K98" s="25">
        <f t="shared" si="4"/>
        <v>23399.203914578786</v>
      </c>
      <c r="L98" s="25"/>
      <c r="N98" s="25">
        <f>'Combined Retirement'!$C$18/12</f>
        <v>40940.569999999992</v>
      </c>
      <c r="O98" s="25">
        <f t="shared" si="5"/>
        <v>8469.6367556010227</v>
      </c>
      <c r="P98" s="25">
        <f t="shared" si="6"/>
        <v>32470.93324439897</v>
      </c>
      <c r="Q98" s="25">
        <f t="array" aca="1" ref="Q98" ca="1">INDEX('Isaac 401k'!L:L,MATCH('Retirement Calculator'!A98,'Isaac 401k'!N:N,0),0)</f>
        <v>2020675.5005606688</v>
      </c>
      <c r="R98" s="25">
        <f t="array" aca="1" ref="R98" ca="1">INDEX('Lorri 401b'!L:L,MATCH('Retirement Calculator'!A98,'Lorri 401b'!N:N,0),0)</f>
        <v>4764883.7436925136</v>
      </c>
      <c r="S98" s="25">
        <f t="shared" ca="1" si="7"/>
        <v>6785559.2442531828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9071.7293298201839</v>
      </c>
      <c r="K99" s="25">
        <f t="shared" si="4"/>
        <v>23399.203914578786</v>
      </c>
      <c r="L99" s="25"/>
      <c r="N99" s="25">
        <f>'Combined Retirement'!$C$18/12</f>
        <v>40940.569999999992</v>
      </c>
      <c r="O99" s="25">
        <f t="shared" si="5"/>
        <v>8469.6367556010227</v>
      </c>
      <c r="P99" s="25">
        <f t="shared" si="6"/>
        <v>32470.93324439897</v>
      </c>
      <c r="Q99" s="25">
        <f t="array" aca="1" ref="Q99" ca="1">INDEX('Isaac 401k'!L:L,MATCH('Retirement Calculator'!A99,'Isaac 401k'!N:N,0),0)</f>
        <v>2019985.4536109772</v>
      </c>
      <c r="R99" s="25">
        <f t="array" aca="1" ref="R99" ca="1">INDEX('Lorri 401b'!L:L,MATCH('Retirement Calculator'!A99,'Lorri 401b'!N:N,0),0)</f>
        <v>4761240.7253603423</v>
      </c>
      <c r="S99" s="25">
        <f t="shared" ca="1" si="7"/>
        <v>6781226.1789713195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9071.7293298201839</v>
      </c>
      <c r="K100" s="25">
        <f t="shared" si="4"/>
        <v>23399.203914578786</v>
      </c>
      <c r="L100" s="25"/>
      <c r="N100" s="25">
        <f>'Combined Retirement'!$C$18/12</f>
        <v>40940.569999999992</v>
      </c>
      <c r="O100" s="25">
        <f t="shared" si="5"/>
        <v>8469.6367556010227</v>
      </c>
      <c r="P100" s="25">
        <f t="shared" si="6"/>
        <v>32470.93324439897</v>
      </c>
      <c r="Q100" s="25">
        <f t="array" aca="1" ref="Q100" ca="1">INDEX('Isaac 401k'!L:L,MATCH('Retirement Calculator'!A100,'Isaac 401k'!N:N,0),0)</f>
        <v>2019292.5314656617</v>
      </c>
      <c r="R100" s="25">
        <f t="array" aca="1" ref="R100" ca="1">INDEX('Lorri 401b'!L:L,MATCH('Retirement Calculator'!A100,'Lorri 401b'!N:N,0),0)</f>
        <v>4757582.5277851205</v>
      </c>
      <c r="S100" s="25">
        <f t="shared" ca="1" si="7"/>
        <v>6776875.0592507822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9071.7293298201839</v>
      </c>
      <c r="K101" s="25">
        <f t="shared" si="4"/>
        <v>23399.203914578786</v>
      </c>
      <c r="L101" s="25"/>
      <c r="N101" s="25">
        <f>'Combined Retirement'!$C$18/12</f>
        <v>40940.569999999992</v>
      </c>
      <c r="O101" s="25">
        <f t="shared" si="5"/>
        <v>8469.6367556010227</v>
      </c>
      <c r="P101" s="25">
        <f t="shared" si="6"/>
        <v>32470.93324439897</v>
      </c>
      <c r="Q101" s="25">
        <f t="array" aca="1" ref="Q101" ca="1">INDEX('Isaac 401k'!L:L,MATCH('Retirement Calculator'!A101,'Isaac 401k'!N:N,0),0)</f>
        <v>2018596.7221447409</v>
      </c>
      <c r="R101" s="25">
        <f t="array" aca="1" ref="R101" ca="1">INDEX('Lorri 401b'!L:L,MATCH('Retirement Calculator'!A101,'Lorri 401b'!N:N,0),0)</f>
        <v>4753909.087720002</v>
      </c>
      <c r="S101" s="25">
        <f t="shared" ca="1" si="7"/>
        <v>6772505.8098647427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9071.7293298201839</v>
      </c>
      <c r="K102" s="25">
        <f t="shared" si="4"/>
        <v>23399.203914578786</v>
      </c>
      <c r="L102" s="25"/>
      <c r="N102" s="25">
        <f>'Combined Retirement'!$C$18/12</f>
        <v>40940.569999999992</v>
      </c>
      <c r="O102" s="25">
        <f t="shared" si="5"/>
        <v>8469.6367556010227</v>
      </c>
      <c r="P102" s="25">
        <f t="shared" si="6"/>
        <v>32470.93324439897</v>
      </c>
      <c r="Q102" s="25">
        <f t="array" aca="1" ref="Q102" ca="1">INDEX('Isaac 401k'!L:L,MATCH('Retirement Calculator'!A102,'Isaac 401k'!N:N,0),0)</f>
        <v>2017898.013618316</v>
      </c>
      <c r="R102" s="25">
        <f t="array" aca="1" ref="R102" ca="1">INDEX('Lorri 401b'!L:L,MATCH('Retirement Calculator'!A102,'Lorri 401b'!N:N,0),0)</f>
        <v>4750220.3416546127</v>
      </c>
      <c r="S102" s="25">
        <f t="shared" ca="1" si="7"/>
        <v>6768118.3552729283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9071.7293298201839</v>
      </c>
      <c r="K103" s="25">
        <f t="shared" si="4"/>
        <v>23399.203914578786</v>
      </c>
      <c r="L103" s="25"/>
      <c r="N103" s="25">
        <f>'Combined Retirement'!$C$18/12</f>
        <v>40940.569999999992</v>
      </c>
      <c r="O103" s="25">
        <f t="shared" si="5"/>
        <v>8469.6367556010227</v>
      </c>
      <c r="P103" s="25">
        <f t="shared" si="6"/>
        <v>32470.93324439897</v>
      </c>
      <c r="Q103" s="25">
        <f t="array" aca="1" ref="Q103" ca="1">INDEX('Isaac 401k'!L:L,MATCH('Retirement Calculator'!A103,'Isaac 401k'!N:N,0),0)</f>
        <v>2017196.3938063646</v>
      </c>
      <c r="R103" s="25">
        <f t="array" aca="1" ref="R103" ca="1">INDEX('Lorri 401b'!L:L,MATCH('Retirement Calculator'!A103,'Lorri 401b'!N:N,0),0)</f>
        <v>4746516.2258139504</v>
      </c>
      <c r="S103" s="25">
        <f t="shared" ca="1" si="7"/>
        <v>6763712.6196203148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9071.7293298201839</v>
      </c>
      <c r="K104" s="25">
        <f t="shared" si="4"/>
        <v>23399.203914578786</v>
      </c>
      <c r="L104" s="25"/>
      <c r="N104" s="25">
        <f>'Combined Retirement'!$C$18/12</f>
        <v>40940.569999999992</v>
      </c>
      <c r="O104" s="25">
        <f t="shared" si="5"/>
        <v>8469.6367556010227</v>
      </c>
      <c r="P104" s="25">
        <f t="shared" si="6"/>
        <v>32470.93324439897</v>
      </c>
      <c r="Q104" s="25">
        <f t="array" aca="1" ref="Q104" ca="1">INDEX('Isaac 401k'!L:L,MATCH('Retirement Calculator'!A104,'Isaac 401k'!N:N,0),0)</f>
        <v>2016491.85057853</v>
      </c>
      <c r="R104" s="25">
        <f t="array" aca="1" ref="R104" ca="1">INDEX('Lorri 401b'!L:L,MATCH('Retirement Calculator'!A104,'Lorri 401b'!N:N,0),0)</f>
        <v>4742796.6761572855</v>
      </c>
      <c r="S104" s="25">
        <f t="shared" ca="1" si="7"/>
        <v>6759288.5267358152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9071.7293298201839</v>
      </c>
      <c r="K105" s="25">
        <f t="shared" si="4"/>
        <v>23399.203914578786</v>
      </c>
      <c r="L105" s="25"/>
      <c r="N105" s="25">
        <f>'Combined Retirement'!$C$18/12</f>
        <v>40940.569999999992</v>
      </c>
      <c r="O105" s="25">
        <f t="shared" si="5"/>
        <v>8469.6367556010227</v>
      </c>
      <c r="P105" s="25">
        <f t="shared" si="6"/>
        <v>32470.93324439897</v>
      </c>
      <c r="Q105" s="25">
        <f t="array" aca="1" ref="Q105" ca="1">INDEX('Isaac 401k'!L:L,MATCH('Retirement Calculator'!A105,'Isaac 401k'!N:N,0),0)</f>
        <v>2015784.3717539127</v>
      </c>
      <c r="R105" s="25">
        <f t="array" aca="1" ref="R105" ca="1">INDEX('Lorri 401b'!L:L,MATCH('Retirement Calculator'!A105,'Lorri 401b'!N:N,0),0)</f>
        <v>4739061.6283770511</v>
      </c>
      <c r="S105" s="25">
        <f t="shared" ca="1" si="7"/>
        <v>6754846.0001309635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9071.7293298201839</v>
      </c>
      <c r="K106" s="25">
        <f t="shared" si="4"/>
        <v>23399.203914578786</v>
      </c>
      <c r="L106" s="25"/>
      <c r="N106" s="25">
        <f>'Combined Retirement'!$C$18/12</f>
        <v>40940.569999999992</v>
      </c>
      <c r="O106" s="25">
        <f t="shared" si="5"/>
        <v>8469.6367556010227</v>
      </c>
      <c r="P106" s="25">
        <f t="shared" si="6"/>
        <v>32470.93324439897</v>
      </c>
      <c r="Q106" s="25">
        <f t="array" aca="1" ref="Q106" ca="1">INDEX('Isaac 401k'!L:L,MATCH('Retirement Calculator'!A106,'Isaac 401k'!N:N,0),0)</f>
        <v>2015073.9451008595</v>
      </c>
      <c r="R106" s="25">
        <f t="array" aca="1" ref="R106" ca="1">INDEX('Lorri 401b'!L:L,MATCH('Retirement Calculator'!A106,'Lorri 401b'!N:N,0),0)</f>
        <v>4735311.0178977326</v>
      </c>
      <c r="S106" s="25">
        <f t="shared" ca="1" si="7"/>
        <v>6750384.9629985923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9071.7293298201839</v>
      </c>
      <c r="K107" s="25">
        <f t="shared" si="4"/>
        <v>23399.203914578786</v>
      </c>
      <c r="L107" s="25"/>
      <c r="N107" s="25">
        <f>'Combined Retirement'!$C$18/12</f>
        <v>40940.569999999992</v>
      </c>
      <c r="O107" s="25">
        <f t="shared" si="5"/>
        <v>8469.6367556010227</v>
      </c>
      <c r="P107" s="25">
        <f t="shared" si="6"/>
        <v>32470.93324439897</v>
      </c>
      <c r="Q107" s="25">
        <f t="array" aca="1" ref="Q107" ca="1">INDEX('Isaac 401k'!L:L,MATCH('Retirement Calculator'!A107,'Isaac 401k'!N:N,0),0)</f>
        <v>2014360.558336752</v>
      </c>
      <c r="R107" s="25">
        <f t="array" aca="1" ref="R107" ca="1">INDEX('Lorri 401b'!L:L,MATCH('Retirement Calculator'!A107,'Lorri 401b'!N:N,0),0)</f>
        <v>4731544.7798747504</v>
      </c>
      <c r="S107" s="25">
        <f t="shared" ca="1" si="7"/>
        <v>6745905.3382115029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8395.6297298201844</v>
      </c>
      <c r="K108" s="25">
        <f t="shared" si="4"/>
        <v>21655.303514578787</v>
      </c>
      <c r="L108" s="25"/>
      <c r="N108" s="25">
        <f>'Combined Retirement'!$C$18/12</f>
        <v>40940.569999999992</v>
      </c>
      <c r="O108" s="25">
        <f t="shared" si="5"/>
        <v>10889.636755601023</v>
      </c>
      <c r="P108" s="25">
        <f t="shared" si="6"/>
        <v>30050.93324439897</v>
      </c>
      <c r="Q108" s="25">
        <f t="array" aca="1" ref="Q108" ca="1">INDEX('Isaac 401k'!L:L,MATCH('Retirement Calculator'!A108,'Isaac 401k'!N:N,0),0)</f>
        <v>2014323.1158094606</v>
      </c>
      <c r="R108" s="25">
        <f t="array" aca="1" ref="R108" ca="1">INDEX('Lorri 401b'!L:L,MATCH('Retirement Calculator'!A108,'Lorri 401b'!N:N,0),0)</f>
        <v>4729514.0158450063</v>
      </c>
      <c r="S108" s="25">
        <f t="shared" ca="1" si="7"/>
        <v>6743837.1316544674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8395.6297298201844</v>
      </c>
      <c r="K109" s="25">
        <f t="shared" si="4"/>
        <v>21655.303514578787</v>
      </c>
      <c r="L109" s="25"/>
      <c r="N109" s="25">
        <f>'Combined Retirement'!$C$18/12</f>
        <v>40940.569999999992</v>
      </c>
      <c r="O109" s="25">
        <f t="shared" si="5"/>
        <v>10889.636755601023</v>
      </c>
      <c r="P109" s="25">
        <f t="shared" si="6"/>
        <v>30050.93324439897</v>
      </c>
      <c r="Q109" s="25">
        <f t="array" aca="1" ref="Q109" ca="1">INDEX('Isaac 401k'!L:L,MATCH('Retirement Calculator'!A109,'Isaac 401k'!N:N,0),0)</f>
        <v>2014285.5172716388</v>
      </c>
      <c r="R109" s="25">
        <f t="array" aca="1" ref="R109" ca="1">INDEX('Lorri 401b'!L:L,MATCH('Retirement Calculator'!A109,'Lorri 401b'!N:N,0),0)</f>
        <v>4727474.7902984712</v>
      </c>
      <c r="S109" s="25">
        <f t="shared" ca="1" si="7"/>
        <v>6741760.3075701101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8395.6297298201844</v>
      </c>
      <c r="K110" s="25">
        <f t="shared" si="4"/>
        <v>21655.303514578787</v>
      </c>
      <c r="L110" s="25"/>
      <c r="N110" s="25">
        <f>'Combined Retirement'!$C$18/12</f>
        <v>40940.569999999992</v>
      </c>
      <c r="O110" s="25">
        <f t="shared" si="5"/>
        <v>10889.636755601023</v>
      </c>
      <c r="P110" s="25">
        <f t="shared" si="6"/>
        <v>30050.93324439897</v>
      </c>
      <c r="Q110" s="25">
        <f t="array" aca="1" ref="Q110" ca="1">INDEX('Isaac 401k'!L:L,MATCH('Retirement Calculator'!A110,'Isaac 401k'!N:N,0),0)</f>
        <v>2014247.7620732428</v>
      </c>
      <c r="R110" s="25">
        <f t="array" aca="1" ref="R110" ca="1">INDEX('Lorri 401b'!L:L,MATCH('Retirement Calculator'!A110,'Lorri 401b'!N:N,0),0)</f>
        <v>4725427.0679788254</v>
      </c>
      <c r="S110" s="25">
        <f t="shared" ca="1" si="7"/>
        <v>6739674.8300520685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8395.6297298201844</v>
      </c>
      <c r="K111" s="25">
        <f t="shared" si="4"/>
        <v>21655.303514578787</v>
      </c>
      <c r="L111" s="25"/>
      <c r="N111" s="25">
        <f>'Combined Retirement'!$C$18/12</f>
        <v>40940.569999999992</v>
      </c>
      <c r="O111" s="25">
        <f t="shared" si="5"/>
        <v>10889.636755601023</v>
      </c>
      <c r="P111" s="25">
        <f t="shared" si="6"/>
        <v>30050.93324439897</v>
      </c>
      <c r="Q111" s="25">
        <f t="array" aca="1" ref="Q111" ca="1">INDEX('Isaac 401k'!L:L,MATCH('Retirement Calculator'!A111,'Isaac 401k'!N:N,0),0)</f>
        <v>2014209.8495615202</v>
      </c>
      <c r="R111" s="25">
        <f t="array" aca="1" ref="R111" ca="1">INDEX('Lorri 401b'!L:L,MATCH('Retirement Calculator'!A111,'Lorri 401b'!N:N,0),0)</f>
        <v>4723370.813482848</v>
      </c>
      <c r="S111" s="25">
        <f t="shared" ca="1" si="7"/>
        <v>6737580.6630443679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8395.6297298201844</v>
      </c>
      <c r="K112" s="25">
        <f t="shared" si="4"/>
        <v>21655.303514578787</v>
      </c>
      <c r="L112" s="25"/>
      <c r="N112" s="25">
        <f>'Combined Retirement'!$C$18/12</f>
        <v>40940.569999999992</v>
      </c>
      <c r="O112" s="25">
        <f t="shared" si="5"/>
        <v>10889.636755601023</v>
      </c>
      <c r="P112" s="25">
        <f t="shared" si="6"/>
        <v>30050.93324439897</v>
      </c>
      <c r="Q112" s="25">
        <f t="array" aca="1" ref="Q112" ca="1">INDEX('Isaac 401k'!L:L,MATCH('Retirement Calculator'!A112,'Isaac 401k'!N:N,0),0)</f>
        <v>2014171.7790809986</v>
      </c>
      <c r="R112" s="25">
        <f t="array" aca="1" ref="R112" ca="1">INDEX('Lorri 401b'!L:L,MATCH('Retirement Calculator'!A112,'Lorri 401b'!N:N,0),0)</f>
        <v>4721305.991259804</v>
      </c>
      <c r="S112" s="25">
        <f t="shared" ca="1" si="7"/>
        <v>6735477.7703408021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8395.6297298201844</v>
      </c>
      <c r="K113" s="25">
        <f t="shared" si="4"/>
        <v>21655.303514578787</v>
      </c>
      <c r="L113" s="25"/>
      <c r="N113" s="25">
        <f>'Combined Retirement'!$C$18/12</f>
        <v>40940.569999999992</v>
      </c>
      <c r="O113" s="25">
        <f t="shared" si="5"/>
        <v>10889.636755601023</v>
      </c>
      <c r="P113" s="25">
        <f t="shared" si="6"/>
        <v>30050.93324439897</v>
      </c>
      <c r="Q113" s="25">
        <f t="array" aca="1" ref="Q113" ca="1">INDEX('Isaac 401k'!L:L,MATCH('Retirement Calculator'!A113,'Isaac 401k'!N:N,0),0)</f>
        <v>2014133.549973475</v>
      </c>
      <c r="R113" s="25">
        <f t="array" aca="1" ref="R113" ca="1">INDEX('Lorri 401b'!L:L,MATCH('Retirement Calculator'!A113,'Lorri 401b'!N:N,0),0)</f>
        <v>4719232.5656108307</v>
      </c>
      <c r="S113" s="25">
        <f t="shared" ca="1" si="7"/>
        <v>6733366.1155843055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8395.6297298201844</v>
      </c>
      <c r="K114" s="25">
        <f t="shared" si="4"/>
        <v>21655.303514578787</v>
      </c>
      <c r="L114" s="25"/>
      <c r="N114" s="25">
        <f>'Combined Retirement'!$C$18/12</f>
        <v>40940.569999999992</v>
      </c>
      <c r="O114" s="25">
        <f t="shared" si="5"/>
        <v>10889.636755601023</v>
      </c>
      <c r="P114" s="25">
        <f t="shared" si="6"/>
        <v>30050.93324439897</v>
      </c>
      <c r="Q114" s="25">
        <f t="array" aca="1" ref="Q114" ca="1">INDEX('Isaac 401k'!L:L,MATCH('Retirement Calculator'!A114,'Isaac 401k'!N:N,0),0)</f>
        <v>2014095.1615780033</v>
      </c>
      <c r="R114" s="25">
        <f t="array" aca="1" ref="R114" ca="1">INDEX('Lorri 401b'!L:L,MATCH('Retirement Calculator'!A114,'Lorri 401b'!N:N,0),0)</f>
        <v>4717150.50068832</v>
      </c>
      <c r="S114" s="25">
        <f t="shared" ca="1" si="7"/>
        <v>6731245.6622663233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8395.6297298201844</v>
      </c>
      <c r="K115" s="25">
        <f t="shared" si="4"/>
        <v>21655.303514578787</v>
      </c>
      <c r="L115" s="25"/>
      <c r="N115" s="25">
        <f>'Combined Retirement'!$C$18/12</f>
        <v>40940.569999999992</v>
      </c>
      <c r="O115" s="25">
        <f t="shared" si="5"/>
        <v>10889.636755601023</v>
      </c>
      <c r="P115" s="25">
        <f t="shared" si="6"/>
        <v>30050.93324439897</v>
      </c>
      <c r="Q115" s="25">
        <f t="array" aca="1" ref="Q115" ca="1">INDEX('Isaac 401k'!L:L,MATCH('Retirement Calculator'!A115,'Isaac 401k'!N:N,0),0)</f>
        <v>2014056.6132308838</v>
      </c>
      <c r="R115" s="25">
        <f t="array" aca="1" ref="R115" ca="1">INDEX('Lorri 401b'!L:L,MATCH('Retirement Calculator'!A115,'Lorri 401b'!N:N,0),0)</f>
        <v>4715059.7604952985</v>
      </c>
      <c r="S115" s="25">
        <f t="shared" ca="1" si="7"/>
        <v>6729116.3737261826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8395.6297298201844</v>
      </c>
      <c r="K116" s="25">
        <f t="shared" si="4"/>
        <v>21655.303514578787</v>
      </c>
      <c r="L116" s="25"/>
      <c r="N116" s="25">
        <f>'Combined Retirement'!$C$18/12</f>
        <v>40940.569999999992</v>
      </c>
      <c r="O116" s="25">
        <f t="shared" si="5"/>
        <v>10889.636755601023</v>
      </c>
      <c r="P116" s="25">
        <f t="shared" si="6"/>
        <v>30050.93324439897</v>
      </c>
      <c r="Q116" s="25">
        <f t="array" aca="1" ref="Q116" ca="1">INDEX('Isaac 401k'!L:L,MATCH('Retirement Calculator'!A116,'Isaac 401k'!N:N,0),0)</f>
        <v>2014017.9042656515</v>
      </c>
      <c r="R116" s="25">
        <f t="array" aca="1" ref="R116" ca="1">INDEX('Lorri 401b'!L:L,MATCH('Retirement Calculator'!A116,'Lorri 401b'!N:N,0),0)</f>
        <v>4712960.3088848069</v>
      </c>
      <c r="S116" s="25">
        <f t="shared" ca="1" si="7"/>
        <v>6726978.2131504584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8395.6297298201844</v>
      </c>
      <c r="K117" s="25">
        <f t="shared" si="4"/>
        <v>21655.303514578787</v>
      </c>
      <c r="L117" s="25"/>
      <c r="N117" s="25">
        <f>'Combined Retirement'!$C$18/12</f>
        <v>40940.569999999992</v>
      </c>
      <c r="O117" s="25">
        <f t="shared" si="5"/>
        <v>10889.636755601023</v>
      </c>
      <c r="P117" s="25">
        <f t="shared" si="6"/>
        <v>30050.93324439897</v>
      </c>
      <c r="Q117" s="25">
        <f t="array" aca="1" ref="Q117" ca="1">INDEX('Isaac 401k'!L:L,MATCH('Retirement Calculator'!A117,'Isaac 401k'!N:N,0),0)</f>
        <v>2013979.0340130639</v>
      </c>
      <c r="R117" s="25">
        <f t="array" aca="1" ref="R117" ca="1">INDEX('Lorri 401b'!L:L,MATCH('Retirement Calculator'!A117,'Lorri 401b'!N:N,0),0)</f>
        <v>4710852.1095592715</v>
      </c>
      <c r="S117" s="25">
        <f t="shared" ca="1" si="7"/>
        <v>6724831.1435723351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8395.6297298201844</v>
      </c>
      <c r="K118" s="25">
        <f t="shared" si="4"/>
        <v>21655.303514578787</v>
      </c>
      <c r="L118" s="25"/>
      <c r="N118" s="25">
        <f>'Combined Retirement'!$C$18/12</f>
        <v>40940.569999999992</v>
      </c>
      <c r="O118" s="25">
        <f t="shared" si="5"/>
        <v>10889.636755601023</v>
      </c>
      <c r="P118" s="25">
        <f t="shared" si="6"/>
        <v>30050.93324439897</v>
      </c>
      <c r="Q118" s="25">
        <f t="array" aca="1" ref="Q118" ca="1">INDEX('Isaac 401k'!L:L,MATCH('Retirement Calculator'!A118,'Isaac 401k'!N:N,0),0)</f>
        <v>2013940.0018010905</v>
      </c>
      <c r="R118" s="25">
        <f t="array" aca="1" ref="R118" ca="1">INDEX('Lorri 401b'!L:L,MATCH('Retirement Calculator'!A118,'Lorri 401b'!N:N,0),0)</f>
        <v>4708735.1260698792</v>
      </c>
      <c r="S118" s="25">
        <f t="shared" ca="1" si="7"/>
        <v>6722675.1278709695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8395.6297298201844</v>
      </c>
      <c r="K119" s="25">
        <f t="shared" si="4"/>
        <v>21655.303514578787</v>
      </c>
      <c r="L119" s="25"/>
      <c r="N119" s="25">
        <f>'Combined Retirement'!$C$18/12</f>
        <v>40940.569999999992</v>
      </c>
      <c r="O119" s="25">
        <f t="shared" si="5"/>
        <v>10889.636755601023</v>
      </c>
      <c r="P119" s="25">
        <f t="shared" si="6"/>
        <v>30050.93324439897</v>
      </c>
      <c r="Q119" s="25">
        <f t="array" aca="1" ref="Q119" ca="1">INDEX('Isaac 401k'!L:L,MATCH('Retirement Calculator'!A119,'Isaac 401k'!N:N,0),0)</f>
        <v>2013900.8069549007</v>
      </c>
      <c r="R119" s="25">
        <f t="array" aca="1" ref="R119" ca="1">INDEX('Lorri 401b'!L:L,MATCH('Retirement Calculator'!A119,'Lorri 401b'!N:N,0),0)</f>
        <v>4706609.321815948</v>
      </c>
      <c r="S119" s="25">
        <f t="shared" ca="1" si="7"/>
        <v>6720510.1287708487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8395.6297298201844</v>
      </c>
      <c r="K120" s="25">
        <f t="shared" si="4"/>
        <v>21655.303514578787</v>
      </c>
      <c r="L120" s="25"/>
      <c r="N120" s="25">
        <f>'Combined Retirement'!$C$18/12</f>
        <v>40940.569999999992</v>
      </c>
      <c r="O120" s="25">
        <f t="shared" si="5"/>
        <v>10889.636755601023</v>
      </c>
      <c r="P120" s="25">
        <f t="shared" si="6"/>
        <v>30050.93324439897</v>
      </c>
      <c r="Q120" s="25">
        <f t="array" aca="1" ref="Q120" ca="1">INDEX('Isaac 401k'!L:L,MATCH('Retirement Calculator'!A120,'Isaac 401k'!N:N,0),0)</f>
        <v>2013861.4487968518</v>
      </c>
      <c r="R120" s="25">
        <f t="array" aca="1" ref="R120" ca="1">INDEX('Lorri 401b'!L:L,MATCH('Retirement Calculator'!A120,'Lorri 401b'!N:N,0),0)</f>
        <v>4704474.660044292</v>
      </c>
      <c r="S120" s="25">
        <f t="shared" ca="1" si="7"/>
        <v>6718336.1088411435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8395.6297298201844</v>
      </c>
      <c r="K121" s="25">
        <f t="shared" si="4"/>
        <v>21655.303514578787</v>
      </c>
      <c r="L121" s="25"/>
      <c r="N121" s="25">
        <f>'Combined Retirement'!$C$18/12</f>
        <v>40940.569999999992</v>
      </c>
      <c r="O121" s="25">
        <f t="shared" si="5"/>
        <v>10889.636755601023</v>
      </c>
      <c r="P121" s="25">
        <f t="shared" si="6"/>
        <v>30050.93324439897</v>
      </c>
      <c r="Q121" s="25">
        <f t="array" aca="1" ref="Q121" ca="1">INDEX('Isaac 401k'!L:L,MATCH('Retirement Calculator'!A121,'Isaac 401k'!N:N,0),0)</f>
        <v>2013821.9266464775</v>
      </c>
      <c r="R121" s="25">
        <f t="array" aca="1" ref="R121" ca="1">INDEX('Lorri 401b'!L:L,MATCH('Retirement Calculator'!A121,'Lorri 401b'!N:N,0),0)</f>
        <v>4702331.1038485877</v>
      </c>
      <c r="S121" s="25">
        <f t="shared" ca="1" si="7"/>
        <v>6716153.0304950653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8395.6297298201844</v>
      </c>
      <c r="K122" s="25">
        <f t="shared" si="4"/>
        <v>21655.303514578787</v>
      </c>
      <c r="L122" s="25"/>
      <c r="N122" s="25">
        <f>'Combined Retirement'!$C$18/12</f>
        <v>40940.569999999992</v>
      </c>
      <c r="O122" s="25">
        <f t="shared" si="5"/>
        <v>10889.636755601023</v>
      </c>
      <c r="P122" s="25">
        <f t="shared" si="6"/>
        <v>30050.93324439897</v>
      </c>
      <c r="Q122" s="25">
        <f t="array" aca="1" ref="Q122" ca="1">INDEX('Isaac 401k'!L:L,MATCH('Retirement Calculator'!A122,'Isaac 401k'!N:N,0),0)</f>
        <v>2013782.2398204769</v>
      </c>
      <c r="R122" s="25">
        <f t="array" aca="1" ref="R122" ca="1">INDEX('Lorri 401b'!L:L,MATCH('Retirement Calculator'!A122,'Lorri 401b'!N:N,0),0)</f>
        <v>4700178.6161687346</v>
      </c>
      <c r="S122" s="25">
        <f t="shared" ca="1" si="7"/>
        <v>6713960.8559892112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8395.6297298201844</v>
      </c>
      <c r="K123" s="25">
        <f t="shared" si="4"/>
        <v>21655.303514578787</v>
      </c>
      <c r="L123" s="25"/>
      <c r="N123" s="25">
        <f>'Combined Retirement'!$C$18/12</f>
        <v>40940.569999999992</v>
      </c>
      <c r="O123" s="25">
        <f t="shared" si="5"/>
        <v>10889.636755601023</v>
      </c>
      <c r="P123" s="25">
        <f t="shared" si="6"/>
        <v>30050.93324439897</v>
      </c>
      <c r="Q123" s="25">
        <f t="array" aca="1" ref="Q123" ca="1">INDEX('Isaac 401k'!L:L,MATCH('Retirement Calculator'!A123,'Isaac 401k'!N:N,0),0)</f>
        <v>2013742.3876327011</v>
      </c>
      <c r="R123" s="25">
        <f t="array" aca="1" ref="R123" ca="1">INDEX('Lorri 401b'!L:L,MATCH('Retirement Calculator'!A123,'Lorri 401b'!N:N,0),0)</f>
        <v>4698017.1597902151</v>
      </c>
      <c r="S123" s="25">
        <f t="shared" ca="1" si="7"/>
        <v>6711759.5474229157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8395.6297298201844</v>
      </c>
      <c r="K124" s="25">
        <f t="shared" si="4"/>
        <v>21655.303514578787</v>
      </c>
      <c r="L124" s="25"/>
      <c r="N124" s="25">
        <f>'Combined Retirement'!$C$18/12</f>
        <v>40940.569999999992</v>
      </c>
      <c r="O124" s="25">
        <f t="shared" si="5"/>
        <v>10889.636755601023</v>
      </c>
      <c r="P124" s="25">
        <f t="shared" si="6"/>
        <v>30050.93324439897</v>
      </c>
      <c r="Q124" s="25">
        <f t="array" aca="1" ref="Q124" ca="1">INDEX('Isaac 401k'!L:L,MATCH('Retirement Calculator'!A124,'Isaac 401k'!N:N,0),0)</f>
        <v>2013702.3693941429</v>
      </c>
      <c r="R124" s="25">
        <f t="array" aca="1" ref="R124" ca="1">INDEX('Lorri 401b'!L:L,MATCH('Retirement Calculator'!A124,'Lorri 401b'!N:N,0),0)</f>
        <v>4695846.6973434519</v>
      </c>
      <c r="S124" s="25">
        <f t="shared" ca="1" si="7"/>
        <v>6709549.066737595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8395.6297298201844</v>
      </c>
      <c r="K125" s="25">
        <f t="shared" si="4"/>
        <v>21655.303514578787</v>
      </c>
      <c r="L125" s="25"/>
      <c r="N125" s="25">
        <f>'Combined Retirement'!$C$18/12</f>
        <v>40940.569999999992</v>
      </c>
      <c r="O125" s="25">
        <f t="shared" si="5"/>
        <v>10889.636755601023</v>
      </c>
      <c r="P125" s="25">
        <f t="shared" si="6"/>
        <v>30050.93324439897</v>
      </c>
      <c r="Q125" s="25">
        <f t="array" aca="1" ref="Q125" ca="1">INDEX('Isaac 401k'!L:L,MATCH('Retirement Calculator'!A125,'Isaac 401k'!N:N,0),0)</f>
        <v>2013662.1844129241</v>
      </c>
      <c r="R125" s="25">
        <f t="array" aca="1" ref="R125" ca="1">INDEX('Lorri 401b'!L:L,MATCH('Retirement Calculator'!A125,'Lorri 401b'!N:N,0),0)</f>
        <v>4693667.19130316</v>
      </c>
      <c r="S125" s="25">
        <f t="shared" ca="1" si="7"/>
        <v>6707329.3757160846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8395.6297298201844</v>
      </c>
      <c r="K126" s="25">
        <f t="shared" si="4"/>
        <v>21655.303514578787</v>
      </c>
      <c r="L126" s="25"/>
      <c r="N126" s="25">
        <f>'Combined Retirement'!$C$18/12</f>
        <v>40940.569999999992</v>
      </c>
      <c r="O126" s="25">
        <f t="shared" si="5"/>
        <v>10889.636755601023</v>
      </c>
      <c r="P126" s="25">
        <f t="shared" si="6"/>
        <v>30050.93324439897</v>
      </c>
      <c r="Q126" s="25">
        <f t="array" aca="1" ref="Q126" ca="1">INDEX('Isaac 401k'!L:L,MATCH('Retirement Calculator'!A126,'Isaac 401k'!N:N,0),0)</f>
        <v>2013621.8319942835</v>
      </c>
      <c r="R126" s="25">
        <f t="array" aca="1" ref="R126" ca="1">INDEX('Lorri 401b'!L:L,MATCH('Retirement Calculator'!A126,'Lorri 401b'!N:N,0),0)</f>
        <v>4691478.6039877003</v>
      </c>
      <c r="S126" s="25">
        <f t="shared" ca="1" si="7"/>
        <v>6705100.4359819833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8395.6297298201844</v>
      </c>
      <c r="K127" s="25">
        <f t="shared" si="4"/>
        <v>21655.303514578787</v>
      </c>
      <c r="L127" s="25"/>
      <c r="N127" s="25">
        <f>'Combined Retirement'!$C$18/12</f>
        <v>40940.569999999992</v>
      </c>
      <c r="O127" s="25">
        <f t="shared" si="5"/>
        <v>10889.636755601023</v>
      </c>
      <c r="P127" s="25">
        <f t="shared" si="6"/>
        <v>30050.93324439897</v>
      </c>
      <c r="Q127" s="25">
        <f t="array" aca="1" ref="Q127" ca="1">INDEX('Isaac 401k'!L:L,MATCH('Retirement Calculator'!A127,'Isaac 401k'!N:N,0),0)</f>
        <v>2013581.3114405652</v>
      </c>
      <c r="R127" s="25">
        <f t="array" aca="1" ref="R127" ca="1">INDEX('Lorri 401b'!L:L,MATCH('Retirement Calculator'!A127,'Lorri 401b'!N:N,0),0)</f>
        <v>4689280.8975584265</v>
      </c>
      <c r="S127" s="25">
        <f t="shared" ca="1" si="7"/>
        <v>6702862.2089989912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8395.6297298201844</v>
      </c>
      <c r="K128" s="25">
        <f t="shared" si="4"/>
        <v>21655.303514578787</v>
      </c>
      <c r="L128" s="25"/>
      <c r="N128" s="25">
        <f>'Combined Retirement'!$C$18/12</f>
        <v>40940.569999999992</v>
      </c>
      <c r="O128" s="25">
        <f t="shared" si="5"/>
        <v>10889.636755601023</v>
      </c>
      <c r="P128" s="25">
        <f t="shared" si="6"/>
        <v>30050.93324439897</v>
      </c>
      <c r="Q128" s="25">
        <f t="array" aca="1" ref="Q128" ca="1">INDEX('Isaac 401k'!L:L,MATCH('Retirement Calculator'!A128,'Isaac 401k'!N:N,0),0)</f>
        <v>2013540.6220512064</v>
      </c>
      <c r="R128" s="25">
        <f t="array" aca="1" ref="R128" ca="1">INDEX('Lorri 401b'!L:L,MATCH('Retirement Calculator'!A128,'Lorri 401b'!N:N,0),0)</f>
        <v>4687074.0340190306</v>
      </c>
      <c r="S128" s="25">
        <f t="shared" ca="1" si="7"/>
        <v>6700614.656070237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8395.6297298201844</v>
      </c>
      <c r="K129" s="25">
        <f t="shared" si="4"/>
        <v>21655.303514578787</v>
      </c>
      <c r="L129" s="25"/>
      <c r="N129" s="25">
        <f>'Combined Retirement'!$C$18/12</f>
        <v>40940.569999999992</v>
      </c>
      <c r="O129" s="25">
        <f t="shared" si="5"/>
        <v>10889.636755601023</v>
      </c>
      <c r="P129" s="25">
        <f t="shared" si="6"/>
        <v>30050.93324439897</v>
      </c>
      <c r="Q129" s="25">
        <f t="array" aca="1" ref="Q129" ca="1">INDEX('Isaac 401k'!L:L,MATCH('Retirement Calculator'!A129,'Isaac 401k'!N:N,0),0)</f>
        <v>2013499.7631227253</v>
      </c>
      <c r="R129" s="25">
        <f t="array" aca="1" ref="R129" ca="1">INDEX('Lorri 401b'!L:L,MATCH('Retirement Calculator'!A129,'Lorri 401b'!N:N,0),0)</f>
        <v>4684857.9752148874</v>
      </c>
      <c r="S129" s="25">
        <f t="shared" ca="1" si="7"/>
        <v>6698357.7383376127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8395.6297298201844</v>
      </c>
      <c r="K130" s="25">
        <f t="shared" si="4"/>
        <v>21655.303514578787</v>
      </c>
      <c r="L130" s="25"/>
      <c r="N130" s="25">
        <f>'Combined Retirement'!$C$18/12</f>
        <v>40940.569999999992</v>
      </c>
      <c r="O130" s="25">
        <f t="shared" si="5"/>
        <v>10889.636755601023</v>
      </c>
      <c r="P130" s="25">
        <f t="shared" si="6"/>
        <v>30050.93324439897</v>
      </c>
      <c r="Q130" s="25">
        <f t="array" aca="1" ref="Q130" ca="1">INDEX('Isaac 401k'!L:L,MATCH('Retirement Calculator'!A130,'Isaac 401k'!N:N,0),0)</f>
        <v>2013458.733948709</v>
      </c>
      <c r="R130" s="25">
        <f t="array" aca="1" ref="R130" ca="1">INDEX('Lorri 401b'!L:L,MATCH('Retirement Calculator'!A130,'Lorri 401b'!N:N,0),0)</f>
        <v>4682632.6828323938</v>
      </c>
      <c r="S130" s="25">
        <f t="shared" ca="1" si="7"/>
        <v>6696091.4167811032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8395.6297298201844</v>
      </c>
      <c r="K131" s="25">
        <f t="shared" si="4"/>
        <v>21655.303514578787</v>
      </c>
      <c r="L131" s="25"/>
      <c r="N131" s="25">
        <f>'Combined Retirement'!$C$18/12</f>
        <v>40940.569999999992</v>
      </c>
      <c r="O131" s="25">
        <f t="shared" si="5"/>
        <v>10889.636755601023</v>
      </c>
      <c r="P131" s="25">
        <f t="shared" si="6"/>
        <v>30050.93324439897</v>
      </c>
      <c r="Q131" s="25">
        <f t="array" aca="1" ref="Q131" ca="1">INDEX('Isaac 401k'!L:L,MATCH('Retirement Calculator'!A131,'Isaac 401k'!N:N,0),0)</f>
        <v>2013417.5338198009</v>
      </c>
      <c r="R131" s="25">
        <f t="array" aca="1" ref="R131" ca="1">INDEX('Lorri 401b'!L:L,MATCH('Retirement Calculator'!A131,'Lorri 401b'!N:N,0),0)</f>
        <v>4680398.118398306</v>
      </c>
      <c r="S131" s="25">
        <f t="shared" ca="1" si="7"/>
        <v>6693815.6522181071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8395.6297298201844</v>
      </c>
      <c r="K132" s="25">
        <f t="shared" si="4"/>
        <v>21655.303514578787</v>
      </c>
      <c r="L132" s="25"/>
      <c r="N132" s="25">
        <f>'Combined Retirement'!$C$18/12</f>
        <v>40940.569999999992</v>
      </c>
      <c r="O132" s="25">
        <f t="shared" si="5"/>
        <v>10889.636755601023</v>
      </c>
      <c r="P132" s="25">
        <f t="shared" si="6"/>
        <v>30050.93324439897</v>
      </c>
      <c r="Q132" s="25">
        <f t="array" aca="1" ref="Q132" ca="1">INDEX('Isaac 401k'!L:L,MATCH('Retirement Calculator'!A132,'Isaac 401k'!N:N,0),0)</f>
        <v>2013376.1620236889</v>
      </c>
      <c r="R132" s="25">
        <f t="array" aca="1" ref="R132" ca="1">INDEX('Lorri 401b'!L:L,MATCH('Retirement Calculator'!A132,'Lorri 401b'!N:N,0),0)</f>
        <v>4678154.2432790762</v>
      </c>
      <c r="S132" s="25">
        <f t="shared" ca="1" si="7"/>
        <v>6691530.4053027648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8395.6297298201844</v>
      </c>
      <c r="K133" s="25">
        <f t="shared" si="4"/>
        <v>21655.303514578787</v>
      </c>
      <c r="L133" s="25"/>
      <c r="N133" s="25">
        <f>'Combined Retirement'!$C$18/12</f>
        <v>40940.569999999992</v>
      </c>
      <c r="O133" s="25">
        <f t="shared" si="5"/>
        <v>10889.636755601023</v>
      </c>
      <c r="P133" s="25">
        <f t="shared" si="6"/>
        <v>30050.93324439897</v>
      </c>
      <c r="Q133" s="25">
        <f t="array" aca="1" ref="Q133" ca="1">INDEX('Isaac 401k'!L:L,MATCH('Retirement Calculator'!A133,'Isaac 401k'!N:N,0),0)</f>
        <v>2013334.6178450931</v>
      </c>
      <c r="R133" s="25">
        <f t="array" aca="1" ref="R133" ca="1">INDEX('Lorri 401b'!L:L,MATCH('Retirement Calculator'!A133,'Lorri 401b'!N:N,0),0)</f>
        <v>4675901.0186801832</v>
      </c>
      <c r="S133" s="25">
        <f t="shared" ca="1" si="7"/>
        <v>6689235.6365252761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8395.6297298201844</v>
      </c>
      <c r="K134" s="25">
        <f t="shared" si="4"/>
        <v>21655.303514578787</v>
      </c>
      <c r="L134" s="25"/>
      <c r="N134" s="25">
        <f>'Combined Retirement'!$C$18/12</f>
        <v>40940.569999999992</v>
      </c>
      <c r="O134" s="25">
        <f t="shared" si="5"/>
        <v>10889.636755601023</v>
      </c>
      <c r="P134" s="25">
        <f t="shared" si="6"/>
        <v>30050.93324439897</v>
      </c>
      <c r="Q134" s="25">
        <f t="array" aca="1" ref="Q134" ca="1">INDEX('Isaac 401k'!L:L,MATCH('Retirement Calculator'!A134,'Isaac 401k'!N:N,0),0)</f>
        <v>2013292.9005657532</v>
      </c>
      <c r="R134" s="25">
        <f t="array" aca="1" ref="R134" ca="1">INDEX('Lorri 401b'!L:L,MATCH('Retirement Calculator'!A134,'Lorri 401b'!N:N,0),0)</f>
        <v>4673638.4056454618</v>
      </c>
      <c r="S134" s="25">
        <f t="shared" ca="1" si="7"/>
        <v>6686931.3062112145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8395.6297298201844</v>
      </c>
      <c r="K135" s="25">
        <f t="shared" si="4"/>
        <v>21655.303514578787</v>
      </c>
      <c r="L135" s="25"/>
      <c r="N135" s="25">
        <f>'Combined Retirement'!$C$18/12</f>
        <v>40940.569999999992</v>
      </c>
      <c r="O135" s="25">
        <f t="shared" si="5"/>
        <v>10889.636755601023</v>
      </c>
      <c r="P135" s="25">
        <f t="shared" si="6"/>
        <v>30050.93324439897</v>
      </c>
      <c r="Q135" s="25">
        <f t="array" aca="1" ref="Q135" ca="1">INDEX('Isaac 401k'!L:L,MATCH('Retirement Calculator'!A135,'Isaac 401k'!N:N,0),0)</f>
        <v>2013251.0094644162</v>
      </c>
      <c r="R135" s="25">
        <f t="array" aca="1" ref="R135" ca="1">INDEX('Lorri 401b'!L:L,MATCH('Retirement Calculator'!A135,'Lorri 401b'!N:N,0),0)</f>
        <v>4671366.3650564291</v>
      </c>
      <c r="S135" s="25">
        <f t="shared" ca="1" si="7"/>
        <v>6684617.3745208457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8395.6297298201844</v>
      </c>
      <c r="K136" s="25">
        <f t="shared" si="4"/>
        <v>21655.303514578787</v>
      </c>
      <c r="L136" s="25"/>
      <c r="N136" s="25">
        <f>'Combined Retirement'!$C$18/12</f>
        <v>40940.569999999992</v>
      </c>
      <c r="O136" s="25">
        <f t="shared" si="5"/>
        <v>10889.636755601023</v>
      </c>
      <c r="P136" s="25">
        <f t="shared" si="6"/>
        <v>30050.93324439897</v>
      </c>
      <c r="Q136" s="25">
        <f t="array" aca="1" ref="Q136" ca="1">INDEX('Isaac 401k'!L:L,MATCH('Retirement Calculator'!A136,'Isaac 401k'!N:N,0),0)</f>
        <v>2013208.9438168234</v>
      </c>
      <c r="R136" s="25">
        <f t="array" aca="1" ref="R136" ca="1">INDEX('Lorri 401b'!L:L,MATCH('Retirement Calculator'!A136,'Lorri 401b'!N:N,0),0)</f>
        <v>4669084.8576316088</v>
      </c>
      <c r="S136" s="25">
        <f t="shared" ca="1" si="7"/>
        <v>6682293.8014484327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8395.6297298201844</v>
      </c>
      <c r="K137" s="25">
        <f t="shared" si="4"/>
        <v>21655.303514578787</v>
      </c>
      <c r="L137" s="25"/>
      <c r="N137" s="25">
        <f>'Combined Retirement'!$C$18/12</f>
        <v>40940.569999999992</v>
      </c>
      <c r="O137" s="25">
        <f t="shared" si="5"/>
        <v>10889.636755601023</v>
      </c>
      <c r="P137" s="25">
        <f t="shared" si="6"/>
        <v>30050.93324439897</v>
      </c>
      <c r="Q137" s="25">
        <f t="array" aca="1" ref="Q137" ca="1">INDEX('Isaac 401k'!L:L,MATCH('Retirement Calculator'!A137,'Isaac 401k'!N:N,0),0)</f>
        <v>2013166.7028956991</v>
      </c>
      <c r="R137" s="25">
        <f t="array" aca="1" ref="R137" ca="1">INDEX('Lorri 401b'!L:L,MATCH('Retirement Calculator'!A137,'Lorri 401b'!N:N,0),0)</f>
        <v>4666793.8439258514</v>
      </c>
      <c r="S137" s="25">
        <f t="shared" ca="1" si="7"/>
        <v>6679960.5468215505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8395.6297298201844</v>
      </c>
      <c r="K138" s="25">
        <f t="shared" si="4"/>
        <v>21655.303514578787</v>
      </c>
      <c r="L138" s="25"/>
      <c r="N138" s="25">
        <f>'Combined Retirement'!$C$18/12</f>
        <v>40940.569999999992</v>
      </c>
      <c r="O138" s="25">
        <f t="shared" si="5"/>
        <v>10889.636755601023</v>
      </c>
      <c r="P138" s="25">
        <f t="shared" si="6"/>
        <v>30050.93324439897</v>
      </c>
      <c r="Q138" s="25">
        <f t="array" aca="1" ref="Q138" ca="1">INDEX('Isaac 401k'!L:L,MATCH('Retirement Calculator'!A138,'Isaac 401k'!N:N,0),0)</f>
        <v>2013124.2859707368</v>
      </c>
      <c r="R138" s="25">
        <f t="array" aca="1" ref="R138" ca="1">INDEX('Lorri 401b'!L:L,MATCH('Retirement Calculator'!A138,'Lorri 401b'!N:N,0),0)</f>
        <v>4664493.2843296537</v>
      </c>
      <c r="S138" s="25">
        <f t="shared" ca="1" si="7"/>
        <v>6677617.5703003909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8395.6297298201844</v>
      </c>
      <c r="K139" s="25">
        <f t="shared" si="4"/>
        <v>21655.303514578787</v>
      </c>
      <c r="L139" s="25"/>
      <c r="N139" s="25">
        <f>'Combined Retirement'!$C$18/12</f>
        <v>40940.569999999992</v>
      </c>
      <c r="O139" s="25">
        <f t="shared" si="5"/>
        <v>10889.636755601023</v>
      </c>
      <c r="P139" s="25">
        <f t="shared" si="6"/>
        <v>30050.93324439897</v>
      </c>
      <c r="Q139" s="25">
        <f t="array" aca="1" ref="Q139" ca="1">INDEX('Isaac 401k'!L:L,MATCH('Retirement Calculator'!A139,'Isaac 401k'!N:N,0),0)</f>
        <v>2013081.692308587</v>
      </c>
      <c r="R139" s="25">
        <f t="array" aca="1" ref="R139" ca="1">INDEX('Lorri 401b'!L:L,MATCH('Retirement Calculator'!A139,'Lorri 401b'!N:N,0),0)</f>
        <v>4662183.1390684713</v>
      </c>
      <c r="S139" s="25">
        <f t="shared" ca="1" si="7"/>
        <v>6675264.8313770583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8395.6297298201844</v>
      </c>
      <c r="K140" s="25">
        <f t="shared" si="4"/>
        <v>21655.303514578787</v>
      </c>
      <c r="L140" s="25"/>
      <c r="N140" s="25">
        <f>'Combined Retirement'!$C$18/12</f>
        <v>40940.569999999992</v>
      </c>
      <c r="O140" s="25">
        <f t="shared" si="5"/>
        <v>10889.636755601023</v>
      </c>
      <c r="P140" s="25">
        <f t="shared" si="6"/>
        <v>30050.93324439897</v>
      </c>
      <c r="Q140" s="25">
        <f t="array" aca="1" ref="Q140" ca="1">INDEX('Isaac 401k'!L:L,MATCH('Retirement Calculator'!A140,'Isaac 401k'!N:N,0),0)</f>
        <v>2013038.9211728449</v>
      </c>
      <c r="R140" s="25">
        <f t="array" aca="1" ref="R140" ca="1">INDEX('Lorri 401b'!L:L,MATCH('Retirement Calculator'!A140,'Lorri 401b'!N:N,0),0)</f>
        <v>4659863.3682020344</v>
      </c>
      <c r="S140" s="25">
        <f t="shared" ca="1" si="7"/>
        <v>6672902.2893748796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8395.6297298201844</v>
      </c>
      <c r="K141" s="25">
        <f t="shared" si="4"/>
        <v>21655.303514578787</v>
      </c>
      <c r="L141" s="25"/>
      <c r="N141" s="25">
        <f>'Combined Retirement'!$C$18/12</f>
        <v>40940.569999999992</v>
      </c>
      <c r="O141" s="25">
        <f t="shared" si="5"/>
        <v>10889.636755601023</v>
      </c>
      <c r="P141" s="25">
        <f t="shared" si="6"/>
        <v>30050.93324439897</v>
      </c>
      <c r="Q141" s="25">
        <f t="array" aca="1" ref="Q141" ca="1">INDEX('Isaac 401k'!L:L,MATCH('Retirement Calculator'!A141,'Isaac 401k'!N:N,0),0)</f>
        <v>2012995.9718240374</v>
      </c>
      <c r="R141" s="25">
        <f t="array" aca="1" ref="R141" ca="1">INDEX('Lorri 401b'!L:L,MATCH('Retirement Calculator'!A141,'Lorri 401b'!N:N,0),0)</f>
        <v>4657533.9316236535</v>
      </c>
      <c r="S141" s="25">
        <f t="shared" ca="1" si="7"/>
        <v>6670529.9034476914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8395.6297298201844</v>
      </c>
      <c r="K142" s="25">
        <f t="shared" si="4"/>
        <v>21655.303514578787</v>
      </c>
      <c r="L142" s="25"/>
      <c r="N142" s="25">
        <f>'Combined Retirement'!$C$18/12</f>
        <v>40940.569999999992</v>
      </c>
      <c r="O142" s="25">
        <f t="shared" si="5"/>
        <v>10889.636755601023</v>
      </c>
      <c r="P142" s="25">
        <f t="shared" si="6"/>
        <v>30050.93324439897</v>
      </c>
      <c r="Q142" s="25">
        <f t="array" aca="1" ref="Q142" ca="1">INDEX('Isaac 401k'!L:L,MATCH('Retirement Calculator'!A142,'Isaac 401k'!N:N,0),0)</f>
        <v>2012952.8435196097</v>
      </c>
      <c r="R142" s="25">
        <f t="array" aca="1" ref="R142" ca="1">INDEX('Lorri 401b'!L:L,MATCH('Retirement Calculator'!A142,'Lorri 401b'!N:N,0),0)</f>
        <v>4655194.78905953</v>
      </c>
      <c r="S142" s="25">
        <f t="shared" ca="1" si="7"/>
        <v>6668147.6325791394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8395.6297298201844</v>
      </c>
      <c r="K143" s="25">
        <f t="shared" si="4"/>
        <v>21655.303514578787</v>
      </c>
      <c r="L143" s="25"/>
      <c r="N143" s="25">
        <f>'Combined Retirement'!$C$18/12</f>
        <v>40940.569999999992</v>
      </c>
      <c r="O143" s="25">
        <f t="shared" si="5"/>
        <v>10889.636755601023</v>
      </c>
      <c r="P143" s="25">
        <f t="shared" si="6"/>
        <v>30050.93324439897</v>
      </c>
      <c r="Q143" s="25">
        <f t="array" aca="1" ref="Q143" ca="1">INDEX('Isaac 401k'!L:L,MATCH('Retirement Calculator'!A143,'Isaac 401k'!N:N,0),0)</f>
        <v>2012909.5355139135</v>
      </c>
      <c r="R143" s="25">
        <f t="array" aca="1" ref="R143" ca="1">INDEX('Lorri 401b'!L:L,MATCH('Retirement Calculator'!A143,'Lorri 401b'!N:N,0),0)</f>
        <v>4652845.9000680558</v>
      </c>
      <c r="S143" s="25">
        <f t="shared" ca="1" si="7"/>
        <v>6665755.4355819691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8395.6297298201844</v>
      </c>
      <c r="K144" s="25">
        <f t="shared" si="4"/>
        <v>21655.303514578787</v>
      </c>
      <c r="L144" s="25"/>
      <c r="N144" s="25">
        <f>'Combined Retirement'!$C$18/12</f>
        <v>40940.569999999992</v>
      </c>
      <c r="O144" s="25">
        <f t="shared" si="5"/>
        <v>10889.636755601023</v>
      </c>
      <c r="P144" s="25">
        <f t="shared" si="6"/>
        <v>30050.93324439897</v>
      </c>
      <c r="Q144" s="25">
        <f t="array" aca="1" ref="Q144" ca="1">INDEX('Isaac 401k'!L:L,MATCH('Retirement Calculator'!A144,'Isaac 401k'!N:N,0),0)</f>
        <v>2012866.0470581937</v>
      </c>
      <c r="R144" s="25">
        <f t="array" aca="1" ref="R144" ca="1">INDEX('Lorri 401b'!L:L,MATCH('Retirement Calculator'!A144,'Lorri 401b'!N:N,0),0)</f>
        <v>4650487.2240391169</v>
      </c>
      <c r="S144" s="25">
        <f t="shared" ca="1" si="7"/>
        <v>6663353.2710973108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8395.6297298201844</v>
      </c>
      <c r="K145" s="25">
        <f t="shared" si="4"/>
        <v>21655.303514578787</v>
      </c>
      <c r="L145" s="25"/>
      <c r="N145" s="25">
        <f>'Combined Retirement'!$C$18/12</f>
        <v>40940.569999999992</v>
      </c>
      <c r="O145" s="25">
        <f t="shared" si="5"/>
        <v>10889.636755601023</v>
      </c>
      <c r="P145" s="25">
        <f t="shared" si="6"/>
        <v>30050.93324439897</v>
      </c>
      <c r="Q145" s="25">
        <f t="array" aca="1" ref="Q145" ca="1">INDEX('Isaac 401k'!L:L,MATCH('Retirement Calculator'!A145,'Isaac 401k'!N:N,0),0)</f>
        <v>2012822.377400575</v>
      </c>
      <c r="R145" s="25">
        <f t="array" aca="1" ref="R145" ca="1">INDEX('Lorri 401b'!L:L,MATCH('Retirement Calculator'!A145,'Lorri 401b'!N:N,0),0)</f>
        <v>4648118.7201933907</v>
      </c>
      <c r="S145" s="25">
        <f t="shared" ca="1" si="7"/>
        <v>6660941.0975939659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8395.6297298201844</v>
      </c>
      <c r="K146" s="25">
        <f t="shared" si="4"/>
        <v>21655.303514578787</v>
      </c>
      <c r="L146" s="25"/>
      <c r="N146" s="25">
        <f>'Combined Retirement'!$C$18/12</f>
        <v>40940.569999999992</v>
      </c>
      <c r="O146" s="25">
        <f t="shared" si="5"/>
        <v>10889.636755601023</v>
      </c>
      <c r="P146" s="25">
        <f t="shared" si="6"/>
        <v>30050.93324439897</v>
      </c>
      <c r="Q146" s="25">
        <f t="array" aca="1" ref="Q146" ca="1">INDEX('Isaac 401k'!L:L,MATCH('Retirement Calculator'!A146,'Isaac 401k'!N:N,0),0)</f>
        <v>2012778.5257860497</v>
      </c>
      <c r="R146" s="25">
        <f t="array" aca="1" ref="R146" ca="1">INDEX('Lorri 401b'!L:L,MATCH('Retirement Calculator'!A146,'Lorri 401b'!N:N,0),0)</f>
        <v>4645740.3475816408</v>
      </c>
      <c r="S146" s="25">
        <f t="shared" ca="1" si="7"/>
        <v>6658518.8733676905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8395.6297298201844</v>
      </c>
      <c r="K147" s="25">
        <f t="shared" si="4"/>
        <v>21655.303514578787</v>
      </c>
      <c r="L147" s="25"/>
      <c r="N147" s="25">
        <f>'Combined Retirement'!$C$18/12</f>
        <v>40940.569999999992</v>
      </c>
      <c r="O147" s="25">
        <f t="shared" si="5"/>
        <v>10889.636755601023</v>
      </c>
      <c r="P147" s="25">
        <f t="shared" si="6"/>
        <v>30050.93324439897</v>
      </c>
      <c r="Q147" s="25">
        <f t="array" aca="1" ref="Q147" ca="1">INDEX('Isaac 401k'!L:L,MATCH('Retirement Calculator'!A147,'Isaac 401k'!N:N,0),0)</f>
        <v>2012734.4914564637</v>
      </c>
      <c r="R147" s="25">
        <f t="array" aca="1" ref="R147" ca="1">INDEX('Lorri 401b'!L:L,MATCH('Retirement Calculator'!A147,'Lorri 401b'!N:N,0),0)</f>
        <v>4643352.0650840085</v>
      </c>
      <c r="S147" s="25">
        <f t="shared" ca="1" si="7"/>
        <v>6656086.5565404724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8395.6297298201844</v>
      </c>
      <c r="K148" s="25">
        <f t="shared" si="4"/>
        <v>21655.303514578787</v>
      </c>
      <c r="L148" s="25"/>
      <c r="N148" s="25">
        <f>'Combined Retirement'!$C$18/12</f>
        <v>40940.569999999992</v>
      </c>
      <c r="O148" s="25">
        <f t="shared" si="5"/>
        <v>10889.636755601023</v>
      </c>
      <c r="P148" s="25">
        <f t="shared" si="6"/>
        <v>30050.93324439897</v>
      </c>
      <c r="Q148" s="25">
        <f t="array" aca="1" ref="Q148" ca="1">INDEX('Isaac 401k'!L:L,MATCH('Retirement Calculator'!A148,'Isaac 401k'!N:N,0),0)</f>
        <v>2012690.2736505046</v>
      </c>
      <c r="R148" s="25">
        <f t="array" aca="1" ref="R148" ca="1">INDEX('Lorri 401b'!L:L,MATCH('Retirement Calculator'!A148,'Lorri 401b'!N:N,0),0)</f>
        <v>4640953.8314093025</v>
      </c>
      <c r="S148" s="25">
        <f t="shared" ca="1" si="7"/>
        <v>6653644.1050598072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8395.6297298201844</v>
      </c>
      <c r="K149" s="25">
        <f t="shared" si="4"/>
        <v>21655.303514578787</v>
      </c>
      <c r="L149" s="25"/>
      <c r="N149" s="25">
        <f>'Combined Retirement'!$C$18/12</f>
        <v>40940.569999999992</v>
      </c>
      <c r="O149" s="25">
        <f t="shared" si="5"/>
        <v>10889.636755601023</v>
      </c>
      <c r="P149" s="25">
        <f t="shared" si="6"/>
        <v>30050.93324439897</v>
      </c>
      <c r="Q149" s="25">
        <f t="array" aca="1" ref="Q149" ca="1">INDEX('Isaac 401k'!L:L,MATCH('Retirement Calculator'!A149,'Isaac 401k'!N:N,0),0)</f>
        <v>2012645.8716036873</v>
      </c>
      <c r="R149" s="25">
        <f t="array" aca="1" ref="R149" ca="1">INDEX('Lorri 401b'!L:L,MATCH('Retirement Calculator'!A149,'Lorri 401b'!N:N,0),0)</f>
        <v>4638545.6050942857</v>
      </c>
      <c r="S149" s="25">
        <f t="shared" ca="1" si="7"/>
        <v>6651191.476697973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8395.6297298201844</v>
      </c>
      <c r="K150" s="25">
        <f t="shared" si="4"/>
        <v>21655.303514578787</v>
      </c>
      <c r="L150" s="25"/>
      <c r="N150" s="25">
        <f>'Combined Retirement'!$C$18/12</f>
        <v>40940.569999999992</v>
      </c>
      <c r="O150" s="25">
        <f t="shared" si="5"/>
        <v>10889.636755601023</v>
      </c>
      <c r="P150" s="25">
        <f t="shared" si="6"/>
        <v>30050.93324439897</v>
      </c>
      <c r="Q150" s="25">
        <f t="array" aca="1" ref="Q150" ca="1">INDEX('Isaac 401k'!L:L,MATCH('Retirement Calculator'!A150,'Isaac 401k'!N:N,0),0)</f>
        <v>2012601.2845483415</v>
      </c>
      <c r="R150" s="25">
        <f t="array" aca="1" ref="R150" ca="1">INDEX('Lorri 401b'!L:L,MATCH('Retirement Calculator'!A150,'Lorri 401b'!N:N,0),0)</f>
        <v>4636127.3445029557</v>
      </c>
      <c r="S150" s="25">
        <f t="shared" ca="1" si="7"/>
        <v>6648728.629051297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8395.6297298201844</v>
      </c>
      <c r="K151" s="25">
        <f t="shared" si="4"/>
        <v>21655.303514578787</v>
      </c>
      <c r="L151" s="25"/>
      <c r="N151" s="25">
        <f>'Combined Retirement'!$C$18/12</f>
        <v>40940.569999999992</v>
      </c>
      <c r="O151" s="25">
        <f t="shared" si="5"/>
        <v>10889.636755601023</v>
      </c>
      <c r="P151" s="25">
        <f t="shared" si="6"/>
        <v>30050.93324439897</v>
      </c>
      <c r="Q151" s="25">
        <f t="array" aca="1" ref="Q151" ca="1">INDEX('Isaac 401k'!L:L,MATCH('Retirement Calculator'!A151,'Isaac 401k'!N:N,0),0)</f>
        <v>2012556.5117135986</v>
      </c>
      <c r="R151" s="25">
        <f t="array" aca="1" ref="R151" ca="1">INDEX('Lorri 401b'!L:L,MATCH('Retirement Calculator'!A151,'Lorri 401b'!N:N,0),0)</f>
        <v>4633699.0078258291</v>
      </c>
      <c r="S151" s="25">
        <f t="shared" ca="1" si="7"/>
        <v>6646255.5195394279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8395.6297298201844</v>
      </c>
      <c r="K152" s="25">
        <f t="shared" si="4"/>
        <v>21655.303514578787</v>
      </c>
      <c r="L152" s="25"/>
      <c r="N152" s="25">
        <f>'Combined Retirement'!$C$18/12</f>
        <v>40940.569999999992</v>
      </c>
      <c r="O152" s="25">
        <f t="shared" si="5"/>
        <v>10889.636755601023</v>
      </c>
      <c r="P152" s="25">
        <f t="shared" si="6"/>
        <v>30050.93324439897</v>
      </c>
      <c r="Q152" s="25">
        <f t="array" aca="1" ref="Q152" ca="1">INDEX('Isaac 401k'!L:L,MATCH('Retirement Calculator'!A152,'Isaac 401k'!N:N,0),0)</f>
        <v>2012511.5523253775</v>
      </c>
      <c r="R152" s="25">
        <f t="array" aca="1" ref="R152" ca="1">INDEX('Lorri 401b'!L:L,MATCH('Retirement Calculator'!A152,'Lorri 401b'!N:N,0),0)</f>
        <v>4631260.5530792139</v>
      </c>
      <c r="S152" s="25">
        <f t="shared" ca="1" si="7"/>
        <v>6643772.1054045912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8395.6297298201844</v>
      </c>
      <c r="K153" s="25">
        <f t="shared" si="4"/>
        <v>21655.303514578787</v>
      </c>
      <c r="L153" s="25"/>
      <c r="N153" s="25">
        <f>'Combined Retirement'!$C$18/12</f>
        <v>40940.569999999992</v>
      </c>
      <c r="O153" s="25">
        <f t="shared" si="5"/>
        <v>10889.636755601023</v>
      </c>
      <c r="P153" s="25">
        <f t="shared" si="6"/>
        <v>30050.93324439897</v>
      </c>
      <c r="Q153" s="25">
        <f t="array" aca="1" ref="Q153" ca="1">INDEX('Isaac 401k'!L:L,MATCH('Retirement Calculator'!A153,'Isaac 401k'!N:N,0),0)</f>
        <v>2012466.405606372</v>
      </c>
      <c r="R153" s="25">
        <f t="array" aca="1" ref="R153" ca="1">INDEX('Lorri 401b'!L:L,MATCH('Retirement Calculator'!A153,'Lorri 401b'!N:N,0),0)</f>
        <v>4628811.938104488</v>
      </c>
      <c r="S153" s="25">
        <f t="shared" ca="1" si="7"/>
        <v>6641278.3437108602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8395.6297298201844</v>
      </c>
      <c r="K154" s="25">
        <f t="shared" si="4"/>
        <v>21655.303514578787</v>
      </c>
      <c r="L154" s="25"/>
      <c r="N154" s="25">
        <f>'Combined Retirement'!$C$18/12</f>
        <v>40940.569999999992</v>
      </c>
      <c r="O154" s="25">
        <f t="shared" si="5"/>
        <v>10889.636755601023</v>
      </c>
      <c r="P154" s="25">
        <f t="shared" si="6"/>
        <v>30050.93324439897</v>
      </c>
      <c r="Q154" s="25">
        <f t="array" aca="1" ref="Q154" ca="1">INDEX('Isaac 401k'!L:L,MATCH('Retirement Calculator'!A154,'Isaac 401k'!N:N,0),0)</f>
        <v>2012421.0707760374</v>
      </c>
      <c r="R154" s="25">
        <f t="array" aca="1" ref="R154" ca="1">INDEX('Lorri 401b'!L:L,MATCH('Retirement Calculator'!A154,'Lorri 401b'!N:N,0),0)</f>
        <v>4626353.1205673674</v>
      </c>
      <c r="S154" s="25">
        <f t="shared" ca="1" si="7"/>
        <v>6638774.1913434044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8395.6297298201844</v>
      </c>
      <c r="K155" s="25">
        <f t="shared" si="4"/>
        <v>21655.303514578787</v>
      </c>
      <c r="L155" s="25"/>
      <c r="N155" s="25">
        <f>'Combined Retirement'!$C$18/12</f>
        <v>40940.569999999992</v>
      </c>
      <c r="O155" s="25">
        <f t="shared" si="5"/>
        <v>10889.636755601023</v>
      </c>
      <c r="P155" s="25">
        <f t="shared" si="6"/>
        <v>30050.93324439897</v>
      </c>
      <c r="Q155" s="25">
        <f t="array" aca="1" ref="Q155" ca="1">INDEX('Isaac 401k'!L:L,MATCH('Retirement Calculator'!A155,'Isaac 401k'!N:N,0),0)</f>
        <v>2012375.5470505764</v>
      </c>
      <c r="R155" s="25">
        <f t="array" aca="1" ref="R155" ca="1">INDEX('Lorri 401b'!L:L,MATCH('Retirement Calculator'!A155,'Lorri 401b'!N:N,0),0)</f>
        <v>4623884.0579571761</v>
      </c>
      <c r="S155" s="25">
        <f t="shared" ca="1" si="7"/>
        <v>6636259.6050077528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8395.6297298201844</v>
      </c>
      <c r="K156" s="25">
        <f t="shared" si="4"/>
        <v>21655.303514578787</v>
      </c>
      <c r="L156" s="25"/>
      <c r="N156" s="25">
        <f>'Combined Retirement'!$C$18/12</f>
        <v>40940.569999999992</v>
      </c>
      <c r="O156" s="25">
        <f t="shared" si="5"/>
        <v>10889.636755601023</v>
      </c>
      <c r="P156" s="25">
        <f t="shared" si="6"/>
        <v>30050.93324439897</v>
      </c>
      <c r="Q156" s="25">
        <f t="array" aca="1" ref="Q156" ca="1">INDEX('Isaac 401k'!L:L,MATCH('Retirement Calculator'!A156,'Isaac 401k'!N:N,0),0)</f>
        <v>2012329.8336429261</v>
      </c>
      <c r="R156" s="25">
        <f t="array" aca="1" ref="R156" ca="1">INDEX('Lorri 401b'!L:L,MATCH('Retirement Calculator'!A156,'Lorri 401b'!N:N,0),0)</f>
        <v>4621404.7075861087</v>
      </c>
      <c r="S156" s="25">
        <f t="shared" ca="1" si="7"/>
        <v>6633734.5412290348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8395.6297298201844</v>
      </c>
      <c r="K157" s="25">
        <f t="shared" si="4"/>
        <v>21655.303514578787</v>
      </c>
      <c r="L157" s="25"/>
      <c r="N157" s="25">
        <f>'Combined Retirement'!$C$18/12</f>
        <v>40940.569999999992</v>
      </c>
      <c r="O157" s="25">
        <f t="shared" si="5"/>
        <v>10889.636755601023</v>
      </c>
      <c r="P157" s="25">
        <f t="shared" si="6"/>
        <v>30050.93324439897</v>
      </c>
      <c r="Q157" s="25">
        <f t="array" aca="1" ref="Q157" ca="1">INDEX('Isaac 401k'!L:L,MATCH('Retirement Calculator'!A157,'Isaac 401k'!N:N,0),0)</f>
        <v>2012283.9297627439</v>
      </c>
      <c r="R157" s="25">
        <f t="array" aca="1" ref="R157" ca="1">INDEX('Lorri 401b'!L:L,MATCH('Retirement Calculator'!A157,'Lorri 401b'!N:N,0),0)</f>
        <v>4618915.0265884949</v>
      </c>
      <c r="S157" s="25">
        <f t="shared" ca="1" si="7"/>
        <v>6631198.9563512392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8395.6297298201844</v>
      </c>
      <c r="K158" s="25">
        <f t="shared" si="4"/>
        <v>21655.303514578787</v>
      </c>
      <c r="L158" s="25"/>
      <c r="N158" s="25">
        <f>'Combined Retirement'!$C$18/12</f>
        <v>40940.569999999992</v>
      </c>
      <c r="O158" s="25">
        <f t="shared" si="5"/>
        <v>10889.636755601023</v>
      </c>
      <c r="P158" s="25">
        <f t="shared" si="6"/>
        <v>30050.93324439897</v>
      </c>
      <c r="Q158" s="25">
        <f t="array" aca="1" ref="Q158" ca="1">INDEX('Isaac 401k'!L:L,MATCH('Retirement Calculator'!A158,'Isaac 401k'!N:N,0),0)</f>
        <v>2012237.8346163942</v>
      </c>
      <c r="R158" s="25">
        <f t="array" aca="1" ref="R158" ca="1">INDEX('Lorri 401b'!L:L,MATCH('Retirement Calculator'!A158,'Lorri 401b'!N:N,0),0)</f>
        <v>4616414.9719200581</v>
      </c>
      <c r="S158" s="25">
        <f t="shared" ca="1" si="7"/>
        <v>6628652.8065364528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8395.6297298201844</v>
      </c>
      <c r="K159" s="25">
        <f t="shared" si="4"/>
        <v>21655.303514578787</v>
      </c>
      <c r="L159" s="25"/>
      <c r="N159" s="25">
        <f>'Combined Retirement'!$C$18/12</f>
        <v>40940.569999999992</v>
      </c>
      <c r="O159" s="25">
        <f t="shared" si="5"/>
        <v>10889.636755601023</v>
      </c>
      <c r="P159" s="25">
        <f t="shared" si="6"/>
        <v>30050.93324439897</v>
      </c>
      <c r="Q159" s="25">
        <f t="array" aca="1" ref="Q159" ca="1">INDEX('Isaac 401k'!L:L,MATCH('Retirement Calculator'!A159,'Isaac 401k'!N:N,0),0)</f>
        <v>2012191.5474069349</v>
      </c>
      <c r="R159" s="25">
        <f t="array" aca="1" ref="R159" ca="1">INDEX('Lorri 401b'!L:L,MATCH('Retirement Calculator'!A159,'Lorri 401b'!N:N,0),0)</f>
        <v>4613904.5003571697</v>
      </c>
      <c r="S159" s="25">
        <f t="shared" ca="1" si="7"/>
        <v>6626096.0477641048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8395.6297298201844</v>
      </c>
      <c r="K160" s="25">
        <f t="shared" si="4"/>
        <v>21655.303514578787</v>
      </c>
      <c r="L160" s="25"/>
      <c r="N160" s="25">
        <f>'Combined Retirement'!$C$18/12</f>
        <v>40940.569999999992</v>
      </c>
      <c r="O160" s="25">
        <f t="shared" si="5"/>
        <v>10889.636755601023</v>
      </c>
      <c r="P160" s="25">
        <f t="shared" si="6"/>
        <v>30050.93324439897</v>
      </c>
      <c r="Q160" s="25">
        <f t="array" aca="1" ref="Q160" ca="1">INDEX('Isaac 401k'!L:L,MATCH('Retirement Calculator'!A160,'Isaac 401k'!N:N,0),0)</f>
        <v>2012145.0673341027</v>
      </c>
      <c r="R160" s="25">
        <f t="array" aca="1" ref="R160" ca="1">INDEX('Lorri 401b'!L:L,MATCH('Retirement Calculator'!A160,'Lorri 401b'!N:N,0),0)</f>
        <v>4611383.5684961025</v>
      </c>
      <c r="S160" s="25">
        <f t="shared" ca="1" si="7"/>
        <v>6623528.6358302049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8395.6297298201844</v>
      </c>
      <c r="K161" s="25">
        <f t="shared" si="4"/>
        <v>21655.303514578787</v>
      </c>
      <c r="L161" s="25"/>
      <c r="N161" s="25">
        <f>'Combined Retirement'!$C$18/12</f>
        <v>40940.569999999992</v>
      </c>
      <c r="O161" s="25">
        <f t="shared" si="5"/>
        <v>10889.636755601023</v>
      </c>
      <c r="P161" s="25">
        <f t="shared" si="6"/>
        <v>30050.93324439897</v>
      </c>
      <c r="Q161" s="25">
        <f t="array" aca="1" ref="Q161" ca="1">INDEX('Isaac 401k'!L:L,MATCH('Retirement Calculator'!A161,'Isaac 401k'!N:N,0),0)</f>
        <v>2012098.3935943004</v>
      </c>
      <c r="R161" s="25">
        <f t="array" aca="1" ref="R161" ca="1">INDEX('Lorri 401b'!L:L,MATCH('Retirement Calculator'!A161,'Lorri 401b'!N:N,0),0)</f>
        <v>4608852.1327522807</v>
      </c>
      <c r="S161" s="25">
        <f t="shared" ca="1" si="7"/>
        <v>6620950.5263465811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8395.6297298201844</v>
      </c>
      <c r="K162" s="25">
        <f t="shared" si="4"/>
        <v>21655.303514578787</v>
      </c>
      <c r="L162" s="25"/>
      <c r="N162" s="25">
        <f>'Combined Retirement'!$C$18/12</f>
        <v>40940.569999999992</v>
      </c>
      <c r="O162" s="25">
        <f t="shared" si="5"/>
        <v>10889.636755601023</v>
      </c>
      <c r="P162" s="25">
        <f t="shared" si="6"/>
        <v>30050.93324439897</v>
      </c>
      <c r="Q162" s="25">
        <f t="array" aca="1" ref="Q162" ca="1">INDEX('Isaac 401k'!L:L,MATCH('Retirement Calculator'!A162,'Isaac 401k'!N:N,0),0)</f>
        <v>2012051.5253805821</v>
      </c>
      <c r="R162" s="25">
        <f t="array" aca="1" ref="R162" ca="1">INDEX('Lorri 401b'!L:L,MATCH('Retirement Calculator'!A162,'Lorri 401b'!N:N,0),0)</f>
        <v>4606310.1493595261</v>
      </c>
      <c r="S162" s="25">
        <f t="shared" ca="1" si="7"/>
        <v>6618361.6747401077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8395.6297298201844</v>
      </c>
      <c r="K163" s="25">
        <f t="shared" si="4"/>
        <v>21655.303514578787</v>
      </c>
      <c r="L163" s="25"/>
      <c r="N163" s="25">
        <f>'Combined Retirement'!$C$18/12</f>
        <v>40940.569999999992</v>
      </c>
      <c r="O163" s="25">
        <f t="shared" si="5"/>
        <v>10889.636755601023</v>
      </c>
      <c r="P163" s="25">
        <f t="shared" si="6"/>
        <v>30050.93324439897</v>
      </c>
      <c r="Q163" s="25">
        <f t="array" aca="1" ref="Q163" ca="1">INDEX('Isaac 401k'!L:L,MATCH('Retirement Calculator'!A163,'Isaac 401k'!N:N,0),0)</f>
        <v>2012004.4618826401</v>
      </c>
      <c r="R163" s="25">
        <f t="array" aca="1" ref="R163" ca="1">INDEX('Lorri 401b'!L:L,MATCH('Retirement Calculator'!A163,'Lorri 401b'!N:N,0),0)</f>
        <v>4603757.574369302</v>
      </c>
      <c r="S163" s="25">
        <f t="shared" ca="1" si="7"/>
        <v>6615762.0362519417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8395.6297298201844</v>
      </c>
      <c r="K164" s="25">
        <f t="shared" si="4"/>
        <v>21655.303514578787</v>
      </c>
      <c r="L164" s="25"/>
      <c r="N164" s="25">
        <f>'Combined Retirement'!$C$18/12</f>
        <v>40940.569999999992</v>
      </c>
      <c r="O164" s="25">
        <f t="shared" si="5"/>
        <v>10889.636755601023</v>
      </c>
      <c r="P164" s="25">
        <f t="shared" si="6"/>
        <v>30050.93324439897</v>
      </c>
      <c r="Q164" s="25">
        <f t="array" aca="1" ref="Q164" ca="1">INDEX('Isaac 401k'!L:L,MATCH('Retirement Calculator'!A164,'Isaac 401k'!N:N,0),0)</f>
        <v>2011957.2022867901</v>
      </c>
      <c r="R164" s="25">
        <f t="array" aca="1" ref="R164" ca="1">INDEX('Lorri 401b'!L:L,MATCH('Retirement Calculator'!A164,'Lorri 401b'!N:N,0),0)</f>
        <v>4601194.3636499513</v>
      </c>
      <c r="S164" s="25">
        <f t="shared" ca="1" si="7"/>
        <v>6613151.5659367414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8395.6297298201844</v>
      </c>
      <c r="K165" s="25">
        <f t="shared" si="4"/>
        <v>21655.303514578787</v>
      </c>
      <c r="L165" s="25"/>
      <c r="N165" s="25">
        <f>'Combined Retirement'!$C$18/12</f>
        <v>40940.569999999992</v>
      </c>
      <c r="O165" s="25">
        <f t="shared" si="5"/>
        <v>10889.636755601023</v>
      </c>
      <c r="P165" s="25">
        <f t="shared" si="6"/>
        <v>30050.93324439897</v>
      </c>
      <c r="Q165" s="25">
        <f t="array" aca="1" ref="Q165" ca="1">INDEX('Isaac 401k'!L:L,MATCH('Retirement Calculator'!A165,'Isaac 401k'!N:N,0),0)</f>
        <v>2011909.7457759574</v>
      </c>
      <c r="R165" s="25">
        <f t="array" aca="1" ref="R165" ca="1">INDEX('Lorri 401b'!L:L,MATCH('Retirement Calculator'!A165,'Lorri 401b'!N:N,0),0)</f>
        <v>4598620.4728859374</v>
      </c>
      <c r="S165" s="25">
        <f t="shared" ca="1" si="7"/>
        <v>6610530.218661895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8395.6297298201844</v>
      </c>
      <c r="K166" s="25">
        <f t="shared" si="4"/>
        <v>21655.303514578787</v>
      </c>
      <c r="L166" s="25"/>
      <c r="N166" s="25">
        <f>'Combined Retirement'!$C$18/12</f>
        <v>40940.569999999992</v>
      </c>
      <c r="O166" s="25">
        <f t="shared" si="5"/>
        <v>10889.636755601023</v>
      </c>
      <c r="P166" s="25">
        <f t="shared" si="6"/>
        <v>30050.93324439897</v>
      </c>
      <c r="Q166" s="25">
        <f t="array" aca="1" ref="Q166" ca="1">INDEX('Isaac 401k'!L:L,MATCH('Retirement Calculator'!A166,'Isaac 401k'!N:N,0),0)</f>
        <v>2011862.0915296627</v>
      </c>
      <c r="R166" s="25">
        <f t="array" aca="1" ref="R166" ca="1">INDEX('Lorri 401b'!L:L,MATCH('Retirement Calculator'!A166,'Lorri 401b'!N:N,0),0)</f>
        <v>4596035.8575770734</v>
      </c>
      <c r="S166" s="25">
        <f t="shared" ca="1" si="7"/>
        <v>6607897.9491067361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8395.6297298201844</v>
      </c>
      <c r="K167" s="25">
        <f t="shared" si="4"/>
        <v>21655.303514578787</v>
      </c>
      <c r="L167" s="25"/>
      <c r="N167" s="25">
        <f>'Combined Retirement'!$C$18/12</f>
        <v>40940.569999999992</v>
      </c>
      <c r="O167" s="25">
        <f t="shared" si="5"/>
        <v>10889.636755601023</v>
      </c>
      <c r="P167" s="25">
        <f t="shared" si="6"/>
        <v>30050.93324439897</v>
      </c>
      <c r="Q167" s="25">
        <f t="array" aca="1" ref="Q167" ca="1">INDEX('Isaac 401k'!L:L,MATCH('Retirement Calculator'!A167,'Isaac 401k'!N:N,0),0)</f>
        <v>2011814.2387240084</v>
      </c>
      <c r="R167" s="25">
        <f t="array" aca="1" ref="R167" ca="1">INDEX('Lorri 401b'!L:L,MATCH('Retirement Calculator'!A167,'Lorri 401b'!N:N,0),0)</f>
        <v>4593440.4730377551</v>
      </c>
      <c r="S167" s="25">
        <f t="shared" ca="1" si="7"/>
        <v>6605254.7117617633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8395.6297298201844</v>
      </c>
      <c r="K168" s="25">
        <f t="shared" si="4"/>
        <v>21655.303514578787</v>
      </c>
      <c r="L168" s="25"/>
      <c r="N168" s="25">
        <f>'Combined Retirement'!$C$18/12</f>
        <v>40940.569999999992</v>
      </c>
      <c r="O168" s="25">
        <f t="shared" si="5"/>
        <v>10889.636755601023</v>
      </c>
      <c r="P168" s="25">
        <f t="shared" si="6"/>
        <v>30050.93324439897</v>
      </c>
      <c r="Q168" s="25">
        <f t="array" aca="1" ref="Q168" ca="1">INDEX('Isaac 401k'!L:L,MATCH('Retirement Calculator'!A168,'Isaac 401k'!N:N,0),0)</f>
        <v>2011766.1865316641</v>
      </c>
      <c r="R168" s="25">
        <f t="array" aca="1" ref="R168" ca="1">INDEX('Lorri 401b'!L:L,MATCH('Retirement Calculator'!A168,'Lorri 401b'!N:N,0),0)</f>
        <v>4590834.2743961904</v>
      </c>
      <c r="S168" s="25">
        <f t="shared" ca="1" si="7"/>
        <v>6602600.4609278543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8395.6297298201844</v>
      </c>
      <c r="K169" s="25">
        <f t="shared" si="4"/>
        <v>21655.303514578787</v>
      </c>
      <c r="L169" s="25"/>
      <c r="N169" s="25">
        <f>'Combined Retirement'!$C$18/12</f>
        <v>40940.569999999992</v>
      </c>
      <c r="O169" s="25">
        <f t="shared" si="5"/>
        <v>10889.636755601023</v>
      </c>
      <c r="P169" s="25">
        <f t="shared" si="6"/>
        <v>30050.93324439897</v>
      </c>
      <c r="Q169" s="25">
        <f t="array" aca="1" ref="Q169" ca="1">INDEX('Isaac 401k'!L:L,MATCH('Retirement Calculator'!A169,'Isaac 401k'!N:N,0),0)</f>
        <v>2011717.9341218516</v>
      </c>
      <c r="R169" s="25">
        <f t="array" aca="1" ref="R169" ca="1">INDEX('Lorri 401b'!L:L,MATCH('Retirement Calculator'!A169,'Lorri 401b'!N:N,0),0)</f>
        <v>4588217.2165936185</v>
      </c>
      <c r="S169" s="25">
        <f t="shared" ca="1" si="7"/>
        <v>6599935.1507154703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8395.6297298201844</v>
      </c>
      <c r="K170" s="25">
        <f t="shared" si="4"/>
        <v>21655.303514578787</v>
      </c>
      <c r="L170" s="25"/>
      <c r="N170" s="25">
        <f>'Combined Retirement'!$C$18/12</f>
        <v>40940.569999999992</v>
      </c>
      <c r="O170" s="25">
        <f t="shared" si="5"/>
        <v>10889.636755601023</v>
      </c>
      <c r="P170" s="25">
        <f t="shared" si="6"/>
        <v>30050.93324439897</v>
      </c>
      <c r="Q170" s="25">
        <f t="array" aca="1" ref="Q170" ca="1">INDEX('Isaac 401k'!L:L,MATCH('Retirement Calculator'!A170,'Isaac 401k'!N:N,0),0)</f>
        <v>2011669.4806603314</v>
      </c>
      <c r="R170" s="25">
        <f t="array" aca="1" ref="R170" ca="1">INDEX('Lorri 401b'!L:L,MATCH('Retirement Calculator'!A170,'Lorri 401b'!N:N,0),0)</f>
        <v>4585589.2543835361</v>
      </c>
      <c r="S170" s="25">
        <f t="shared" ca="1" si="7"/>
        <v>6597258.7350438675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8395.6297298201844</v>
      </c>
      <c r="K171" s="25">
        <f t="shared" si="4"/>
        <v>21655.303514578787</v>
      </c>
      <c r="L171" s="25"/>
      <c r="N171" s="25">
        <f>'Combined Retirement'!$C$18/12</f>
        <v>40940.569999999992</v>
      </c>
      <c r="O171" s="25">
        <f t="shared" si="5"/>
        <v>10889.636755601023</v>
      </c>
      <c r="P171" s="25">
        <f t="shared" si="6"/>
        <v>30050.93324439897</v>
      </c>
      <c r="Q171" s="25">
        <f t="array" aca="1" ref="Q171" ca="1">INDEX('Isaac 401k'!L:L,MATCH('Retirement Calculator'!A171,'Isaac 401k'!N:N,0),0)</f>
        <v>2011620.8253093883</v>
      </c>
      <c r="R171" s="25">
        <f t="array" aca="1" ref="R171" ca="1">INDEX('Lorri 401b'!L:L,MATCH('Retirement Calculator'!A171,'Lorri 401b'!N:N,0),0)</f>
        <v>4582950.3423309121</v>
      </c>
      <c r="S171" s="25">
        <f t="shared" ca="1" si="7"/>
        <v>6594571.1676403005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8395.6297298201844</v>
      </c>
      <c r="K172" s="25">
        <f t="shared" si="4"/>
        <v>21655.303514578787</v>
      </c>
      <c r="L172" s="25"/>
      <c r="N172" s="25">
        <f>'Combined Retirement'!$C$18/12</f>
        <v>40940.569999999992</v>
      </c>
      <c r="O172" s="25">
        <f t="shared" si="5"/>
        <v>10889.636755601023</v>
      </c>
      <c r="P172" s="25">
        <f t="shared" si="6"/>
        <v>30050.93324439897</v>
      </c>
      <c r="Q172" s="25">
        <f t="array" aca="1" ref="Q172" ca="1">INDEX('Isaac 401k'!L:L,MATCH('Retirement Calculator'!A172,'Isaac 401k'!N:N,0),0)</f>
        <v>2011571.9672278163</v>
      </c>
      <c r="R172" s="25">
        <f t="array" aca="1" ref="R172" ca="1">INDEX('Lorri 401b'!L:L,MATCH('Retirement Calculator'!A172,'Lorri 401b'!N:N,0),0)</f>
        <v>4580300.4348114021</v>
      </c>
      <c r="S172" s="25">
        <f t="shared" ca="1" si="7"/>
        <v>6591872.4020392187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8395.6297298201844</v>
      </c>
      <c r="K173" s="25">
        <f t="shared" si="4"/>
        <v>21655.303514578787</v>
      </c>
      <c r="L173" s="25"/>
      <c r="N173" s="25">
        <f>'Combined Retirement'!$C$18/12</f>
        <v>40940.569999999992</v>
      </c>
      <c r="O173" s="25">
        <f t="shared" si="5"/>
        <v>10889.636755601023</v>
      </c>
      <c r="P173" s="25">
        <f t="shared" si="6"/>
        <v>30050.93324439897</v>
      </c>
      <c r="Q173" s="25">
        <f t="array" aca="1" ref="Q173" ca="1">INDEX('Isaac 401k'!L:L,MATCH('Retirement Calculator'!A173,'Isaac 401k'!N:N,0),0)</f>
        <v>2011522.9055709045</v>
      </c>
      <c r="R173" s="25">
        <f t="array" aca="1" ref="R173" ca="1">INDEX('Lorri 401b'!L:L,MATCH('Retirement Calculator'!A173,'Lorri 401b'!N:N,0),0)</f>
        <v>4577639.4860105608</v>
      </c>
      <c r="S173" s="25">
        <f t="shared" ca="1" si="7"/>
        <v>6589162.3915814655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8395.6297298201844</v>
      </c>
      <c r="K174" s="25">
        <f t="shared" si="4"/>
        <v>21655.303514578787</v>
      </c>
      <c r="L174" s="25"/>
      <c r="N174" s="25">
        <f>'Combined Retirement'!$C$18/12</f>
        <v>40940.569999999992</v>
      </c>
      <c r="O174" s="25">
        <f t="shared" si="5"/>
        <v>10889.636755601023</v>
      </c>
      <c r="P174" s="25">
        <f t="shared" si="6"/>
        <v>30050.93324439897</v>
      </c>
      <c r="Q174" s="25">
        <f t="array" aca="1" ref="Q174" ca="1">INDEX('Isaac 401k'!L:L,MATCH('Retirement Calculator'!A174,'Isaac 401k'!N:N,0),0)</f>
        <v>2011473.6394904221</v>
      </c>
      <c r="R174" s="25">
        <f t="array" aca="1" ref="R174" ca="1">INDEX('Lorri 401b'!L:L,MATCH('Retirement Calculator'!A174,'Lorri 401b'!N:N,0),0)</f>
        <v>4574967.4499230487</v>
      </c>
      <c r="S174" s="25">
        <f t="shared" ca="1" si="7"/>
        <v>6586441.0894134706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8395.6297298201844</v>
      </c>
      <c r="K175" s="25">
        <f t="shared" si="4"/>
        <v>21655.303514578787</v>
      </c>
      <c r="L175" s="25"/>
      <c r="N175" s="25">
        <f>'Combined Retirement'!$C$18/12</f>
        <v>40940.569999999992</v>
      </c>
      <c r="O175" s="25">
        <f t="shared" si="5"/>
        <v>10889.636755601023</v>
      </c>
      <c r="P175" s="25">
        <f t="shared" si="6"/>
        <v>30050.93324439897</v>
      </c>
      <c r="Q175" s="25">
        <f t="array" aca="1" ref="Q175" ca="1">INDEX('Isaac 401k'!L:L,MATCH('Retirement Calculator'!A175,'Isaac 401k'!N:N,0),0)</f>
        <v>2011424.1681346043</v>
      </c>
      <c r="R175" s="25">
        <f t="array" aca="1" ref="R175" ca="1">INDEX('Lorri 401b'!L:L,MATCH('Retirement Calculator'!A175,'Lorri 401b'!N:N,0),0)</f>
        <v>4572284.280351839</v>
      </c>
      <c r="S175" s="25">
        <f t="shared" ca="1" si="7"/>
        <v>6583708.4484864436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8395.6297298201844</v>
      </c>
      <c r="K176" s="25">
        <f t="shared" si="4"/>
        <v>21655.303514578787</v>
      </c>
      <c r="L176" s="25"/>
      <c r="N176" s="25">
        <f>'Combined Retirement'!$C$18/12</f>
        <v>40940.569999999992</v>
      </c>
      <c r="O176" s="25">
        <f t="shared" si="5"/>
        <v>10889.636755601023</v>
      </c>
      <c r="P176" s="25">
        <f t="shared" si="6"/>
        <v>30050.93324439897</v>
      </c>
      <c r="Q176" s="25">
        <f t="array" aca="1" ref="Q176" ca="1">INDEX('Isaac 401k'!L:L,MATCH('Retirement Calculator'!A176,'Isaac 401k'!N:N,0),0)</f>
        <v>2011374.4906481374</v>
      </c>
      <c r="R176" s="25">
        <f t="array" aca="1" ref="R176" ca="1">INDEX('Lorri 401b'!L:L,MATCH('Retirement Calculator'!A176,'Lorri 401b'!N:N,0),0)</f>
        <v>4569589.9309074162</v>
      </c>
      <c r="S176" s="25">
        <f t="shared" ca="1" si="7"/>
        <v>6580964.4215555536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8395.6297298201844</v>
      </c>
      <c r="K177" s="25">
        <f t="shared" si="4"/>
        <v>21655.303514578787</v>
      </c>
      <c r="L177" s="25"/>
      <c r="N177" s="25">
        <f>'Combined Retirement'!$C$18/12</f>
        <v>40940.569999999992</v>
      </c>
      <c r="O177" s="25">
        <f t="shared" si="5"/>
        <v>10889.636755601023</v>
      </c>
      <c r="P177" s="25">
        <f t="shared" si="6"/>
        <v>30050.93324439897</v>
      </c>
      <c r="Q177" s="25">
        <f t="array" aca="1" ref="Q177" ca="1">INDEX('Isaac 401k'!L:L,MATCH('Retirement Calculator'!A177,'Isaac 401k'!N:N,0),0)</f>
        <v>2011324.6061721435</v>
      </c>
      <c r="R177" s="25">
        <f t="array" aca="1" ref="R177" ca="1">INDEX('Lorri 401b'!L:L,MATCH('Retirement Calculator'!A177,'Lorri 401b'!N:N,0),0)</f>
        <v>4566884.3550069742</v>
      </c>
      <c r="S177" s="25">
        <f t="shared" ca="1" si="7"/>
        <v>6578208.9611791177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8395.6297298201844</v>
      </c>
      <c r="K178" s="25">
        <f t="shared" si="4"/>
        <v>21655.303514578787</v>
      </c>
      <c r="L178" s="25"/>
      <c r="N178" s="25">
        <f>'Combined Retirement'!$C$18/12</f>
        <v>40940.569999999992</v>
      </c>
      <c r="O178" s="25">
        <f t="shared" si="5"/>
        <v>10889.636755601023</v>
      </c>
      <c r="P178" s="25">
        <f t="shared" si="6"/>
        <v>30050.93324439897</v>
      </c>
      <c r="Q178" s="25">
        <f t="array" aca="1" ref="Q178" ca="1">INDEX('Isaac 401k'!L:L,MATCH('Retirement Calculator'!A178,'Isaac 401k'!N:N,0),0)</f>
        <v>2011274.5138441664</v>
      </c>
      <c r="R178" s="25">
        <f t="array" aca="1" ref="R178" ca="1">INDEX('Lorri 401b'!L:L,MATCH('Retirement Calculator'!A178,'Lorri 401b'!N:N,0),0)</f>
        <v>4564167.505873614</v>
      </c>
      <c r="S178" s="25">
        <f t="shared" ca="1" si="7"/>
        <v>6575442.0197177809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8395.6297298201844</v>
      </c>
      <c r="K179" s="25">
        <f t="shared" si="4"/>
        <v>21655.303514578787</v>
      </c>
      <c r="L179" s="25"/>
      <c r="N179" s="25">
        <f>'Combined Retirement'!$C$18/12</f>
        <v>40940.569999999992</v>
      </c>
      <c r="O179" s="25">
        <f t="shared" si="5"/>
        <v>10889.636755601023</v>
      </c>
      <c r="P179" s="25">
        <f t="shared" si="6"/>
        <v>30050.93324439897</v>
      </c>
      <c r="Q179" s="25">
        <f t="array" aca="1" ref="Q179" ca="1">INDEX('Isaac 401k'!L:L,MATCH('Retirement Calculator'!A179,'Isaac 401k'!N:N,0),0)</f>
        <v>2011224.2127981561</v>
      </c>
      <c r="R179" s="25">
        <f t="array" aca="1" ref="R179" ca="1">INDEX('Lorri 401b'!L:L,MATCH('Retirement Calculator'!A179,'Lorri 401b'!N:N,0),0)</f>
        <v>4561439.336535532</v>
      </c>
      <c r="S179" s="25">
        <f t="shared" ca="1" si="7"/>
        <v>6572663.5493336879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8395.6297298201844</v>
      </c>
      <c r="K180" s="25">
        <f t="shared" si="4"/>
        <v>21655.303514578787</v>
      </c>
      <c r="L180" s="25"/>
      <c r="N180" s="25">
        <f>'Combined Retirement'!$C$18/12</f>
        <v>40940.569999999992</v>
      </c>
      <c r="O180" s="25">
        <f t="shared" si="5"/>
        <v>10889.636755601023</v>
      </c>
      <c r="P180" s="25">
        <f t="shared" si="6"/>
        <v>30050.93324439897</v>
      </c>
      <c r="Q180" s="25">
        <f t="array" aca="1" ref="Q180" ca="1">INDEX('Isaac 401k'!L:L,MATCH('Retirement Calculator'!A180,'Isaac 401k'!N:N,0),0)</f>
        <v>2011173.7021644539</v>
      </c>
      <c r="R180" s="25">
        <f t="array" aca="1" ref="R180" ca="1">INDEX('Lorri 401b'!L:L,MATCH('Retirement Calculator'!A180,'Lorri 401b'!N:N,0),0)</f>
        <v>4558699.7998252073</v>
      </c>
      <c r="S180" s="25">
        <f t="shared" ca="1" si="7"/>
        <v>6569873.5019896608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8395.6297298201844</v>
      </c>
      <c r="K181" s="25">
        <f t="shared" si="4"/>
        <v>21655.303514578787</v>
      </c>
      <c r="L181" s="25"/>
      <c r="N181" s="25">
        <f>'Combined Retirement'!$C$18/12</f>
        <v>40940.569999999992</v>
      </c>
      <c r="O181" s="25">
        <f t="shared" si="5"/>
        <v>10889.636755601023</v>
      </c>
      <c r="P181" s="25">
        <f t="shared" si="6"/>
        <v>30050.93324439897</v>
      </c>
      <c r="Q181" s="25">
        <f t="array" aca="1" ref="Q181" ca="1">INDEX('Isaac 401k'!L:L,MATCH('Retirement Calculator'!A181,'Isaac 401k'!N:N,0),0)</f>
        <v>2011122.9810697781</v>
      </c>
      <c r="R181" s="25">
        <f t="array" aca="1" ref="R181" ca="1">INDEX('Lorri 401b'!L:L,MATCH('Retirement Calculator'!A181,'Lorri 401b'!N:N,0),0)</f>
        <v>4555948.8483785903</v>
      </c>
      <c r="S181" s="25">
        <f t="shared" ca="1" si="7"/>
        <v>6567071.8294483684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8395.6297298201844</v>
      </c>
      <c r="K182" s="25">
        <f t="shared" si="4"/>
        <v>21655.303514578787</v>
      </c>
      <c r="L182" s="25"/>
      <c r="N182" s="25">
        <f>'Combined Retirement'!$C$18/12</f>
        <v>40940.569999999992</v>
      </c>
      <c r="O182" s="25">
        <f t="shared" si="5"/>
        <v>10889.636755601023</v>
      </c>
      <c r="P182" s="25">
        <f t="shared" si="6"/>
        <v>30050.93324439897</v>
      </c>
      <c r="Q182" s="25">
        <f t="array" aca="1" ref="Q182" ca="1">INDEX('Isaac 401k'!L:L,MATCH('Retirement Calculator'!A182,'Isaac 401k'!N:N,0),0)</f>
        <v>2011072.0486372078</v>
      </c>
      <c r="R182" s="25">
        <f t="array" aca="1" ref="R182" ca="1">INDEX('Lorri 401b'!L:L,MATCH('Retirement Calculator'!A182,'Lorri 401b'!N:N,0),0)</f>
        <v>4553186.4346342785</v>
      </c>
      <c r="S182" s="25">
        <f t="shared" ca="1" si="7"/>
        <v>6564258.4832714861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8395.6297298201844</v>
      </c>
      <c r="K183" s="25">
        <f t="shared" si="4"/>
        <v>21655.303514578787</v>
      </c>
      <c r="L183" s="25"/>
      <c r="N183" s="25">
        <f>'Combined Retirement'!$C$18/12</f>
        <v>40940.569999999992</v>
      </c>
      <c r="O183" s="25">
        <f t="shared" si="5"/>
        <v>10889.636755601023</v>
      </c>
      <c r="P183" s="25">
        <f t="shared" si="6"/>
        <v>30050.93324439897</v>
      </c>
      <c r="Q183" s="25">
        <f t="array" aca="1" ref="Q183" ca="1">INDEX('Isaac 401k'!L:L,MATCH('Retirement Calculator'!A183,'Isaac 401k'!N:N,0),0)</f>
        <v>2011020.9039861683</v>
      </c>
      <c r="R183" s="25">
        <f t="array" aca="1" ref="R183" ca="1">INDEX('Lorri 401b'!L:L,MATCH('Retirement Calculator'!A183,'Lorri 401b'!N:N,0),0)</f>
        <v>4550412.510832699</v>
      </c>
      <c r="S183" s="25">
        <f t="shared" ca="1" si="7"/>
        <v>6561433.4148188671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8395.6297298201844</v>
      </c>
      <c r="K184" s="25">
        <f t="shared" si="4"/>
        <v>21655.303514578787</v>
      </c>
      <c r="L184" s="25"/>
      <c r="N184" s="25">
        <f>'Combined Retirement'!$C$18/12</f>
        <v>40940.569999999992</v>
      </c>
      <c r="O184" s="25">
        <f t="shared" si="5"/>
        <v>10889.636755601023</v>
      </c>
      <c r="P184" s="25">
        <f t="shared" si="6"/>
        <v>30050.93324439897</v>
      </c>
      <c r="Q184" s="25">
        <f t="array" aca="1" ref="Q184" ca="1">INDEX('Isaac 401k'!L:L,MATCH('Retirement Calculator'!A184,'Isaac 401k'!N:N,0),0)</f>
        <v>2010969.5462324163</v>
      </c>
      <c r="R184" s="25">
        <f t="array" aca="1" ref="R184" ca="1">INDEX('Lorri 401b'!L:L,MATCH('Retirement Calculator'!A184,'Lorri 401b'!N:N,0),0)</f>
        <v>4547627.0290152794</v>
      </c>
      <c r="S184" s="25">
        <f t="shared" ca="1" si="7"/>
        <v>6558596.5752476957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8395.6297298201844</v>
      </c>
      <c r="K185" s="25">
        <f t="shared" si="4"/>
        <v>21655.303514578787</v>
      </c>
      <c r="L185" s="25"/>
      <c r="N185" s="25">
        <f>'Combined Retirement'!$C$18/12</f>
        <v>40940.569999999992</v>
      </c>
      <c r="O185" s="25">
        <f t="shared" si="5"/>
        <v>10889.636755601023</v>
      </c>
      <c r="P185" s="25">
        <f t="shared" si="6"/>
        <v>30050.93324439897</v>
      </c>
      <c r="Q185" s="25">
        <f t="array" aca="1" ref="Q185" ca="1">INDEX('Isaac 401k'!L:L,MATCH('Retirement Calculator'!A185,'Isaac 401k'!N:N,0),0)</f>
        <v>2010917.9744880237</v>
      </c>
      <c r="R185" s="25">
        <f t="array" aca="1" ref="R185" ca="1">INDEX('Lorri 401b'!L:L,MATCH('Retirement Calculator'!A185,'Lorri 401b'!N:N,0),0)</f>
        <v>4544829.9410236208</v>
      </c>
      <c r="S185" s="25">
        <f t="shared" ca="1" si="7"/>
        <v>6555747.9155116444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8395.6297298201844</v>
      </c>
      <c r="K186" s="25">
        <f t="shared" si="4"/>
        <v>21655.303514578787</v>
      </c>
      <c r="L186" s="25"/>
      <c r="N186" s="25">
        <f>'Combined Retirement'!$C$18/12</f>
        <v>40940.569999999992</v>
      </c>
      <c r="O186" s="25">
        <f t="shared" si="5"/>
        <v>10889.636755601023</v>
      </c>
      <c r="P186" s="25">
        <f t="shared" si="6"/>
        <v>30050.93324439897</v>
      </c>
      <c r="Q186" s="25">
        <f t="array" aca="1" ref="Q186" ca="1">INDEX('Isaac 401k'!L:L,MATCH('Retirement Calculator'!A186,'Isaac 401k'!N:N,0),0)</f>
        <v>2010866.1878613627</v>
      </c>
      <c r="R186" s="25">
        <f t="array" aca="1" ref="R186" ca="1">INDEX('Lorri 401b'!L:L,MATCH('Retirement Calculator'!A186,'Lorri 401b'!N:N,0),0)</f>
        <v>4542021.1984986635</v>
      </c>
      <c r="S186" s="25">
        <f t="shared" ca="1" si="7"/>
        <v>6552887.386360026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8395.6297298201844</v>
      </c>
      <c r="K187" s="25">
        <f t="shared" si="4"/>
        <v>21655.303514578787</v>
      </c>
      <c r="L187" s="25"/>
      <c r="N187" s="25">
        <f>'Combined Retirement'!$C$18/12</f>
        <v>40940.569999999992</v>
      </c>
      <c r="O187" s="25">
        <f t="shared" si="5"/>
        <v>10889.636755601023</v>
      </c>
      <c r="P187" s="25">
        <f t="shared" si="6"/>
        <v>30050.93324439897</v>
      </c>
      <c r="Q187" s="25">
        <f t="array" aca="1" ref="Q187" ca="1">INDEX('Isaac 401k'!L:L,MATCH('Retirement Calculator'!A187,'Isaac 401k'!N:N,0),0)</f>
        <v>2010814.1854570906</v>
      </c>
      <c r="R187" s="25">
        <f t="array" aca="1" ref="R187" ca="1">INDEX('Lorri 401b'!L:L,MATCH('Retirement Calculator'!A187,'Lorri 401b'!N:N,0),0)</f>
        <v>4539200.7528798524</v>
      </c>
      <c r="S187" s="25">
        <f t="shared" ca="1" si="7"/>
        <v>6550014.9383369433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8395.6297298201844</v>
      </c>
      <c r="K188" s="25">
        <f t="shared" si="4"/>
        <v>21655.303514578787</v>
      </c>
      <c r="L188" s="25"/>
      <c r="N188" s="25">
        <f>'Combined Retirement'!$C$18/12</f>
        <v>40940.569999999992</v>
      </c>
      <c r="O188" s="25">
        <f t="shared" si="5"/>
        <v>10889.636755601023</v>
      </c>
      <c r="P188" s="25">
        <f t="shared" si="6"/>
        <v>30050.93324439897</v>
      </c>
      <c r="Q188" s="25">
        <f t="array" aca="1" ref="Q188" ca="1">INDEX('Isaac 401k'!L:L,MATCH('Retirement Calculator'!A188,'Isaac 401k'!N:N,0),0)</f>
        <v>2010761.966376134</v>
      </c>
      <c r="R188" s="25">
        <f t="array" aca="1" ref="R188" ca="1">INDEX('Lorri 401b'!L:L,MATCH('Retirement Calculator'!A188,'Lorri 401b'!N:N,0),0)</f>
        <v>4536368.5554042961</v>
      </c>
      <c r="S188" s="25">
        <f t="shared" ca="1" si="7"/>
        <v>6547130.5217804303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8395.6297298201844</v>
      </c>
      <c r="K189" s="25">
        <f t="shared" si="4"/>
        <v>21655.303514578787</v>
      </c>
      <c r="L189" s="25"/>
      <c r="N189" s="25">
        <f>'Combined Retirement'!$C$18/12</f>
        <v>40940.569999999992</v>
      </c>
      <c r="O189" s="25">
        <f t="shared" si="5"/>
        <v>10889.636755601023</v>
      </c>
      <c r="P189" s="25">
        <f t="shared" si="6"/>
        <v>30050.93324439897</v>
      </c>
      <c r="Q189" s="25">
        <f t="array" aca="1" ref="Q189" ca="1">INDEX('Isaac 401k'!L:L,MATCH('Retirement Calculator'!A189,'Isaac 401k'!N:N,0),0)</f>
        <v>2010709.5297156735</v>
      </c>
      <c r="R189" s="25">
        <f t="array" aca="1" ref="R189" ca="1">INDEX('Lorri 401b'!L:L,MATCH('Retirement Calculator'!A189,'Lorri 401b'!N:N,0),0)</f>
        <v>4533524.5571059249</v>
      </c>
      <c r="S189" s="25">
        <f t="shared" ca="1" si="7"/>
        <v>6544234.0868215989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8395.6297298201844</v>
      </c>
      <c r="K190" s="25">
        <f t="shared" si="4"/>
        <v>21655.303514578787</v>
      </c>
      <c r="L190" s="25"/>
      <c r="N190" s="25">
        <f>'Combined Retirement'!$C$18/12</f>
        <v>40940.569999999992</v>
      </c>
      <c r="O190" s="25">
        <f t="shared" si="5"/>
        <v>10889.636755601023</v>
      </c>
      <c r="P190" s="25">
        <f t="shared" si="6"/>
        <v>30050.93324439897</v>
      </c>
      <c r="Q190" s="25">
        <f t="array" aca="1" ref="Q190" ca="1">INDEX('Isaac 401k'!L:L,MATCH('Retirement Calculator'!A190,'Isaac 401k'!N:N,0),0)</f>
        <v>2010656.8745691278</v>
      </c>
      <c r="R190" s="25">
        <f t="array" aca="1" ref="R190" ca="1">INDEX('Lorri 401b'!L:L,MATCH('Retirement Calculator'!A190,'Lorri 401b'!N:N,0),0)</f>
        <v>4530668.7088146443</v>
      </c>
      <c r="S190" s="25">
        <f t="shared" ca="1" si="7"/>
        <v>6541325.5833837725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8395.6297298201844</v>
      </c>
      <c r="K191" s="25">
        <f t="shared" si="4"/>
        <v>21655.303514578787</v>
      </c>
      <c r="L191" s="25"/>
      <c r="N191" s="25">
        <f>'Combined Retirement'!$C$18/12</f>
        <v>40940.569999999992</v>
      </c>
      <c r="O191" s="25">
        <f t="shared" si="5"/>
        <v>10889.636755601023</v>
      </c>
      <c r="P191" s="25">
        <f t="shared" si="6"/>
        <v>30050.93324439897</v>
      </c>
      <c r="Q191" s="25">
        <f t="array" aca="1" ref="Q191" ca="1">INDEX('Isaac 401k'!L:L,MATCH('Retirement Calculator'!A191,'Isaac 401k'!N:N,0),0)</f>
        <v>2010604.000026138</v>
      </c>
      <c r="R191" s="25">
        <f t="array" aca="1" ref="R191" ca="1">INDEX('Lorri 401b'!L:L,MATCH('Retirement Calculator'!A191,'Lorri 401b'!N:N,0),0)</f>
        <v>4527800.9611554826</v>
      </c>
      <c r="S191" s="25">
        <f t="shared" ca="1" si="7"/>
        <v>6538404.9611816201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8395.6297298201844</v>
      </c>
      <c r="K192" s="25">
        <f t="shared" si="4"/>
        <v>21655.303514578787</v>
      </c>
      <c r="L192" s="25"/>
      <c r="N192" s="25">
        <f>'Combined Retirement'!$C$18/12</f>
        <v>40940.569999999992</v>
      </c>
      <c r="O192" s="25">
        <f t="shared" si="5"/>
        <v>10889.636755601023</v>
      </c>
      <c r="P192" s="25">
        <f t="shared" si="6"/>
        <v>30050.93324439897</v>
      </c>
      <c r="Q192" s="25">
        <f t="array" aca="1" ref="Q192" ca="1">INDEX('Isaac 401k'!L:L,MATCH('Retirement Calculator'!A192,'Isaac 401k'!N:N,0),0)</f>
        <v>2010550.9051725524</v>
      </c>
      <c r="R192" s="25">
        <f t="array" aca="1" ref="R192" ca="1">INDEX('Lorri 401b'!L:L,MATCH('Retirement Calculator'!A192,'Lorri 401b'!N:N,0),0)</f>
        <v>4524921.264547741</v>
      </c>
      <c r="S192" s="25">
        <f t="shared" ca="1" si="7"/>
        <v>6535472.169720294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8395.6297298201844</v>
      </c>
      <c r="K193" s="25">
        <f t="shared" si="4"/>
        <v>21655.303514578787</v>
      </c>
      <c r="L193" s="25"/>
      <c r="N193" s="25">
        <f>'Combined Retirement'!$C$18/12</f>
        <v>40940.569999999992</v>
      </c>
      <c r="O193" s="25">
        <f t="shared" si="5"/>
        <v>10889.636755601023</v>
      </c>
      <c r="P193" s="25">
        <f t="shared" si="6"/>
        <v>30050.93324439897</v>
      </c>
      <c r="Q193" s="25">
        <f t="array" aca="1" ref="Q193" ca="1">INDEX('Isaac 401k'!L:L,MATCH('Retirement Calculator'!A193,'Isaac 401k'!N:N,0),0)</f>
        <v>2010497.5890904104</v>
      </c>
      <c r="R193" s="25">
        <f t="array" aca="1" ref="R193" ca="1">INDEX('Lorri 401b'!L:L,MATCH('Retirement Calculator'!A193,'Lorri 401b'!N:N,0),0)</f>
        <v>4522029.5692041339</v>
      </c>
      <c r="S193" s="25">
        <f t="shared" ca="1" si="7"/>
        <v>6532527.1582945446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8395.6297298201844</v>
      </c>
      <c r="K194" s="25">
        <f t="shared" si="4"/>
        <v>21655.303514578787</v>
      </c>
      <c r="L194" s="25"/>
      <c r="N194" s="25">
        <f>'Combined Retirement'!$C$18/12</f>
        <v>40940.569999999992</v>
      </c>
      <c r="O194" s="25">
        <f t="shared" si="5"/>
        <v>10889.636755601023</v>
      </c>
      <c r="P194" s="25">
        <f t="shared" si="6"/>
        <v>30050.93324439897</v>
      </c>
      <c r="Q194" s="25">
        <f t="array" aca="1" ref="Q194" ca="1">INDEX('Isaac 401k'!L:L,MATCH('Retirement Calculator'!A194,'Isaac 401k'!N:N,0),0)</f>
        <v>2010444.050857926</v>
      </c>
      <c r="R194" s="25">
        <f t="array" aca="1" ref="R194" ca="1">INDEX('Lorri 401b'!L:L,MATCH('Retirement Calculator'!A194,'Lorri 401b'!N:N,0),0)</f>
        <v>4519125.825129929</v>
      </c>
      <c r="S194" s="25">
        <f t="shared" ca="1" si="7"/>
        <v>6529569.8759878548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8395.6297298201844</v>
      </c>
      <c r="K195" s="25">
        <f t="shared" si="4"/>
        <v>21655.303514578787</v>
      </c>
      <c r="L195" s="25"/>
      <c r="N195" s="25">
        <f>'Combined Retirement'!$C$18/12</f>
        <v>40940.569999999992</v>
      </c>
      <c r="O195" s="25">
        <f t="shared" si="5"/>
        <v>10889.636755601023</v>
      </c>
      <c r="P195" s="25">
        <f t="shared" si="6"/>
        <v>30050.93324439897</v>
      </c>
      <c r="Q195" s="25">
        <f t="array" aca="1" ref="Q195" ca="1">INDEX('Isaac 401k'!L:L,MATCH('Retirement Calculator'!A195,'Isaac 401k'!N:N,0),0)</f>
        <v>2010390.289549473</v>
      </c>
      <c r="R195" s="25">
        <f t="array" aca="1" ref="R195" ca="1">INDEX('Lorri 401b'!L:L,MATCH('Retirement Calculator'!A195,'Lorri 401b'!N:N,0),0)</f>
        <v>4516209.9821220813</v>
      </c>
      <c r="S195" s="25">
        <f t="shared" ca="1" si="7"/>
        <v>6526600.2716715541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8395.6297298201844</v>
      </c>
      <c r="K196" s="25">
        <f t="shared" si="4"/>
        <v>21655.303514578787</v>
      </c>
      <c r="L196" s="25"/>
      <c r="N196" s="25">
        <f>'Combined Retirement'!$C$18/12</f>
        <v>40940.569999999992</v>
      </c>
      <c r="O196" s="25">
        <f t="shared" si="5"/>
        <v>10889.636755601023</v>
      </c>
      <c r="P196" s="25">
        <f t="shared" si="6"/>
        <v>30050.93324439897</v>
      </c>
      <c r="Q196" s="25">
        <f t="array" aca="1" ref="Q196" ca="1">INDEX('Isaac 401k'!L:L,MATCH('Retirement Calculator'!A196,'Isaac 401k'!N:N,0),0)</f>
        <v>2010336.304235568</v>
      </c>
      <c r="R196" s="25">
        <f t="array" aca="1" ref="R196" ca="1">INDEX('Lorri 401b'!L:L,MATCH('Retirement Calculator'!A196,'Lorri 401b'!N:N,0),0)</f>
        <v>4513281.9897683673</v>
      </c>
      <c r="S196" s="25">
        <f t="shared" ca="1" si="7"/>
        <v>6523618.2940039355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8395.6297298201844</v>
      </c>
      <c r="K197" s="25">
        <f t="shared" si="4"/>
        <v>21655.303514578787</v>
      </c>
      <c r="L197" s="25"/>
      <c r="N197" s="25">
        <f>'Combined Retirement'!$C$18/12</f>
        <v>40940.569999999992</v>
      </c>
      <c r="O197" s="25">
        <f t="shared" si="5"/>
        <v>10889.636755601023</v>
      </c>
      <c r="P197" s="25">
        <f t="shared" si="6"/>
        <v>30050.93324439897</v>
      </c>
      <c r="Q197" s="25">
        <f t="array" aca="1" ref="Q197" ca="1">INDEX('Isaac 401k'!L:L,MATCH('Retirement Calculator'!A197,'Isaac 401k'!N:N,0),0)</f>
        <v>2010282.0939828551</v>
      </c>
      <c r="R197" s="25">
        <f t="array" aca="1" ref="R197" ca="1">INDEX('Lorri 401b'!L:L,MATCH('Retirement Calculator'!A197,'Lorri 401b'!N:N,0),0)</f>
        <v>4510341.7974465126</v>
      </c>
      <c r="S197" s="25">
        <f t="shared" ca="1" si="7"/>
        <v>6520623.8914293675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8395.6297298201844</v>
      </c>
      <c r="K198" s="25">
        <f t="shared" si="4"/>
        <v>21655.303514578787</v>
      </c>
      <c r="L198" s="25"/>
      <c r="N198" s="25">
        <f>'Combined Retirement'!$C$18/12</f>
        <v>40940.569999999992</v>
      </c>
      <c r="O198" s="25">
        <f t="shared" si="5"/>
        <v>10889.636755601023</v>
      </c>
      <c r="P198" s="25">
        <f t="shared" si="6"/>
        <v>30050.93324439897</v>
      </c>
      <c r="Q198" s="25">
        <f t="array" aca="1" ref="Q198" ca="1">INDEX('Isaac 401k'!L:L,MATCH('Retirement Calculator'!A198,'Isaac 401k'!N:N,0),0)</f>
        <v>2010227.6578540893</v>
      </c>
      <c r="R198" s="25">
        <f t="array" aca="1" ref="R198" ca="1">INDEX('Lorri 401b'!L:L,MATCH('Retirement Calculator'!A198,'Lorri 401b'!N:N,0),0)</f>
        <v>4507389.3543233173</v>
      </c>
      <c r="S198" s="25">
        <f t="shared" ca="1" si="7"/>
        <v>6517617.0121774068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8395.6297298201844</v>
      </c>
      <c r="K199" s="25">
        <f t="shared" si="4"/>
        <v>21655.303514578787</v>
      </c>
      <c r="L199" s="25"/>
      <c r="N199" s="25">
        <f>'Combined Retirement'!$C$18/12</f>
        <v>40940.569999999992</v>
      </c>
      <c r="O199" s="25">
        <f t="shared" si="5"/>
        <v>10889.636755601023</v>
      </c>
      <c r="P199" s="25">
        <f t="shared" si="6"/>
        <v>30050.93324439897</v>
      </c>
      <c r="Q199" s="25">
        <f t="array" aca="1" ref="Q199" ca="1">INDEX('Isaac 401k'!L:L,MATCH('Retirement Calculator'!A199,'Isaac 401k'!N:N,0),0)</f>
        <v>2010172.9949081203</v>
      </c>
      <c r="R199" s="25">
        <f t="array" aca="1" ref="R199" ca="1">INDEX('Lorri 401b'!L:L,MATCH('Retirement Calculator'!A199,'Lorri 401b'!N:N,0),0)</f>
        <v>4504424.6093537752</v>
      </c>
      <c r="S199" s="25">
        <f t="shared" ca="1" si="7"/>
        <v>6514597.6042618956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8395.6297298201844</v>
      </c>
      <c r="K200" s="25">
        <f t="shared" si="4"/>
        <v>21655.303514578787</v>
      </c>
      <c r="L200" s="25"/>
      <c r="N200" s="25">
        <f>'Combined Retirement'!$C$18/12</f>
        <v>40940.569999999992</v>
      </c>
      <c r="O200" s="25">
        <f t="shared" si="5"/>
        <v>10889.636755601023</v>
      </c>
      <c r="P200" s="25">
        <f t="shared" si="6"/>
        <v>30050.93324439897</v>
      </c>
      <c r="Q200" s="25">
        <f t="array" aca="1" ref="Q200" ca="1">INDEX('Isaac 401k'!L:L,MATCH('Retirement Calculator'!A200,'Isaac 401k'!N:N,0),0)</f>
        <v>2010118.1041998763</v>
      </c>
      <c r="R200" s="25">
        <f t="array" aca="1" ref="R200" ca="1">INDEX('Lorri 401b'!L:L,MATCH('Retirement Calculator'!A200,'Lorri 401b'!N:N,0),0)</f>
        <v>4501447.511280193</v>
      </c>
      <c r="S200" s="25">
        <f t="shared" ca="1" si="7"/>
        <v>6511565.6154800691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8395.6297298201844</v>
      </c>
      <c r="K201" s="25">
        <f t="shared" si="4"/>
        <v>21655.303514578787</v>
      </c>
      <c r="L201" s="25"/>
      <c r="N201" s="25">
        <f>'Combined Retirement'!$C$18/12</f>
        <v>40940.569999999992</v>
      </c>
      <c r="O201" s="25">
        <f t="shared" si="5"/>
        <v>10889.636755601023</v>
      </c>
      <c r="P201" s="25">
        <f t="shared" si="6"/>
        <v>30050.93324439897</v>
      </c>
      <c r="Q201" s="25">
        <f t="array" aca="1" ref="Q201" ca="1">INDEX('Isaac 401k'!L:L,MATCH('Retirement Calculator'!A201,'Isaac 401k'!N:N,0),0)</f>
        <v>2010062.9847803481</v>
      </c>
      <c r="R201" s="25">
        <f t="array" aca="1" ref="R201" ca="1">INDEX('Lorri 401b'!L:L,MATCH('Retirement Calculator'!A201,'Lorri 401b'!N:N,0),0)</f>
        <v>4498458.0086313048</v>
      </c>
      <c r="S201" s="25">
        <f t="shared" ca="1" si="7"/>
        <v>6508520.9934116527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8395.6297298201844</v>
      </c>
      <c r="K202" s="25">
        <f t="shared" si="4"/>
        <v>21655.303514578787</v>
      </c>
      <c r="L202" s="25"/>
      <c r="N202" s="25">
        <f>'Combined Retirement'!$C$18/12</f>
        <v>40940.569999999992</v>
      </c>
      <c r="O202" s="25">
        <f t="shared" si="5"/>
        <v>10889.636755601023</v>
      </c>
      <c r="P202" s="25">
        <f t="shared" si="6"/>
        <v>30050.93324439897</v>
      </c>
      <c r="Q202" s="25">
        <f t="array" aca="1" ref="Q202" ca="1">INDEX('Isaac 401k'!L:L,MATCH('Retirement Calculator'!A202,'Isaac 401k'!N:N,0),0)</f>
        <v>2010007.6356965718</v>
      </c>
      <c r="R202" s="25">
        <f t="array" aca="1" ref="R202" ca="1">INDEX('Lorri 401b'!L:L,MATCH('Retirement Calculator'!A202,'Lorri 401b'!N:N,0),0)</f>
        <v>4495456.0497213798</v>
      </c>
      <c r="S202" s="25">
        <f t="shared" ca="1" si="7"/>
        <v>6505463.685417952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8395.6297298201844</v>
      </c>
      <c r="K203" s="25">
        <f t="shared" si="4"/>
        <v>21655.303514578787</v>
      </c>
      <c r="L203" s="25"/>
      <c r="N203" s="25">
        <f>'Combined Retirement'!$C$18/12</f>
        <v>40940.569999999992</v>
      </c>
      <c r="O203" s="25">
        <f t="shared" si="5"/>
        <v>10889.636755601023</v>
      </c>
      <c r="P203" s="25">
        <f t="shared" si="6"/>
        <v>30050.93324439897</v>
      </c>
      <c r="Q203" s="25">
        <f t="array" aca="1" ref="Q203" ca="1">INDEX('Isaac 401k'!L:L,MATCH('Retirement Calculator'!A203,'Isaac 401k'!N:N,0),0)</f>
        <v>2009952.0559916131</v>
      </c>
      <c r="R203" s="25">
        <f t="array" aca="1" ref="R203" ca="1">INDEX('Lorri 401b'!L:L,MATCH('Retirement Calculator'!A203,'Lorri 401b'!N:N,0),0)</f>
        <v>4492441.5826493297</v>
      </c>
      <c r="S203" s="25">
        <f t="shared" ca="1" si="7"/>
        <v>6502393.638640943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8395.6297298201844</v>
      </c>
      <c r="K204" s="25">
        <f t="shared" si="4"/>
        <v>21655.303514578787</v>
      </c>
      <c r="L204" s="25"/>
      <c r="N204" s="25">
        <f>'Combined Retirement'!$C$18/12</f>
        <v>40940.569999999992</v>
      </c>
      <c r="O204" s="25">
        <f t="shared" si="5"/>
        <v>10889.636755601023</v>
      </c>
      <c r="P204" s="25">
        <f t="shared" si="6"/>
        <v>30050.93324439897</v>
      </c>
      <c r="Q204" s="25">
        <f t="array" aca="1" ref="Q204" ca="1">INDEX('Isaac 401k'!L:L,MATCH('Retirement Calculator'!A204,'Isaac 401k'!N:N,0),0)</f>
        <v>2009896.2447045504</v>
      </c>
      <c r="R204" s="25">
        <f t="array" aca="1" ref="R204" ca="1">INDEX('Lorri 401b'!L:L,MATCH('Retirement Calculator'!A204,'Lorri 401b'!N:N,0),0)</f>
        <v>4489414.5552978124</v>
      </c>
      <c r="S204" s="25">
        <f t="shared" ca="1" si="7"/>
        <v>6499310.8000023626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8395.6297298201844</v>
      </c>
      <c r="K205" s="25">
        <f t="shared" si="4"/>
        <v>21655.303514578787</v>
      </c>
      <c r="L205" s="25"/>
      <c r="N205" s="25">
        <f>'Combined Retirement'!$C$18/12</f>
        <v>40940.569999999992</v>
      </c>
      <c r="O205" s="25">
        <f t="shared" si="5"/>
        <v>10889.636755601023</v>
      </c>
      <c r="P205" s="25">
        <f t="shared" si="6"/>
        <v>30050.93324439897</v>
      </c>
      <c r="Q205" s="25">
        <f t="array" aca="1" ref="Q205" ca="1">INDEX('Isaac 401k'!L:L,MATCH('Retirement Calculator'!A205,'Isaac 401k'!N:N,0),0)</f>
        <v>2009840.2008704583</v>
      </c>
      <c r="R205" s="25">
        <f t="array" aca="1" ref="R205" ca="1">INDEX('Lorri 401b'!L:L,MATCH('Retirement Calculator'!A205,'Lorri 401b'!N:N,0),0)</f>
        <v>4486374.9153323313</v>
      </c>
      <c r="S205" s="25">
        <f t="shared" ca="1" si="7"/>
        <v>6496215.1162027894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8395.6297298201844</v>
      </c>
      <c r="K206" s="25">
        <f t="shared" si="4"/>
        <v>21655.303514578787</v>
      </c>
      <c r="L206" s="25"/>
      <c r="N206" s="25">
        <f>'Combined Retirement'!$C$18/12</f>
        <v>40940.569999999992</v>
      </c>
      <c r="O206" s="25">
        <f t="shared" si="5"/>
        <v>10889.636755601023</v>
      </c>
      <c r="P206" s="25">
        <f t="shared" si="6"/>
        <v>30050.93324439897</v>
      </c>
      <c r="Q206" s="25">
        <f t="array" aca="1" ref="Q206" ca="1">INDEX('Isaac 401k'!L:L,MATCH('Retirement Calculator'!A206,'Isaac 401k'!N:N,0),0)</f>
        <v>2009783.9235203906</v>
      </c>
      <c r="R206" s="25">
        <f t="array" aca="1" ref="R206" ca="1">INDEX('Lorri 401b'!L:L,MATCH('Retirement Calculator'!A206,'Lorri 401b'!N:N,0),0)</f>
        <v>4483322.6102003269</v>
      </c>
      <c r="S206" s="25">
        <f t="shared" ca="1" si="7"/>
        <v>6493106.5337207178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8395.6297298201844</v>
      </c>
      <c r="K207" s="25">
        <f t="shared" si="4"/>
        <v>21655.303514578787</v>
      </c>
      <c r="L207" s="25"/>
      <c r="N207" s="25">
        <f>'Combined Retirement'!$C$18/12</f>
        <v>40940.569999999992</v>
      </c>
      <c r="O207" s="25">
        <f t="shared" si="5"/>
        <v>10889.636755601023</v>
      </c>
      <c r="P207" s="25">
        <f t="shared" si="6"/>
        <v>30050.93324439897</v>
      </c>
      <c r="Q207" s="25">
        <f t="array" aca="1" ref="Q207" ca="1">INDEX('Isaac 401k'!L:L,MATCH('Retirement Calculator'!A207,'Isaac 401k'!N:N,0),0)</f>
        <v>2009727.4116813645</v>
      </c>
      <c r="R207" s="25">
        <f t="array" aca="1" ref="R207" ca="1">INDEX('Lorri 401b'!L:L,MATCH('Retirement Calculator'!A207,'Lorri 401b'!N:N,0),0)</f>
        <v>4480257.5871302728</v>
      </c>
      <c r="S207" s="25">
        <f t="shared" ca="1" si="7"/>
        <v>6489984.9988116371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8395.6297298201844</v>
      </c>
      <c r="K208" s="25">
        <f t="shared" si="4"/>
        <v>21655.303514578787</v>
      </c>
      <c r="L208" s="25"/>
      <c r="N208" s="25">
        <f>'Combined Retirement'!$C$18/12</f>
        <v>40940.569999999992</v>
      </c>
      <c r="O208" s="25">
        <f t="shared" si="5"/>
        <v>10889.636755601023</v>
      </c>
      <c r="P208" s="25">
        <f t="shared" si="6"/>
        <v>30050.93324439897</v>
      </c>
      <c r="Q208" s="25">
        <f t="array" aca="1" ref="Q208" ca="1">INDEX('Isaac 401k'!L:L,MATCH('Retirement Calculator'!A208,'Isaac 401k'!N:N,0),0)</f>
        <v>2009670.6643763424</v>
      </c>
      <c r="R208" s="25">
        <f t="array" aca="1" ref="R208" ca="1">INDEX('Lorri 401b'!L:L,MATCH('Retirement Calculator'!A208,'Lorri 401b'!N:N,0),0)</f>
        <v>4477179.7931307601</v>
      </c>
      <c r="S208" s="25">
        <f t="shared" ca="1" si="7"/>
        <v>6486850.4575071028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8395.6297298201844</v>
      </c>
      <c r="K209" s="25">
        <f t="shared" si="4"/>
        <v>21655.303514578787</v>
      </c>
      <c r="L209" s="25"/>
      <c r="N209" s="25">
        <f>'Combined Retirement'!$C$18/12</f>
        <v>40940.569999999992</v>
      </c>
      <c r="O209" s="25">
        <f t="shared" si="5"/>
        <v>10889.636755601023</v>
      </c>
      <c r="P209" s="25">
        <f t="shared" si="6"/>
        <v>30050.93324439897</v>
      </c>
      <c r="Q209" s="25">
        <f t="array" aca="1" ref="Q209" ca="1">INDEX('Isaac 401k'!L:L,MATCH('Retirement Calculator'!A209,'Isaac 401k'!N:N,0),0)</f>
        <v>2009613.6806242161</v>
      </c>
      <c r="R209" s="25">
        <f t="array" aca="1" ref="R209" ca="1">INDEX('Lorri 401b'!L:L,MATCH('Retirement Calculator'!A209,'Lorri 401b'!N:N,0),0)</f>
        <v>4474089.174989582</v>
      </c>
      <c r="S209" s="25">
        <f t="shared" ca="1" si="7"/>
        <v>6483702.8556137979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8395.6297298201844</v>
      </c>
      <c r="K210" s="25">
        <f t="shared" si="4"/>
        <v>21655.303514578787</v>
      </c>
      <c r="L210" s="25"/>
      <c r="N210" s="25">
        <f>'Combined Retirement'!$C$18/12</f>
        <v>40940.569999999992</v>
      </c>
      <c r="O210" s="25">
        <f t="shared" si="5"/>
        <v>10889.636755601023</v>
      </c>
      <c r="P210" s="25">
        <f t="shared" si="6"/>
        <v>30050.93324439897</v>
      </c>
      <c r="Q210" s="25">
        <f t="array" aca="1" ref="Q210" ca="1">INDEX('Isaac 401k'!L:L,MATCH('Retirement Calculator'!A210,'Isaac 401k'!N:N,0),0)</f>
        <v>2009556.4594397892</v>
      </c>
      <c r="R210" s="25">
        <f t="array" aca="1" ref="R210" ca="1">INDEX('Lorri 401b'!L:L,MATCH('Retirement Calculator'!A210,'Lorri 401b'!N:N,0),0)</f>
        <v>4470985.6792728165</v>
      </c>
      <c r="S210" s="25">
        <f t="shared" ca="1" si="7"/>
        <v>6480542.1387126055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8395.6297298201844</v>
      </c>
      <c r="K211" s="25">
        <f t="shared" si="4"/>
        <v>21655.303514578787</v>
      </c>
      <c r="L211" s="25"/>
      <c r="N211" s="25">
        <f>'Combined Retirement'!$C$18/12</f>
        <v>40940.569999999992</v>
      </c>
      <c r="O211" s="25">
        <f t="shared" si="5"/>
        <v>10889.636755601023</v>
      </c>
      <c r="P211" s="25">
        <f t="shared" si="6"/>
        <v>30050.93324439897</v>
      </c>
      <c r="Q211" s="25">
        <f t="array" aca="1" ref="Q211" ca="1">INDEX('Isaac 401k'!L:L,MATCH('Retirement Calculator'!A211,'Isaac 401k'!N:N,0),0)</f>
        <v>2009498.9998337606</v>
      </c>
      <c r="R211" s="25">
        <f t="array" aca="1" ref="R211" ca="1">INDEX('Lorri 401b'!L:L,MATCH('Retirement Calculator'!A211,'Lorri 401b'!N:N,0),0)</f>
        <v>4467869.2523238976</v>
      </c>
      <c r="S211" s="25">
        <f t="shared" ca="1" si="7"/>
        <v>6477368.2521576583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8395.6297298201844</v>
      </c>
      <c r="K212" s="25">
        <f t="shared" si="4"/>
        <v>21655.303514578787</v>
      </c>
      <c r="L212" s="25"/>
      <c r="N212" s="25">
        <f>'Combined Retirement'!$C$18/12</f>
        <v>40940.569999999992</v>
      </c>
      <c r="O212" s="25">
        <f t="shared" si="5"/>
        <v>10889.636755601023</v>
      </c>
      <c r="P212" s="25">
        <f t="shared" si="6"/>
        <v>30050.93324439897</v>
      </c>
      <c r="Q212" s="25">
        <f t="array" aca="1" ref="Q212" ca="1">INDEX('Isaac 401k'!L:L,MATCH('Retirement Calculator'!A212,'Isaac 401k'!N:N,0),0)</f>
        <v>2009441.3008127068</v>
      </c>
      <c r="R212" s="25">
        <f t="array" aca="1" ref="R212" ca="1">INDEX('Lorri 401b'!L:L,MATCH('Retirement Calculator'!A212,'Lorri 401b'!N:N,0),0)</f>
        <v>4464739.8402626915</v>
      </c>
      <c r="S212" s="25">
        <f t="shared" ca="1" si="7"/>
        <v>6474181.1410753988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8395.6297298201844</v>
      </c>
      <c r="K213" s="25">
        <f t="shared" si="4"/>
        <v>21655.303514578787</v>
      </c>
      <c r="L213" s="25"/>
      <c r="N213" s="25">
        <f>'Combined Retirement'!$C$18/12</f>
        <v>40940.569999999992</v>
      </c>
      <c r="O213" s="25">
        <f t="shared" si="5"/>
        <v>10889.636755601023</v>
      </c>
      <c r="P213" s="25">
        <f t="shared" si="6"/>
        <v>30050.93324439897</v>
      </c>
      <c r="Q213" s="25">
        <f t="array" aca="1" ref="Q213" ca="1">INDEX('Isaac 401k'!L:L,MATCH('Retirement Calculator'!A213,'Isaac 401k'!N:N,0),0)</f>
        <v>2009383.3613790653</v>
      </c>
      <c r="R213" s="25">
        <f t="array" aca="1" ref="R213" ca="1">INDEX('Lorri 401b'!L:L,MATCH('Retirement Calculator'!A213,'Lorri 401b'!N:N,0),0)</f>
        <v>4461597.3889845638</v>
      </c>
      <c r="S213" s="25">
        <f t="shared" ca="1" si="7"/>
        <v>6470980.7503636293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8395.6297298201844</v>
      </c>
      <c r="K214" s="25">
        <f t="shared" si="4"/>
        <v>21655.303514578787</v>
      </c>
      <c r="L214" s="25"/>
      <c r="N214" s="25">
        <f>'Combined Retirement'!$C$18/12</f>
        <v>40940.569999999992</v>
      </c>
      <c r="O214" s="25">
        <f t="shared" si="5"/>
        <v>10889.636755601023</v>
      </c>
      <c r="P214" s="25">
        <f t="shared" si="6"/>
        <v>30050.93324439897</v>
      </c>
      <c r="Q214" s="25">
        <f t="array" aca="1" ref="Q214" ca="1">INDEX('Isaac 401k'!L:L,MATCH('Retirement Calculator'!A214,'Isaac 401k'!N:N,0),0)</f>
        <v>2009325.1805311169</v>
      </c>
      <c r="R214" s="25">
        <f t="array" aca="1" ref="R214" ca="1">INDEX('Lorri 401b'!L:L,MATCH('Retirement Calculator'!A214,'Lorri 401b'!N:N,0),0)</f>
        <v>4458441.8441594439</v>
      </c>
      <c r="S214" s="25">
        <f t="shared" ca="1" si="7"/>
        <v>6467767.024690561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8395.6297298201844</v>
      </c>
      <c r="K215" s="25">
        <f t="shared" si="4"/>
        <v>21655.303514578787</v>
      </c>
      <c r="L215" s="25"/>
      <c r="N215" s="25">
        <f>'Combined Retirement'!$C$18/12</f>
        <v>40940.569999999992</v>
      </c>
      <c r="O215" s="25">
        <f t="shared" si="5"/>
        <v>10889.636755601023</v>
      </c>
      <c r="P215" s="25">
        <f t="shared" si="6"/>
        <v>30050.93324439897</v>
      </c>
      <c r="Q215" s="25">
        <f t="array" aca="1" ref="Q215" ca="1">INDEX('Isaac 401k'!L:L,MATCH('Retirement Calculator'!A215,'Isaac 401k'!N:N,0),0)</f>
        <v>2009266.7572629687</v>
      </c>
      <c r="R215" s="25">
        <f t="array" aca="1" ref="R215" ca="1">INDEX('Lorri 401b'!L:L,MATCH('Retirement Calculator'!A215,'Lorri 401b'!N:N,0),0)</f>
        <v>4455273.1512308856</v>
      </c>
      <c r="S215" s="25">
        <f t="shared" ca="1" si="7"/>
        <v>6464539.9084938541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8395.6297298201844</v>
      </c>
      <c r="K216" s="25">
        <f t="shared" si="4"/>
        <v>21655.303514578787</v>
      </c>
      <c r="L216" s="25"/>
      <c r="N216" s="25">
        <f>'Combined Retirement'!$C$18/12</f>
        <v>40940.569999999992</v>
      </c>
      <c r="O216" s="25">
        <f t="shared" si="5"/>
        <v>10889.636755601023</v>
      </c>
      <c r="P216" s="25">
        <f t="shared" si="6"/>
        <v>30050.93324439897</v>
      </c>
      <c r="Q216" s="25">
        <f t="array" aca="1" ref="Q216" ca="1">INDEX('Isaac 401k'!L:L,MATCH('Retirement Calculator'!A216,'Isaac 401k'!N:N,0),0)</f>
        <v>2009208.0905645366</v>
      </c>
      <c r="R216" s="25">
        <f t="array" aca="1" ref="R216" ca="1">INDEX('Lorri 401b'!L:L,MATCH('Retirement Calculator'!A216,'Lorri 401b'!N:N,0),0)</f>
        <v>4452091.2554151248</v>
      </c>
      <c r="S216" s="25">
        <f t="shared" ca="1" si="7"/>
        <v>6461299.3459796617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8395.6297298201844</v>
      </c>
      <c r="K217" s="25">
        <f t="shared" si="4"/>
        <v>21655.303514578787</v>
      </c>
      <c r="L217" s="25"/>
      <c r="N217" s="25">
        <f>'Combined Retirement'!$C$18/12</f>
        <v>40940.569999999992</v>
      </c>
      <c r="O217" s="25">
        <f t="shared" si="5"/>
        <v>10889.636755601023</v>
      </c>
      <c r="P217" s="25">
        <f t="shared" si="6"/>
        <v>30050.93324439897</v>
      </c>
      <c r="Q217" s="25">
        <f t="array" aca="1" ref="Q217" ca="1">INDEX('Isaac 401k'!L:L,MATCH('Retirement Calculator'!A217,'Isaac 401k'!N:N,0),0)</f>
        <v>2009149.1794215278</v>
      </c>
      <c r="R217" s="25">
        <f t="array" aca="1" ref="R217" ca="1">INDEX('Lorri 401b'!L:L,MATCH('Retirement Calculator'!A217,'Lorri 401b'!N:N,0),0)</f>
        <v>4448896.1017001318</v>
      </c>
      <c r="S217" s="25">
        <f t="shared" ca="1" si="7"/>
        <v>6458045.28112166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8395.6297298201844</v>
      </c>
      <c r="K218" s="25">
        <f t="shared" si="4"/>
        <v>21655.303514578787</v>
      </c>
      <c r="L218" s="25"/>
      <c r="N218" s="25">
        <f>'Combined Retirement'!$C$18/12</f>
        <v>40940.569999999992</v>
      </c>
      <c r="O218" s="25">
        <f t="shared" si="5"/>
        <v>10889.636755601023</v>
      </c>
      <c r="P218" s="25">
        <f t="shared" si="6"/>
        <v>30050.93324439897</v>
      </c>
      <c r="Q218" s="25">
        <f t="array" aca="1" ref="Q218" ca="1">INDEX('Isaac 401k'!L:L,MATCH('Retirement Calculator'!A218,'Isaac 401k'!N:N,0),0)</f>
        <v>2009090.0228154231</v>
      </c>
      <c r="R218" s="25">
        <f t="array" aca="1" ref="R218" ca="1">INDEX('Lorri 401b'!L:L,MATCH('Retirement Calculator'!A218,'Lorri 401b'!N:N,0),0)</f>
        <v>4445687.6348446598</v>
      </c>
      <c r="S218" s="25">
        <f t="shared" ca="1" si="7"/>
        <v>6454777.6576600829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8395.6297298201844</v>
      </c>
      <c r="K219" s="25">
        <f t="shared" si="4"/>
        <v>21655.303514578787</v>
      </c>
      <c r="L219" s="25"/>
      <c r="N219" s="25">
        <f>'Combined Retirement'!$C$18/12</f>
        <v>40940.569999999992</v>
      </c>
      <c r="O219" s="25">
        <f t="shared" si="5"/>
        <v>10889.636755601023</v>
      </c>
      <c r="P219" s="25">
        <f t="shared" si="6"/>
        <v>30050.93324439897</v>
      </c>
      <c r="Q219" s="25">
        <f t="array" aca="1" ref="Q219" ca="1">INDEX('Isaac 401k'!L:L,MATCH('Retirement Calculator'!A219,'Isaac 401k'!N:N,0),0)</f>
        <v>2009030.6197234595</v>
      </c>
      <c r="R219" s="25">
        <f t="array" aca="1" ref="R219" ca="1">INDEX('Lorri 401b'!L:L,MATCH('Retirement Calculator'!A219,'Lorri 401b'!N:N,0),0)</f>
        <v>4442465.7993772905</v>
      </c>
      <c r="S219" s="25">
        <f t="shared" ca="1" si="7"/>
        <v>6451496.4191007502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8395.6297298201844</v>
      </c>
      <c r="K220" s="25">
        <f t="shared" si="4"/>
        <v>21655.303514578787</v>
      </c>
      <c r="L220" s="25"/>
      <c r="N220" s="25">
        <f>'Combined Retirement'!$C$18/12</f>
        <v>40940.569999999992</v>
      </c>
      <c r="O220" s="25">
        <f t="shared" si="5"/>
        <v>10889.636755601023</v>
      </c>
      <c r="P220" s="25">
        <f t="shared" si="6"/>
        <v>30050.93324439897</v>
      </c>
      <c r="Q220" s="25">
        <f t="array" aca="1" ref="Q220" ca="1">INDEX('Isaac 401k'!L:L,MATCH('Retirement Calculator'!A220,'Isaac 401k'!N:N,0),0)</f>
        <v>2008970.9691186128</v>
      </c>
      <c r="R220" s="25">
        <f t="array" aca="1" ref="R220" ca="1">INDEX('Lorri 401b'!L:L,MATCH('Retirement Calculator'!A220,'Lorri 401b'!N:N,0),0)</f>
        <v>4439230.5395954736</v>
      </c>
      <c r="S220" s="25">
        <f t="shared" ca="1" si="7"/>
        <v>6448201.5087140864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8395.6297298201844</v>
      </c>
      <c r="K221" s="25">
        <f t="shared" si="4"/>
        <v>21655.303514578787</v>
      </c>
      <c r="L221" s="25"/>
      <c r="N221" s="25">
        <f>'Combined Retirement'!$C$18/12</f>
        <v>40940.569999999992</v>
      </c>
      <c r="O221" s="25">
        <f t="shared" si="5"/>
        <v>10889.636755601023</v>
      </c>
      <c r="P221" s="25">
        <f t="shared" si="6"/>
        <v>30050.93324439897</v>
      </c>
      <c r="Q221" s="25">
        <f t="array" aca="1" ref="Q221" ca="1">INDEX('Isaac 401k'!L:L,MATCH('Retirement Calculator'!A221,'Isaac 401k'!N:N,0),0)</f>
        <v>2008911.0699695793</v>
      </c>
      <c r="R221" s="25">
        <f t="array" aca="1" ref="R221" ca="1">INDEX('Lorri 401b'!L:L,MATCH('Retirement Calculator'!A221,'Lorri 401b'!N:N,0),0)</f>
        <v>4435981.7995645655</v>
      </c>
      <c r="S221" s="25">
        <f t="shared" ca="1" si="7"/>
        <v>6444892.8695341451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8395.6297298201844</v>
      </c>
      <c r="K222" s="25">
        <f t="shared" si="4"/>
        <v>21655.303514578787</v>
      </c>
      <c r="L222" s="25"/>
      <c r="N222" s="25">
        <f>'Combined Retirement'!$C$18/12</f>
        <v>40940.569999999992</v>
      </c>
      <c r="O222" s="25">
        <f t="shared" si="5"/>
        <v>10889.636755601023</v>
      </c>
      <c r="P222" s="25">
        <f t="shared" si="6"/>
        <v>30050.93324439897</v>
      </c>
      <c r="Q222" s="25">
        <f t="array" aca="1" ref="Q222" ca="1">INDEX('Isaac 401k'!L:L,MATCH('Retirement Calculator'!A222,'Isaac 401k'!N:N,0),0)</f>
        <v>2008850.9212407582</v>
      </c>
      <c r="R222" s="25">
        <f t="array" aca="1" ref="R222" ca="1">INDEX('Lorri 401b'!L:L,MATCH('Retirement Calculator'!A222,'Lorri 401b'!N:N,0),0)</f>
        <v>4432719.5231168624</v>
      </c>
      <c r="S222" s="25">
        <f t="shared" ca="1" si="7"/>
        <v>6441570.4443576206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8395.6297298201844</v>
      </c>
      <c r="K223" s="25">
        <f t="shared" si="4"/>
        <v>21655.303514578787</v>
      </c>
      <c r="L223" s="25"/>
      <c r="N223" s="25">
        <f>'Combined Retirement'!$C$18/12</f>
        <v>40940.569999999992</v>
      </c>
      <c r="O223" s="25">
        <f t="shared" si="5"/>
        <v>10889.636755601023</v>
      </c>
      <c r="P223" s="25">
        <f t="shared" si="6"/>
        <v>30050.93324439897</v>
      </c>
      <c r="Q223" s="25">
        <f t="array" aca="1" ref="Q223" ca="1">INDEX('Isaac 401k'!L:L,MATCH('Retirement Calculator'!A223,'Isaac 401k'!N:N,0),0)</f>
        <v>2008790.5218922335</v>
      </c>
      <c r="R223" s="25">
        <f t="array" aca="1" ref="R223" ca="1">INDEX('Lorri 401b'!L:L,MATCH('Retirement Calculator'!A223,'Lorri 401b'!N:N,0),0)</f>
        <v>4429443.6538506271</v>
      </c>
      <c r="S223" s="25">
        <f t="shared" ca="1" si="7"/>
        <v>6438234.1757428609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8395.6297298201844</v>
      </c>
      <c r="K224" s="25">
        <f t="shared" si="4"/>
        <v>21655.303514578787</v>
      </c>
      <c r="L224" s="25"/>
      <c r="N224" s="25">
        <f>'Combined Retirement'!$C$18/12</f>
        <v>40940.569999999992</v>
      </c>
      <c r="O224" s="25">
        <f t="shared" si="5"/>
        <v>10889.636755601023</v>
      </c>
      <c r="P224" s="25">
        <f t="shared" si="6"/>
        <v>30050.93324439897</v>
      </c>
      <c r="Q224" s="25">
        <f t="array" aca="1" ref="Q224" ca="1">INDEX('Isaac 401k'!L:L,MATCH('Retirement Calculator'!A224,'Isaac 401k'!N:N,0),0)</f>
        <v>2008729.8708797568</v>
      </c>
      <c r="R224" s="25">
        <f t="array" aca="1" ref="R224" ca="1">INDEX('Lorri 401b'!L:L,MATCH('Retirement Calculator'!A224,'Lorri 401b'!N:N,0),0)</f>
        <v>4426154.1351291155</v>
      </c>
      <c r="S224" s="25">
        <f t="shared" ca="1" si="7"/>
        <v>6434884.0060088728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8395.6297298201844</v>
      </c>
      <c r="K225" s="25">
        <f t="shared" si="4"/>
        <v>21655.303514578787</v>
      </c>
      <c r="L225" s="25"/>
      <c r="N225" s="25">
        <f>'Combined Retirement'!$C$18/12</f>
        <v>40940.569999999992</v>
      </c>
      <c r="O225" s="25">
        <f t="shared" si="5"/>
        <v>10889.636755601023</v>
      </c>
      <c r="P225" s="25">
        <f t="shared" si="6"/>
        <v>30050.93324439897</v>
      </c>
      <c r="Q225" s="25">
        <f t="array" aca="1" ref="Q225" ca="1">INDEX('Isaac 401k'!L:L,MATCH('Retirement Calculator'!A225,'Isaac 401k'!N:N,0),0)</f>
        <v>2008668.967154728</v>
      </c>
      <c r="R225" s="25">
        <f t="array" aca="1" ref="R225" ca="1">INDEX('Lorri 401b'!L:L,MATCH('Retirement Calculator'!A225,'Lorri 401b'!N:N,0),0)</f>
        <v>4422850.9100795975</v>
      </c>
      <c r="S225" s="25">
        <f t="shared" ca="1" si="7"/>
        <v>6431519.8772343257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8395.6297298201844</v>
      </c>
      <c r="K226" s="25">
        <f t="shared" si="4"/>
        <v>21655.303514578787</v>
      </c>
      <c r="L226" s="25"/>
      <c r="N226" s="25">
        <f>'Combined Retirement'!$C$18/12</f>
        <v>40940.569999999992</v>
      </c>
      <c r="O226" s="25">
        <f t="shared" si="5"/>
        <v>10889.636755601023</v>
      </c>
      <c r="P226" s="25">
        <f t="shared" si="6"/>
        <v>30050.93324439897</v>
      </c>
      <c r="Q226" s="25">
        <f t="array" aca="1" ref="Q226" ca="1">INDEX('Isaac 401k'!L:L,MATCH('Retirement Calculator'!A226,'Isaac 401k'!N:N,0),0)</f>
        <v>2008607.8096641782</v>
      </c>
      <c r="R226" s="25">
        <f t="array" aca="1" ref="R226" ca="1">INDEX('Lorri 401b'!L:L,MATCH('Retirement Calculator'!A226,'Lorri 401b'!N:N,0),0)</f>
        <v>4419533.9215923734</v>
      </c>
      <c r="S226" s="25">
        <f t="shared" ca="1" si="7"/>
        <v>6428141.731256552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8395.6297298201844</v>
      </c>
      <c r="K227" s="25">
        <f t="shared" si="4"/>
        <v>21655.303514578787</v>
      </c>
      <c r="L227" s="25"/>
      <c r="N227" s="25">
        <f>'Combined Retirement'!$C$18/12</f>
        <v>40940.569999999992</v>
      </c>
      <c r="O227" s="25">
        <f t="shared" si="5"/>
        <v>10889.636755601023</v>
      </c>
      <c r="P227" s="25">
        <f t="shared" si="6"/>
        <v>30050.93324439897</v>
      </c>
      <c r="Q227" s="25">
        <f t="array" aca="1" ref="Q227" ca="1">INDEX('Isaac 401k'!L:L,MATCH('Retirement Calculator'!A227,'Isaac 401k'!N:N,0),0)</f>
        <v>2008546.3973507511</v>
      </c>
      <c r="R227" s="25">
        <f t="array" aca="1" ref="R227" ca="1">INDEX('Lorri 401b'!L:L,MATCH('Retirement Calculator'!A227,'Lorri 401b'!N:N,0),0)</f>
        <v>4416203.1123197861</v>
      </c>
      <c r="S227" s="25">
        <f t="shared" ca="1" si="7"/>
        <v>6424749.509670537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8395.6297298201844</v>
      </c>
      <c r="K228" s="25">
        <f t="shared" si="4"/>
        <v>21655.303514578787</v>
      </c>
      <c r="L228" s="25"/>
      <c r="N228" s="25">
        <f>'Combined Retirement'!$C$18/12</f>
        <v>40940.569999999992</v>
      </c>
      <c r="O228" s="25">
        <f t="shared" si="5"/>
        <v>10889.636755601023</v>
      </c>
      <c r="P228" s="25">
        <f t="shared" si="6"/>
        <v>30050.93324439897</v>
      </c>
      <c r="Q228" s="25">
        <f t="array" aca="1" ref="Q228" ca="1">INDEX('Isaac 401k'!L:L,MATCH('Retirement Calculator'!A228,'Isaac 401k'!N:N,0),0)</f>
        <v>2008484.7291526848</v>
      </c>
      <c r="R228" s="25">
        <f t="array" aca="1" ref="R228" ca="1">INDEX('Lorri 401b'!L:L,MATCH('Retirement Calculator'!A228,'Lorri 401b'!N:N,0),0)</f>
        <v>4412858.424675229</v>
      </c>
      <c r="S228" s="25">
        <f t="shared" ca="1" si="7"/>
        <v>6421343.153827914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8395.6297298201844</v>
      </c>
      <c r="K229" s="25">
        <f t="shared" si="4"/>
        <v>21655.303514578787</v>
      </c>
      <c r="L229" s="25"/>
      <c r="N229" s="25">
        <f>'Combined Retirement'!$C$18/12</f>
        <v>40940.569999999992</v>
      </c>
      <c r="O229" s="25">
        <f t="shared" si="5"/>
        <v>10889.636755601023</v>
      </c>
      <c r="P229" s="25">
        <f t="shared" si="6"/>
        <v>30050.93324439897</v>
      </c>
      <c r="Q229" s="25">
        <f t="array" aca="1" ref="Q229" ca="1">INDEX('Isaac 401k'!L:L,MATCH('Retirement Calculator'!A229,'Isaac 401k'!N:N,0),0)</f>
        <v>2008422.8040037933</v>
      </c>
      <c r="R229" s="25">
        <f t="array" aca="1" ref="R229" ca="1">INDEX('Lorri 401b'!L:L,MATCH('Retirement Calculator'!A229,'Lorri 401b'!N:N,0),0)</f>
        <v>4409499.8008321533</v>
      </c>
      <c r="S229" s="25">
        <f t="shared" ca="1" si="7"/>
        <v>6417922.6048359461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8395.6297298201844</v>
      </c>
      <c r="K230" s="25">
        <f t="shared" si="4"/>
        <v>21655.303514578787</v>
      </c>
      <c r="L230" s="25"/>
      <c r="N230" s="25">
        <f>'Combined Retirement'!$C$18/12</f>
        <v>40940.569999999992</v>
      </c>
      <c r="O230" s="25">
        <f t="shared" si="5"/>
        <v>10889.636755601023</v>
      </c>
      <c r="P230" s="25">
        <f t="shared" si="6"/>
        <v>30050.93324439897</v>
      </c>
      <c r="Q230" s="25">
        <f t="array" aca="1" ref="Q230" ca="1">INDEX('Isaac 401k'!L:L,MATCH('Retirement Calculator'!A230,'Isaac 401k'!N:N,0),0)</f>
        <v>2008360.6208334479</v>
      </c>
      <c r="R230" s="25">
        <f t="array" aca="1" ref="R230" ca="1">INDEX('Lorri 401b'!L:L,MATCH('Retirement Calculator'!A230,'Lorri 401b'!N:N,0),0)</f>
        <v>4406127.1827230649</v>
      </c>
      <c r="S230" s="25">
        <f t="shared" ca="1" si="7"/>
        <v>6414487.803556513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8395.6297298201844</v>
      </c>
      <c r="K231" s="25">
        <f t="shared" si="4"/>
        <v>21655.303514578787</v>
      </c>
      <c r="L231" s="25"/>
      <c r="N231" s="25">
        <f>'Combined Retirement'!$C$18/12</f>
        <v>40940.569999999992</v>
      </c>
      <c r="O231" s="25">
        <f t="shared" si="5"/>
        <v>10889.636755601023</v>
      </c>
      <c r="P231" s="25">
        <f t="shared" si="6"/>
        <v>30050.93324439897</v>
      </c>
      <c r="Q231" s="25">
        <f t="array" aca="1" ref="Q231" ca="1">INDEX('Isaac 401k'!L:L,MATCH('Retirement Calculator'!A231,'Isaac 401k'!N:N,0),0)</f>
        <v>2008298.1785665595</v>
      </c>
      <c r="R231" s="25">
        <f t="array" aca="1" ref="R231" ca="1">INDEX('Lorri 401b'!L:L,MATCH('Retirement Calculator'!A231,'Lorri 401b'!N:N,0),0)</f>
        <v>4402740.5120385215</v>
      </c>
      <c r="S231" s="25">
        <f t="shared" ca="1" si="7"/>
        <v>6411038.6906050807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8395.6297298201844</v>
      </c>
      <c r="K232" s="25">
        <f t="shared" si="4"/>
        <v>21655.303514578787</v>
      </c>
      <c r="L232" s="25"/>
      <c r="N232" s="25">
        <f>'Combined Retirement'!$C$18/12</f>
        <v>40940.569999999992</v>
      </c>
      <c r="O232" s="25">
        <f t="shared" si="5"/>
        <v>10889.636755601023</v>
      </c>
      <c r="P232" s="25">
        <f t="shared" si="6"/>
        <v>30050.93324439897</v>
      </c>
      <c r="Q232" s="25">
        <f t="array" aca="1" ref="Q232" ca="1">INDEX('Isaac 401k'!L:L,MATCH('Retirement Calculator'!A232,'Isaac 401k'!N:N,0),0)</f>
        <v>2008235.4761235591</v>
      </c>
      <c r="R232" s="25">
        <f t="array" aca="1" ref="R232" ca="1">INDEX('Lorri 401b'!L:L,MATCH('Retirement Calculator'!A232,'Lorri 401b'!N:N,0),0)</f>
        <v>4399339.7302261265</v>
      </c>
      <c r="S232" s="25">
        <f t="shared" ca="1" si="7"/>
        <v>6407575.2063496858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8395.6297298201844</v>
      </c>
      <c r="K233" s="25">
        <f t="shared" si="4"/>
        <v>21655.303514578787</v>
      </c>
      <c r="L233" s="25"/>
      <c r="N233" s="25">
        <f>'Combined Retirement'!$C$18/12</f>
        <v>40940.569999999992</v>
      </c>
      <c r="O233" s="25">
        <f t="shared" si="5"/>
        <v>10889.636755601023</v>
      </c>
      <c r="P233" s="25">
        <f t="shared" si="6"/>
        <v>30050.93324439897</v>
      </c>
      <c r="Q233" s="25">
        <f t="array" aca="1" ref="Q233" ca="1">INDEX('Isaac 401k'!L:L,MATCH('Retirement Calculator'!A233,'Isaac 401k'!N:N,0),0)</f>
        <v>2008172.5124203796</v>
      </c>
      <c r="R233" s="25">
        <f t="array" aca="1" ref="R233" ca="1">INDEX('Lorri 401b'!L:L,MATCH('Retirement Calculator'!A233,'Lorri 401b'!N:N,0),0)</f>
        <v>4395924.7784895133</v>
      </c>
      <c r="S233" s="25">
        <f t="shared" ca="1" si="7"/>
        <v>6404097.2909098929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8395.6297298201844</v>
      </c>
      <c r="K234" s="25">
        <f t="shared" si="4"/>
        <v>21655.303514578787</v>
      </c>
      <c r="L234" s="25"/>
      <c r="N234" s="25">
        <f>'Combined Retirement'!$C$18/12</f>
        <v>40940.569999999992</v>
      </c>
      <c r="O234" s="25">
        <f t="shared" si="5"/>
        <v>10889.636755601023</v>
      </c>
      <c r="P234" s="25">
        <f t="shared" si="6"/>
        <v>30050.93324439897</v>
      </c>
      <c r="Q234" s="25">
        <f t="array" aca="1" ref="Q234" ca="1">INDEX('Isaac 401k'!L:L,MATCH('Retirement Calculator'!A234,'Isaac 401k'!N:N,0),0)</f>
        <v>2008109.2863684366</v>
      </c>
      <c r="R234" s="25">
        <f t="array" aca="1" ref="R234" ca="1">INDEX('Lorri 401b'!L:L,MATCH('Retirement Calculator'!A234,'Lorri 401b'!N:N,0),0)</f>
        <v>4392495.5977873309</v>
      </c>
      <c r="S234" s="25">
        <f t="shared" ca="1" si="7"/>
        <v>6400604.884155767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8395.6297298201844</v>
      </c>
      <c r="K235" s="25">
        <f t="shared" si="4"/>
        <v>21655.303514578787</v>
      </c>
      <c r="L235" s="25"/>
      <c r="N235" s="25">
        <f>'Combined Retirement'!$C$18/12</f>
        <v>40940.569999999992</v>
      </c>
      <c r="O235" s="25">
        <f t="shared" si="5"/>
        <v>10889.636755601023</v>
      </c>
      <c r="P235" s="25">
        <f t="shared" si="6"/>
        <v>30050.93324439897</v>
      </c>
      <c r="Q235" s="25">
        <f t="array" aca="1" ref="Q235" ca="1">INDEX('Isaac 401k'!L:L,MATCH('Retirement Calculator'!A235,'Isaac 401k'!N:N,0),0)</f>
        <v>2008045.7968746107</v>
      </c>
      <c r="R235" s="25">
        <f t="array" aca="1" ref="R235" ca="1">INDEX('Lorri 401b'!L:L,MATCH('Retirement Calculator'!A235,'Lorri 401b'!N:N,0),0)</f>
        <v>4389052.128832222</v>
      </c>
      <c r="S235" s="25">
        <f t="shared" ca="1" si="7"/>
        <v>6397097.9257068327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8395.6297298201844</v>
      </c>
      <c r="K236" s="25">
        <f t="shared" si="4"/>
        <v>21655.303514578787</v>
      </c>
      <c r="L236" s="25"/>
      <c r="N236" s="25">
        <f>'Combined Retirement'!$C$18/12</f>
        <v>40940.569999999992</v>
      </c>
      <c r="O236" s="25">
        <f t="shared" si="5"/>
        <v>10889.636755601023</v>
      </c>
      <c r="P236" s="25">
        <f t="shared" si="6"/>
        <v>30050.93324439897</v>
      </c>
      <c r="Q236" s="25">
        <f t="array" aca="1" ref="Q236" ca="1">INDEX('Isaac 401k'!L:L,MATCH('Retirement Calculator'!A236,'Isaac 401k'!N:N,0),0)</f>
        <v>2007982.0428412273</v>
      </c>
      <c r="R236" s="25">
        <f t="array" aca="1" ref="R236" ca="1">INDEX('Lorri 401b'!L:L,MATCH('Retirement Calculator'!A236,'Lorri 401b'!N:N,0),0)</f>
        <v>4385594.3120898008</v>
      </c>
      <c r="S236" s="25">
        <f t="shared" ca="1" si="7"/>
        <v>6393576.3549310286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8395.6297298201844</v>
      </c>
      <c r="K237" s="25">
        <f t="shared" si="4"/>
        <v>21655.303514578787</v>
      </c>
      <c r="L237" s="25"/>
      <c r="N237" s="25">
        <f>'Combined Retirement'!$C$18/12</f>
        <v>40940.569999999992</v>
      </c>
      <c r="O237" s="25">
        <f t="shared" si="5"/>
        <v>10889.636755601023</v>
      </c>
      <c r="P237" s="25">
        <f t="shared" si="6"/>
        <v>30050.93324439897</v>
      </c>
      <c r="Q237" s="25">
        <f t="array" aca="1" ref="Q237" ca="1">INDEX('Isaac 401k'!L:L,MATCH('Retirement Calculator'!A237,'Isaac 401k'!N:N,0),0)</f>
        <v>2007918.0231660379</v>
      </c>
      <c r="R237" s="25">
        <f t="array" aca="1" ref="R237" ca="1">INDEX('Lorri 401b'!L:L,MATCH('Retirement Calculator'!A237,'Lorri 401b'!N:N,0),0)</f>
        <v>4382122.0877776193</v>
      </c>
      <c r="S237" s="25">
        <f t="shared" ca="1" si="7"/>
        <v>6390040.1109436573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8395.6297298201844</v>
      </c>
      <c r="K238" s="25">
        <f t="shared" si="4"/>
        <v>21655.303514578787</v>
      </c>
      <c r="L238" s="25"/>
      <c r="N238" s="25">
        <f>'Combined Retirement'!$C$18/12</f>
        <v>40940.569999999992</v>
      </c>
      <c r="O238" s="25">
        <f t="shared" si="5"/>
        <v>10889.636755601023</v>
      </c>
      <c r="P238" s="25">
        <f t="shared" si="6"/>
        <v>30050.93324439897</v>
      </c>
      <c r="Q238" s="25">
        <f t="array" aca="1" ref="Q238" ca="1">INDEX('Isaac 401k'!L:L,MATCH('Retirement Calculator'!A238,'Isaac 401k'!N:N,0),0)</f>
        <v>2007853.736742202</v>
      </c>
      <c r="R238" s="25">
        <f t="array" aca="1" ref="R238" ca="1">INDEX('Lorri 401b'!L:L,MATCH('Retirement Calculator'!A238,'Lorri 401b'!N:N,0),0)</f>
        <v>4378635.3958641365</v>
      </c>
      <c r="S238" s="25">
        <f t="shared" ca="1" si="7"/>
        <v>6386489.1326063387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8395.6297298201844</v>
      </c>
      <c r="K239" s="25">
        <f t="shared" si="4"/>
        <v>21655.303514578787</v>
      </c>
      <c r="L239" s="25"/>
      <c r="N239" s="25">
        <f>'Combined Retirement'!$C$18/12</f>
        <v>40940.569999999992</v>
      </c>
      <c r="O239" s="25">
        <f t="shared" si="5"/>
        <v>10889.636755601023</v>
      </c>
      <c r="P239" s="25">
        <f t="shared" si="6"/>
        <v>30050.93324439897</v>
      </c>
      <c r="Q239" s="25">
        <f t="array" aca="1" ref="Q239" ca="1">INDEX('Isaac 401k'!L:L,MATCH('Retirement Calculator'!A239,'Isaac 401k'!N:N,0),0)</f>
        <v>2007789.1824582666</v>
      </c>
      <c r="R239" s="25">
        <f t="array" aca="1" ref="R239" ca="1">INDEX('Lorri 401b'!L:L,MATCH('Retirement Calculator'!A239,'Lorri 401b'!N:N,0),0)</f>
        <v>4375134.1760676811</v>
      </c>
      <c r="S239" s="25">
        <f t="shared" ca="1" si="7"/>
        <v>6382923.3585259477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8395.6297298201844</v>
      </c>
      <c r="K240" s="25">
        <f t="shared" si="4"/>
        <v>21655.303514578787</v>
      </c>
      <c r="L240" s="25"/>
      <c r="N240" s="25">
        <f>'Combined Retirement'!$C$18/12</f>
        <v>40940.569999999992</v>
      </c>
      <c r="O240" s="25">
        <f t="shared" si="5"/>
        <v>10889.636755601023</v>
      </c>
      <c r="P240" s="25">
        <f t="shared" si="6"/>
        <v>30050.93324439897</v>
      </c>
      <c r="Q240" s="25">
        <f t="array" aca="1" ref="Q240" ca="1">INDEX('Isaac 401k'!L:L,MATCH('Retirement Calculator'!A240,'Isaac 401k'!N:N,0),0)</f>
        <v>2007724.3591981484</v>
      </c>
      <c r="R240" s="25">
        <f t="array" aca="1" ref="R240" ca="1">INDEX('Lorri 401b'!L:L,MATCH('Retirement Calculator'!A240,'Lorri 401b'!N:N,0),0)</f>
        <v>4371618.3678554073</v>
      </c>
      <c r="S240" s="25">
        <f t="shared" ca="1" si="7"/>
        <v>6379342.7270535557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8395.6297298201844</v>
      </c>
      <c r="K241" s="25">
        <f t="shared" si="4"/>
        <v>21655.303514578787</v>
      </c>
      <c r="L241" s="25"/>
      <c r="N241" s="25">
        <f>'Combined Retirement'!$C$18/12</f>
        <v>40940.569999999992</v>
      </c>
      <c r="O241" s="25">
        <f t="shared" si="5"/>
        <v>10889.636755601023</v>
      </c>
      <c r="P241" s="25">
        <f t="shared" si="6"/>
        <v>30050.93324439897</v>
      </c>
      <c r="Q241" s="25">
        <f t="array" aca="1" ref="Q241" ca="1">INDEX('Isaac 401k'!L:L,MATCH('Retirement Calculator'!A241,'Isaac 401k'!N:N,0),0)</f>
        <v>2007659.2658411129</v>
      </c>
      <c r="R241" s="25">
        <f t="array" aca="1" ref="R241" ca="1">INDEX('Lorri 401b'!L:L,MATCH('Retirement Calculator'!A241,'Lorri 401b'!N:N,0),0)</f>
        <v>4368087.9104422489</v>
      </c>
      <c r="S241" s="25">
        <f t="shared" ca="1" si="7"/>
        <v>6375747.1762833614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8395.6297298201844</v>
      </c>
      <c r="K242" s="25">
        <f t="shared" si="4"/>
        <v>21655.303514578787</v>
      </c>
      <c r="L242" s="25"/>
      <c r="N242" s="25">
        <f>'Combined Retirement'!$C$18/12</f>
        <v>40940.569999999992</v>
      </c>
      <c r="O242" s="25">
        <f t="shared" si="5"/>
        <v>10889.636755601023</v>
      </c>
      <c r="P242" s="25">
        <f t="shared" si="6"/>
        <v>30050.93324439897</v>
      </c>
      <c r="Q242" s="25">
        <f t="array" aca="1" ref="Q242" ca="1">INDEX('Isaac 401k'!L:L,MATCH('Retirement Calculator'!A242,'Isaac 401k'!N:N,0),0)</f>
        <v>2007593.9012617564</v>
      </c>
      <c r="R242" s="25">
        <f t="array" aca="1" ref="R242" ca="1">INDEX('Lorri 401b'!L:L,MATCH('Retirement Calculator'!A242,'Lorri 401b'!N:N,0),0)</f>
        <v>4364542.7427898692</v>
      </c>
      <c r="S242" s="25">
        <f t="shared" ca="1" si="7"/>
        <v>6372136.6440516254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8395.6297298201844</v>
      </c>
      <c r="K243" s="25">
        <f t="shared" si="4"/>
        <v>21655.303514578787</v>
      </c>
      <c r="L243" s="25"/>
      <c r="N243" s="25">
        <f>'Combined Retirement'!$C$18/12</f>
        <v>40940.569999999992</v>
      </c>
      <c r="O243" s="25">
        <f t="shared" si="5"/>
        <v>10889.636755601023</v>
      </c>
      <c r="P243" s="25">
        <f t="shared" si="6"/>
        <v>30050.93324439897</v>
      </c>
      <c r="Q243" s="25">
        <f t="array" aca="1" ref="Q243" ca="1">INDEX('Isaac 401k'!L:L,MATCH('Retirement Calculator'!A243,'Isaac 401k'!N:N,0),0)</f>
        <v>2007528.2643299859</v>
      </c>
      <c r="R243" s="25">
        <f t="array" aca="1" ref="R243" ca="1">INDEX('Lorri 401b'!L:L,MATCH('Retirement Calculator'!A243,'Lorri 401b'!N:N,0),0)</f>
        <v>4360982.8036056049</v>
      </c>
      <c r="S243" s="25">
        <f t="shared" ca="1" si="7"/>
        <v>6368511.0679355906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8395.6297298201844</v>
      </c>
      <c r="K244" s="25">
        <f t="shared" si="4"/>
        <v>21655.303514578787</v>
      </c>
      <c r="L244" s="25"/>
      <c r="N244" s="25">
        <f>'Combined Retirement'!$C$18/12</f>
        <v>40940.569999999992</v>
      </c>
      <c r="O244" s="25">
        <f t="shared" si="5"/>
        <v>10889.636755601023</v>
      </c>
      <c r="P244" s="25">
        <f t="shared" si="6"/>
        <v>30050.93324439897</v>
      </c>
      <c r="Q244" s="25">
        <f t="array" aca="1" ref="Q244" ca="1">INDEX('Isaac 401k'!L:L,MATCH('Retirement Calculator'!A244,'Isaac 401k'!N:N,0),0)</f>
        <v>2007462.3539109998</v>
      </c>
      <c r="R244" s="25">
        <f t="array" aca="1" ref="R244" ca="1">INDEX('Lorri 401b'!L:L,MATCH('Retirement Calculator'!A244,'Lorri 401b'!N:N,0),0)</f>
        <v>4357408.0313414056</v>
      </c>
      <c r="S244" s="25">
        <f t="shared" ca="1" si="7"/>
        <v>6364870.385252405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8395.6297298201844</v>
      </c>
      <c r="K245" s="25">
        <f t="shared" si="4"/>
        <v>21655.303514578787</v>
      </c>
      <c r="L245" s="25"/>
      <c r="N245" s="25">
        <f>'Combined Retirement'!$C$18/12</f>
        <v>40940.569999999992</v>
      </c>
      <c r="O245" s="25">
        <f t="shared" si="5"/>
        <v>10889.636755601023</v>
      </c>
      <c r="P245" s="25">
        <f t="shared" si="6"/>
        <v>30050.93324439897</v>
      </c>
      <c r="Q245" s="25">
        <f t="array" aca="1" ref="Q245" ca="1">INDEX('Isaac 401k'!L:L,MATCH('Retirement Calculator'!A245,'Isaac 401k'!N:N,0),0)</f>
        <v>2007396.1688652679</v>
      </c>
      <c r="R245" s="25">
        <f t="array" aca="1" ref="R245" ca="1">INDEX('Lorri 401b'!L:L,MATCH('Retirement Calculator'!A245,'Lorri 401b'!N:N,0),0)</f>
        <v>4353818.3641927727</v>
      </c>
      <c r="S245" s="25">
        <f t="shared" ca="1" si="7"/>
        <v>6361214.5330580408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8395.6297298201844</v>
      </c>
      <c r="K246" s="25">
        <f t="shared" si="4"/>
        <v>21655.303514578787</v>
      </c>
      <c r="L246" s="25"/>
      <c r="N246" s="25">
        <f>'Combined Retirement'!$C$18/12</f>
        <v>40940.569999999992</v>
      </c>
      <c r="O246" s="25">
        <f t="shared" si="5"/>
        <v>10889.636755601023</v>
      </c>
      <c r="P246" s="25">
        <f t="shared" si="6"/>
        <v>30050.93324439897</v>
      </c>
      <c r="Q246" s="25">
        <f t="array" aca="1" ref="Q246" ca="1">INDEX('Isaac 401k'!L:L,MATCH('Retirement Calculator'!A246,'Isaac 401k'!N:N,0),0)</f>
        <v>2007329.708048512</v>
      </c>
      <c r="R246" s="25">
        <f t="array" aca="1" ref="R246" ca="1">INDEX('Lorri 401b'!L:L,MATCH('Retirement Calculator'!A246,'Lorri 401b'!N:N,0),0)</f>
        <v>4350213.7400976866</v>
      </c>
      <c r="S246" s="25">
        <f t="shared" ca="1" si="7"/>
        <v>6357543.4481461989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8395.6297298201844</v>
      </c>
      <c r="K247" s="25">
        <f t="shared" si="4"/>
        <v>21655.303514578787</v>
      </c>
      <c r="L247" s="25"/>
      <c r="N247" s="25">
        <f>'Combined Retirement'!$C$18/12</f>
        <v>40940.569999999992</v>
      </c>
      <c r="O247" s="25">
        <f t="shared" si="5"/>
        <v>10889.636755601023</v>
      </c>
      <c r="P247" s="25">
        <f t="shared" si="6"/>
        <v>30050.93324439897</v>
      </c>
      <c r="Q247" s="25">
        <f t="array" aca="1" ref="Q247" ca="1">INDEX('Isaac 401k'!L:L,MATCH('Retirement Calculator'!A247,'Isaac 401k'!N:N,0),0)</f>
        <v>2007262.9703116864</v>
      </c>
      <c r="R247" s="25">
        <f t="array" aca="1" ref="R247" ca="1">INDEX('Lorri 401b'!L:L,MATCH('Retirement Calculator'!A247,'Lorri 401b'!N:N,0),0)</f>
        <v>4346594.096735538</v>
      </c>
      <c r="S247" s="25">
        <f t="shared" ca="1" si="7"/>
        <v>6353857.0670472244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8395.6297298201844</v>
      </c>
      <c r="K248" s="25">
        <f t="shared" si="4"/>
        <v>21655.303514578787</v>
      </c>
      <c r="L248" s="25"/>
      <c r="N248" s="25">
        <f>'Combined Retirement'!$C$18/12</f>
        <v>40940.569999999992</v>
      </c>
      <c r="O248" s="25">
        <f t="shared" si="5"/>
        <v>10889.636755601023</v>
      </c>
      <c r="P248" s="25">
        <f t="shared" si="6"/>
        <v>30050.93324439897</v>
      </c>
      <c r="Q248" s="25">
        <f t="array" aca="1" ref="Q248" ca="1">INDEX('Isaac 401k'!L:L,MATCH('Retirement Calculator'!A248,'Isaac 401k'!N:N,0),0)</f>
        <v>2007195.9545009574</v>
      </c>
      <c r="R248" s="25">
        <f t="array" aca="1" ref="R248" ca="1">INDEX('Lorri 401b'!L:L,MATCH('Retirement Calculator'!A248,'Lorri 401b'!N:N,0),0)</f>
        <v>4342959.3715260467</v>
      </c>
      <c r="S248" s="25">
        <f t="shared" ca="1" si="7"/>
        <v>6350155.326027004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8395.6297298201844</v>
      </c>
      <c r="K249" s="25">
        <f t="shared" si="4"/>
        <v>21655.303514578787</v>
      </c>
      <c r="L249" s="25"/>
      <c r="N249" s="25">
        <f>'Combined Retirement'!$C$18/12</f>
        <v>40940.569999999992</v>
      </c>
      <c r="O249" s="25">
        <f t="shared" si="5"/>
        <v>10889.636755601023</v>
      </c>
      <c r="P249" s="25">
        <f t="shared" si="6"/>
        <v>30050.93324439897</v>
      </c>
      <c r="Q249" s="25">
        <f t="array" aca="1" ref="Q249" ca="1">INDEX('Isaac 401k'!L:L,MATCH('Retirement Calculator'!A249,'Isaac 401k'!N:N,0),0)</f>
        <v>2007128.6594576836</v>
      </c>
      <c r="R249" s="25">
        <f t="array" aca="1" ref="R249" ca="1">INDEX('Lorri 401b'!L:L,MATCH('Retirement Calculator'!A249,'Lorri 401b'!N:N,0),0)</f>
        <v>4339309.5016281828</v>
      </c>
      <c r="S249" s="25">
        <f t="shared" ca="1" si="7"/>
        <v>6346438.1610858664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8395.6297298201844</v>
      </c>
      <c r="K250" s="25">
        <f t="shared" si="4"/>
        <v>21655.303514578787</v>
      </c>
      <c r="L250" s="25"/>
      <c r="N250" s="25">
        <f>'Combined Retirement'!$C$18/12</f>
        <v>40940.569999999992</v>
      </c>
      <c r="O250" s="25">
        <f t="shared" si="5"/>
        <v>10889.636755601023</v>
      </c>
      <c r="P250" s="25">
        <f t="shared" si="6"/>
        <v>30050.93324439897</v>
      </c>
      <c r="Q250" s="25">
        <f t="array" aca="1" ref="Q250" ca="1">INDEX('Isaac 401k'!L:L,MATCH('Retirement Calculator'!A250,'Isaac 401k'!N:N,0),0)</f>
        <v>2007061.0840183962</v>
      </c>
      <c r="R250" s="25">
        <f t="array" aca="1" ref="R250" ca="1">INDEX('Lorri 401b'!L:L,MATCH('Retirement Calculator'!A250,'Lorri 401b'!N:N,0),0)</f>
        <v>4335644.4239390781</v>
      </c>
      <c r="S250" s="25">
        <f t="shared" ca="1" si="7"/>
        <v>6342705.5079574743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8395.6297298201844</v>
      </c>
      <c r="K251" s="25">
        <f t="shared" si="4"/>
        <v>21655.303514578787</v>
      </c>
      <c r="L251" s="25"/>
      <c r="N251" s="25">
        <f>'Combined Retirement'!$C$18/12</f>
        <v>40940.569999999992</v>
      </c>
      <c r="O251" s="25">
        <f t="shared" si="5"/>
        <v>10889.636755601023</v>
      </c>
      <c r="P251" s="25">
        <f t="shared" si="6"/>
        <v>30050.93324439897</v>
      </c>
      <c r="Q251" s="25">
        <f t="array" aca="1" ref="Q251" ca="1">INDEX('Isaac 401k'!L:L,MATCH('Retirement Calculator'!A251,'Isaac 401k'!N:N,0),0)</f>
        <v>2006993.2270147784</v>
      </c>
      <c r="R251" s="25">
        <f t="array" aca="1" ref="R251" ca="1">INDEX('Lorri 401b'!L:L,MATCH('Retirement Calculator'!A251,'Lorri 401b'!N:N,0),0)</f>
        <v>4331964.075092935</v>
      </c>
      <c r="S251" s="25">
        <f t="shared" ca="1" si="7"/>
        <v>6338957.3021077132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8395.6297298201844</v>
      </c>
      <c r="K252" s="25">
        <f t="shared" si="4"/>
        <v>21655.303514578787</v>
      </c>
      <c r="L252" s="25"/>
      <c r="N252" s="25">
        <f>'Combined Retirement'!$C$18/12</f>
        <v>40940.569999999992</v>
      </c>
      <c r="O252" s="25">
        <f t="shared" si="5"/>
        <v>10889.636755601023</v>
      </c>
      <c r="P252" s="25">
        <f t="shared" si="6"/>
        <v>30050.93324439897</v>
      </c>
      <c r="Q252" s="25">
        <f t="array" aca="1" ref="Q252" ca="1">INDEX('Isaac 401k'!L:L,MATCH('Retirement Calculator'!A252,'Isaac 401k'!N:N,0),0)</f>
        <v>2006925.0872736454</v>
      </c>
      <c r="R252" s="25">
        <f t="array" aca="1" ref="R252" ca="1">INDEX('Lorri 401b'!L:L,MATCH('Retirement Calculator'!A252,'Lorri 401b'!N:N,0),0)</f>
        <v>4328268.3914599335</v>
      </c>
      <c r="S252" s="25">
        <f t="shared" ca="1" si="7"/>
        <v>6335193.4787335787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8395.6297298201844</v>
      </c>
      <c r="K253" s="25">
        <f t="shared" si="4"/>
        <v>21655.303514578787</v>
      </c>
      <c r="L253" s="25"/>
      <c r="N253" s="25">
        <f>'Combined Retirement'!$C$18/12</f>
        <v>40940.569999999992</v>
      </c>
      <c r="O253" s="25">
        <f t="shared" si="5"/>
        <v>10889.636755601023</v>
      </c>
      <c r="P253" s="25">
        <f t="shared" si="6"/>
        <v>30050.93324439897</v>
      </c>
      <c r="Q253" s="25">
        <f t="array" aca="1" ref="Q253" ca="1">INDEX('Isaac 401k'!L:L,MATCH('Retirement Calculator'!A253,'Isaac 401k'!N:N,0),0)</f>
        <v>2006856.6636169245</v>
      </c>
      <c r="R253" s="25">
        <f t="array" aca="1" ref="R253" ca="1">INDEX('Lorri 401b'!L:L,MATCH('Retirement Calculator'!A253,'Lorri 401b'!N:N,0),0)</f>
        <v>4324557.3091451274</v>
      </c>
      <c r="S253" s="25">
        <f t="shared" ca="1" si="7"/>
        <v>6331413.972762052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8395.6297298201844</v>
      </c>
      <c r="K254" s="25">
        <f t="shared" si="4"/>
        <v>21655.303514578787</v>
      </c>
      <c r="L254" s="25"/>
      <c r="N254" s="25">
        <f>'Combined Retirement'!$C$18/12</f>
        <v>40940.569999999992</v>
      </c>
      <c r="O254" s="25">
        <f t="shared" si="5"/>
        <v>10889.636755601023</v>
      </c>
      <c r="P254" s="25">
        <f t="shared" si="6"/>
        <v>30050.93324439897</v>
      </c>
      <c r="Q254" s="25">
        <f t="array" aca="1" ref="Q254" ca="1">INDEX('Isaac 401k'!L:L,MATCH('Retirement Calculator'!A254,'Isaac 401k'!N:N,0),0)</f>
        <v>2006787.9548616339</v>
      </c>
      <c r="R254" s="25">
        <f t="array" aca="1" ref="R254" ca="1">INDEX('Lorri 401b'!L:L,MATCH('Retirement Calculator'!A254,'Lorri 401b'!N:N,0),0)</f>
        <v>4320830.7639873428</v>
      </c>
      <c r="S254" s="25">
        <f t="shared" ca="1" si="7"/>
        <v>6327618.7188489772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8395.6297298201844</v>
      </c>
      <c r="K255" s="25">
        <f t="shared" si="4"/>
        <v>21655.303514578787</v>
      </c>
      <c r="L255" s="25"/>
      <c r="N255" s="25">
        <f>'Combined Retirement'!$C$18/12</f>
        <v>40940.569999999992</v>
      </c>
      <c r="O255" s="25">
        <f t="shared" si="5"/>
        <v>10889.636755601023</v>
      </c>
      <c r="P255" s="25">
        <f t="shared" si="6"/>
        <v>30050.93324439897</v>
      </c>
      <c r="Q255" s="25">
        <f t="array" aca="1" ref="Q255" ca="1">INDEX('Isaac 401k'!L:L,MATCH('Retirement Calculator'!A255,'Isaac 401k'!N:N,0),0)</f>
        <v>2006718.9598198631</v>
      </c>
      <c r="R255" s="25">
        <f t="array" aca="1" ref="R255" ca="1">INDEX('Lorri 401b'!L:L,MATCH('Retirement Calculator'!A255,'Lorri 401b'!N:N,0),0)</f>
        <v>4317088.6915580677</v>
      </c>
      <c r="S255" s="25">
        <f t="shared" ca="1" si="7"/>
        <v>6323807.6513779312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8395.6297298201844</v>
      </c>
      <c r="K256" s="25">
        <f t="shared" si="4"/>
        <v>21655.303514578787</v>
      </c>
      <c r="L256" s="25"/>
      <c r="N256" s="25">
        <f>'Combined Retirement'!$C$18/12</f>
        <v>40940.569999999992</v>
      </c>
      <c r="O256" s="25">
        <f t="shared" si="5"/>
        <v>10889.636755601023</v>
      </c>
      <c r="P256" s="25">
        <f t="shared" si="6"/>
        <v>30050.93324439897</v>
      </c>
      <c r="Q256" s="25">
        <f t="array" aca="1" ref="Q256" ca="1">INDEX('Isaac 401k'!L:L,MATCH('Retirement Calculator'!A256,'Isaac 401k'!N:N,0),0)</f>
        <v>2006649.6772987514</v>
      </c>
      <c r="R256" s="25">
        <f t="array" aca="1" ref="R256" ca="1">INDEX('Lorri 401b'!L:L,MATCH('Retirement Calculator'!A256,'Lorri 401b'!N:N,0),0)</f>
        <v>4313331.0271603372</v>
      </c>
      <c r="S256" s="25">
        <f t="shared" ca="1" si="7"/>
        <v>6319980.7044590889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8395.6297298201844</v>
      </c>
      <c r="K257" s="25">
        <f t="shared" si="4"/>
        <v>21655.303514578787</v>
      </c>
      <c r="L257" s="25"/>
      <c r="N257" s="25">
        <f>'Combined Retirement'!$C$18/12</f>
        <v>40940.569999999992</v>
      </c>
      <c r="O257" s="25">
        <f t="shared" si="5"/>
        <v>10889.636755601023</v>
      </c>
      <c r="P257" s="25">
        <f t="shared" si="6"/>
        <v>30050.93324439897</v>
      </c>
      <c r="Q257" s="25">
        <f t="array" aca="1" ref="Q257" ca="1">INDEX('Isaac 401k'!L:L,MATCH('Retirement Calculator'!A257,'Isaac 401k'!N:N,0),0)</f>
        <v>2006580.1061004684</v>
      </c>
      <c r="R257" s="25">
        <f t="array" aca="1" ref="R257" ca="1">INDEX('Lorri 401b'!L:L,MATCH('Retirement Calculator'!A257,'Lorri 401b'!N:N,0),0)</f>
        <v>4309557.7058276162</v>
      </c>
      <c r="S257" s="25">
        <f t="shared" ca="1" si="7"/>
        <v>6316137.8119280841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8395.6297298201844</v>
      </c>
      <c r="K258" s="25">
        <f t="shared" si="4"/>
        <v>21655.303514578787</v>
      </c>
      <c r="L258" s="25"/>
      <c r="N258" s="25">
        <f>'Combined Retirement'!$C$18/12</f>
        <v>40940.569999999992</v>
      </c>
      <c r="O258" s="25">
        <f t="shared" si="5"/>
        <v>10889.636755601023</v>
      </c>
      <c r="P258" s="25">
        <f t="shared" si="6"/>
        <v>30050.93324439897</v>
      </c>
      <c r="Q258" s="25">
        <f t="array" aca="1" ref="Q258" ca="1">INDEX('Isaac 401k'!L:L,MATCH('Retirement Calculator'!A258,'Isaac 401k'!N:N,0),0)</f>
        <v>2006510.2450221926</v>
      </c>
      <c r="R258" s="25">
        <f t="array" aca="1" ref="R258" ca="1">INDEX('Lorri 401b'!L:L,MATCH('Retirement Calculator'!A258,'Lorri 401b'!N:N,0),0)</f>
        <v>4305768.6623226758</v>
      </c>
      <c r="S258" s="25">
        <f t="shared" ca="1" si="7"/>
        <v>6312278.9073448684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8395.6297298201844</v>
      </c>
      <c r="K259" s="25">
        <f t="shared" si="4"/>
        <v>21655.303514578787</v>
      </c>
      <c r="L259" s="25"/>
      <c r="N259" s="25">
        <f>'Combined Retirement'!$C$18/12</f>
        <v>40940.569999999992</v>
      </c>
      <c r="O259" s="25">
        <f t="shared" si="5"/>
        <v>10889.636755601023</v>
      </c>
      <c r="P259" s="25">
        <f t="shared" si="6"/>
        <v>30050.93324439897</v>
      </c>
      <c r="Q259" s="25">
        <f t="array" aca="1" ref="Q259" ca="1">INDEX('Isaac 401k'!L:L,MATCH('Retirement Calculator'!A259,'Isaac 401k'!N:N,0),0)</f>
        <v>2006440.0928560905</v>
      </c>
      <c r="R259" s="25">
        <f t="array" aca="1" ref="R259" ca="1">INDEX('Lorri 401b'!L:L,MATCH('Retirement Calculator'!A259,'Lorri 401b'!N:N,0),0)</f>
        <v>4301963.8311364641</v>
      </c>
      <c r="S259" s="25">
        <f t="shared" ca="1" si="7"/>
        <v>6308403.9239925547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8395.6297298201844</v>
      </c>
      <c r="K260" s="25">
        <f t="shared" si="4"/>
        <v>21655.303514578787</v>
      </c>
      <c r="L260" s="25"/>
      <c r="N260" s="25">
        <f>'Combined Retirement'!$C$18/12</f>
        <v>40940.569999999992</v>
      </c>
      <c r="O260" s="25">
        <f t="shared" si="5"/>
        <v>10889.636755601023</v>
      </c>
      <c r="P260" s="25">
        <f t="shared" si="6"/>
        <v>30050.93324439897</v>
      </c>
      <c r="Q260" s="25">
        <f t="array" aca="1" ref="Q260" ca="1">INDEX('Isaac 401k'!L:L,MATCH('Retirement Calculator'!A260,'Isaac 401k'!N:N,0),0)</f>
        <v>2006369.6483892964</v>
      </c>
      <c r="R260" s="25">
        <f t="array" aca="1" ref="R260" ca="1">INDEX('Lorri 401b'!L:L,MATCH('Retirement Calculator'!A260,'Lorri 401b'!N:N,0),0)</f>
        <v>4298143.1464869771</v>
      </c>
      <c r="S260" s="25">
        <f t="shared" ca="1" si="7"/>
        <v>6304512.7948762737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8395.6297298201844</v>
      </c>
      <c r="K261" s="25">
        <f t="shared" si="4"/>
        <v>21655.303514578787</v>
      </c>
      <c r="L261" s="25"/>
      <c r="N261" s="25">
        <f>'Combined Retirement'!$C$18/12</f>
        <v>40940.569999999992</v>
      </c>
      <c r="O261" s="25">
        <f t="shared" si="5"/>
        <v>10889.636755601023</v>
      </c>
      <c r="P261" s="25">
        <f t="shared" si="6"/>
        <v>30050.93324439897</v>
      </c>
      <c r="Q261" s="25">
        <f t="array" aca="1" ref="Q261" ca="1">INDEX('Isaac 401k'!L:L,MATCH('Retirement Calculator'!A261,'Isaac 401k'!N:N,0),0)</f>
        <v>2006298.9104038908</v>
      </c>
      <c r="R261" s="25">
        <f t="array" aca="1" ref="R261" ca="1">INDEX('Lorri 401b'!L:L,MATCH('Retirement Calculator'!A261,'Lorri 401b'!N:N,0),0)</f>
        <v>4294306.5423181169</v>
      </c>
      <c r="S261" s="25">
        <f t="shared" ca="1" si="7"/>
        <v>6300605.4527220074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8395.6297298201844</v>
      </c>
      <c r="K262" s="25">
        <f t="shared" si="4"/>
        <v>21655.303514578787</v>
      </c>
      <c r="L262" s="25"/>
      <c r="N262" s="25">
        <f>'Combined Retirement'!$C$18/12</f>
        <v>40940.569999999992</v>
      </c>
      <c r="O262" s="25">
        <f t="shared" si="5"/>
        <v>10889.636755601023</v>
      </c>
      <c r="P262" s="25">
        <f t="shared" si="6"/>
        <v>30050.93324439897</v>
      </c>
      <c r="Q262" s="25">
        <f t="array" aca="1" ref="Q262" ca="1">INDEX('Isaac 401k'!L:L,MATCH('Retirement Calculator'!A262,'Isaac 401k'!N:N,0),0)</f>
        <v>2006227.8776768793</v>
      </c>
      <c r="R262" s="25">
        <f t="array" aca="1" ref="R262" ca="1">INDEX('Lorri 401b'!L:L,MATCH('Retirement Calculator'!A262,'Lorri 401b'!N:N,0),0)</f>
        <v>4290453.9522985537</v>
      </c>
      <c r="S262" s="25">
        <f t="shared" ca="1" si="7"/>
        <v>6296681.8299754327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8395.6297298201844</v>
      </c>
      <c r="K263" s="25">
        <f t="shared" si="4"/>
        <v>21655.303514578787</v>
      </c>
      <c r="L263" s="25"/>
      <c r="N263" s="25">
        <f>'Combined Retirement'!$C$18/12</f>
        <v>40940.569999999992</v>
      </c>
      <c r="O263" s="25">
        <f t="shared" si="5"/>
        <v>10889.636755601023</v>
      </c>
      <c r="P263" s="25">
        <f t="shared" si="6"/>
        <v>30050.93324439897</v>
      </c>
      <c r="Q263" s="25">
        <f t="array" aca="1" ref="Q263" ca="1">INDEX('Isaac 401k'!L:L,MATCH('Retirement Calculator'!A263,'Isaac 401k'!N:N,0),0)</f>
        <v>2006156.5489801718</v>
      </c>
      <c r="R263" s="25">
        <f t="array" aca="1" ref="R263" ca="1">INDEX('Lorri 401b'!L:L,MATCH('Retirement Calculator'!A263,'Lorri 401b'!N:N,0),0)</f>
        <v>4286585.3098205756</v>
      </c>
      <c r="S263" s="25">
        <f t="shared" ca="1" si="7"/>
        <v>6292741.8588007474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8395.6297298201844</v>
      </c>
      <c r="K264" s="25">
        <f t="shared" si="4"/>
        <v>21655.303514578787</v>
      </c>
      <c r="L264" s="25"/>
      <c r="N264" s="25">
        <f>'Combined Retirement'!$C$18/12</f>
        <v>40940.569999999992</v>
      </c>
      <c r="O264" s="25">
        <f t="shared" si="5"/>
        <v>10889.636755601023</v>
      </c>
      <c r="P264" s="25">
        <f t="shared" si="6"/>
        <v>30050.93324439897</v>
      </c>
      <c r="Q264" s="25">
        <f t="array" aca="1" ref="Q264" ca="1">INDEX('Isaac 401k'!L:L,MATCH('Retirement Calculator'!A264,'Isaac 401k'!N:N,0),0)</f>
        <v>2006084.9230805614</v>
      </c>
      <c r="R264" s="25">
        <f t="array" aca="1" ref="R264" ca="1">INDEX('Lorri 401b'!L:L,MATCH('Retirement Calculator'!A264,'Lorri 401b'!N:N,0),0)</f>
        <v>4282700.5479989387</v>
      </c>
      <c r="S264" s="25">
        <f t="shared" ca="1" si="7"/>
        <v>6288785.4710795004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8395.6297298201844</v>
      </c>
      <c r="K265" s="25">
        <f t="shared" si="4"/>
        <v>21655.303514578787</v>
      </c>
      <c r="L265" s="25"/>
      <c r="N265" s="25">
        <f>'Combined Retirement'!$C$18/12</f>
        <v>40940.569999999992</v>
      </c>
      <c r="O265" s="25">
        <f t="shared" si="5"/>
        <v>10889.636755601023</v>
      </c>
      <c r="P265" s="25">
        <f t="shared" si="6"/>
        <v>30050.93324439897</v>
      </c>
      <c r="Q265" s="25">
        <f t="array" aca="1" ref="Q265" ca="1">INDEX('Isaac 401k'!L:L,MATCH('Retirement Calculator'!A265,'Isaac 401k'!N:N,0),0)</f>
        <v>2006012.9987397026</v>
      </c>
      <c r="R265" s="25">
        <f t="array" aca="1" ref="R265" ca="1">INDEX('Lorri 401b'!L:L,MATCH('Retirement Calculator'!A265,'Lorri 401b'!N:N,0),0)</f>
        <v>4278799.5996697117</v>
      </c>
      <c r="S265" s="25">
        <f t="shared" ca="1" si="7"/>
        <v>6284812.5984094143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8395.6297298201844</v>
      </c>
      <c r="K266" s="25">
        <f t="shared" ref="K266:K520" si="264">IF(C266&lt;59.5,0,IF(C266&lt;$B$7,0,P266*$K$7))</f>
        <v>21655.303514578787</v>
      </c>
      <c r="L266" s="25"/>
      <c r="N266" s="25">
        <f>'Combined Retirement'!$C$18/12</f>
        <v>40940.569999999992</v>
      </c>
      <c r="O266" s="25">
        <f t="shared" ref="O266:O520" si="265">SUM(E266:I266)</f>
        <v>10889.636755601023</v>
      </c>
      <c r="P266" s="25">
        <f t="shared" ref="P266:P520" si="266">N266-O266</f>
        <v>30050.93324439897</v>
      </c>
      <c r="Q266" s="25">
        <f t="array" aca="1" ref="Q266" ca="1">INDEX('Isaac 401k'!L:L,MATCH('Retirement Calculator'!A266,'Isaac 401k'!N:N,0),0)</f>
        <v>2005940.7747140904</v>
      </c>
      <c r="R266" s="25">
        <f t="array" aca="1" ref="R266" ca="1">INDEX('Lorri 401b'!L:L,MATCH('Retirement Calculator'!A266,'Lorri 401b'!N:N,0),0)</f>
        <v>4274882.397389113</v>
      </c>
      <c r="S266" s="25">
        <f t="shared" ref="S266:S520" ca="1" si="267">SUM(Q266:R266)</f>
        <v>6280823.1721032038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8395.6297298201844</v>
      </c>
      <c r="K267" s="25">
        <f t="shared" si="264"/>
        <v>21655.303514578787</v>
      </c>
      <c r="L267" s="25"/>
      <c r="N267" s="25">
        <f>'Combined Retirement'!$C$18/12</f>
        <v>40940.569999999992</v>
      </c>
      <c r="O267" s="25">
        <f t="shared" si="265"/>
        <v>10889.636755601023</v>
      </c>
      <c r="P267" s="25">
        <f t="shared" si="266"/>
        <v>30050.93324439897</v>
      </c>
      <c r="Q267" s="25">
        <f t="array" aca="1" ref="Q267" ca="1">INDEX('Isaac 401k'!L:L,MATCH('Retirement Calculator'!A267,'Isaac 401k'!N:N,0),0)</f>
        <v>2005868.2497550379</v>
      </c>
      <c r="R267" s="25">
        <f t="array" aca="1" ref="R267" ca="1">INDEX('Lorri 401b'!L:L,MATCH('Retirement Calculator'!A267,'Lorri 401b'!N:N,0),0)</f>
        <v>4270948.8734323448</v>
      </c>
      <c r="S267" s="25">
        <f t="shared" ca="1" si="267"/>
        <v>6276817.1231873827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8395.6297298201844</v>
      </c>
      <c r="K268" s="25">
        <f t="shared" si="264"/>
        <v>21655.303514578787</v>
      </c>
      <c r="L268" s="25"/>
      <c r="N268" s="25">
        <f>'Combined Retirement'!$C$18/12</f>
        <v>40940.569999999992</v>
      </c>
      <c r="O268" s="25">
        <f t="shared" si="265"/>
        <v>10889.636755601023</v>
      </c>
      <c r="P268" s="25">
        <f t="shared" si="266"/>
        <v>30050.93324439897</v>
      </c>
      <c r="Q268" s="25">
        <f t="array" aca="1" ref="Q268" ca="1">INDEX('Isaac 401k'!L:L,MATCH('Retirement Calculator'!A268,'Isaac 401k'!N:N,0),0)</f>
        <v>2005795.4226086561</v>
      </c>
      <c r="R268" s="25">
        <f t="array" aca="1" ref="R268" ca="1">INDEX('Lorri 401b'!L:L,MATCH('Retirement Calculator'!A268,'Lorri 401b'!N:N,0),0)</f>
        <v>4266998.959792424</v>
      </c>
      <c r="S268" s="25">
        <f t="shared" ca="1" si="267"/>
        <v>6272794.3824010799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8395.6297298201844</v>
      </c>
      <c r="K269" s="25">
        <f t="shared" si="264"/>
        <v>21655.303514578787</v>
      </c>
      <c r="L269" s="25"/>
      <c r="N269" s="25">
        <f>'Combined Retirement'!$C$18/12</f>
        <v>40940.569999999992</v>
      </c>
      <c r="O269" s="25">
        <f t="shared" si="265"/>
        <v>10889.636755601023</v>
      </c>
      <c r="P269" s="25">
        <f t="shared" si="266"/>
        <v>30050.93324439897</v>
      </c>
      <c r="Q269" s="25">
        <f t="array" aca="1" ref="Q269" ca="1">INDEX('Isaac 401k'!L:L,MATCH('Retirement Calculator'!A269,'Isaac 401k'!N:N,0),0)</f>
        <v>2005722.292015831</v>
      </c>
      <c r="R269" s="25">
        <f t="array" aca="1" ref="R269" ca="1">INDEX('Lorri 401b'!L:L,MATCH('Retirement Calculator'!A269,'Lorri 401b'!N:N,0),0)</f>
        <v>4263032.5881790034</v>
      </c>
      <c r="S269" s="25">
        <f t="shared" ca="1" si="267"/>
        <v>6268754.8801948344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8395.6297298201844</v>
      </c>
      <c r="K270" s="25">
        <f t="shared" si="264"/>
        <v>21655.303514578787</v>
      </c>
      <c r="L270" s="25"/>
      <c r="N270" s="25">
        <f>'Combined Retirement'!$C$18/12</f>
        <v>40940.569999999992</v>
      </c>
      <c r="O270" s="25">
        <f t="shared" si="265"/>
        <v>10889.636755601023</v>
      </c>
      <c r="P270" s="25">
        <f t="shared" si="266"/>
        <v>30050.93324439897</v>
      </c>
      <c r="Q270" s="25">
        <f t="array" aca="1" ref="Q270" ca="1">INDEX('Isaac 401k'!L:L,MATCH('Retirement Calculator'!A270,'Isaac 401k'!N:N,0),0)</f>
        <v>2005648.8567122025</v>
      </c>
      <c r="R270" s="25">
        <f t="array" aca="1" ref="R270" ca="1">INDEX('Lorri 401b'!L:L,MATCH('Retirement Calculator'!A270,'Lorri 401b'!N:N,0),0)</f>
        <v>4259049.6900171936</v>
      </c>
      <c r="S270" s="25">
        <f t="shared" ca="1" si="267"/>
        <v>6264698.5467293961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8395.6297298201844</v>
      </c>
      <c r="K271" s="25">
        <f t="shared" si="264"/>
        <v>21655.303514578787</v>
      </c>
      <c r="L271" s="25"/>
      <c r="N271" s="25">
        <f>'Combined Retirement'!$C$18/12</f>
        <v>40940.569999999992</v>
      </c>
      <c r="O271" s="25">
        <f t="shared" si="265"/>
        <v>10889.636755601023</v>
      </c>
      <c r="P271" s="25">
        <f t="shared" si="266"/>
        <v>30050.93324439897</v>
      </c>
      <c r="Q271" s="25">
        <f t="array" aca="1" ref="Q271" ca="1">INDEX('Isaac 401k'!L:L,MATCH('Retirement Calculator'!A271,'Isaac 401k'!N:N,0),0)</f>
        <v>2005575.1154281422</v>
      </c>
      <c r="R271" s="25">
        <f t="array" aca="1" ref="R271" ca="1">INDEX('Lorri 401b'!L:L,MATCH('Retirement Calculator'!A271,'Lorri 401b'!N:N,0),0)</f>
        <v>4255050.1964463759</v>
      </c>
      <c r="S271" s="25">
        <f t="shared" ca="1" si="267"/>
        <v>6260625.3118745182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8395.6297298201844</v>
      </c>
      <c r="K272" s="25">
        <f t="shared" si="264"/>
        <v>21655.303514578787</v>
      </c>
      <c r="L272" s="25"/>
      <c r="N272" s="25">
        <f>'Combined Retirement'!$C$18/12</f>
        <v>40940.569999999992</v>
      </c>
      <c r="O272" s="25">
        <f t="shared" si="265"/>
        <v>10889.636755601023</v>
      </c>
      <c r="P272" s="25">
        <f t="shared" si="266"/>
        <v>30050.93324439897</v>
      </c>
      <c r="Q272" s="25">
        <f t="array" aca="1" ref="Q272" ca="1">INDEX('Isaac 401k'!L:L,MATCH('Retirement Calculator'!A272,'Isaac 401k'!N:N,0),0)</f>
        <v>2005501.0668887317</v>
      </c>
      <c r="R272" s="25">
        <f t="array" aca="1" ref="R272" ca="1">INDEX('Lorri 401b'!L:L,MATCH('Retirement Calculator'!A272,'Lorri 401b'!N:N,0),0)</f>
        <v>4251034.0383190131</v>
      </c>
      <c r="S272" s="25">
        <f t="shared" ca="1" si="267"/>
        <v>6256535.105207745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8395.6297298201844</v>
      </c>
      <c r="K273" s="25">
        <f t="shared" si="264"/>
        <v>21655.303514578787</v>
      </c>
      <c r="L273" s="25"/>
      <c r="N273" s="25">
        <f>'Combined Retirement'!$C$18/12</f>
        <v>40940.569999999992</v>
      </c>
      <c r="O273" s="25">
        <f t="shared" si="265"/>
        <v>10889.636755601023</v>
      </c>
      <c r="P273" s="25">
        <f t="shared" si="266"/>
        <v>30050.93324439897</v>
      </c>
      <c r="Q273" s="25">
        <f t="array" aca="1" ref="Q273" ca="1">INDEX('Isaac 401k'!L:L,MATCH('Retirement Calculator'!A273,'Isaac 401k'!N:N,0),0)</f>
        <v>2005426.7098137403</v>
      </c>
      <c r="R273" s="25">
        <f t="array" aca="1" ref="R273" ca="1">INDEX('Lorri 401b'!L:L,MATCH('Retirement Calculator'!A273,'Lorri 401b'!N:N,0),0)</f>
        <v>4247001.1461994536</v>
      </c>
      <c r="S273" s="25">
        <f t="shared" ca="1" si="267"/>
        <v>6252427.8560131937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8395.6297298201844</v>
      </c>
      <c r="K274" s="25">
        <f t="shared" si="264"/>
        <v>21655.303514578787</v>
      </c>
      <c r="L274" s="25"/>
      <c r="N274" s="25">
        <f>'Combined Retirement'!$C$18/12</f>
        <v>40940.569999999992</v>
      </c>
      <c r="O274" s="25">
        <f t="shared" si="265"/>
        <v>10889.636755601023</v>
      </c>
      <c r="P274" s="25">
        <f t="shared" si="266"/>
        <v>30050.93324439897</v>
      </c>
      <c r="Q274" s="25">
        <f t="array" aca="1" ref="Q274" ca="1">INDEX('Isaac 401k'!L:L,MATCH('Retirement Calculator'!A274,'Isaac 401k'!N:N,0),0)</f>
        <v>2005352.0429176032</v>
      </c>
      <c r="R274" s="25">
        <f t="array" aca="1" ref="R274" ca="1">INDEX('Lorri 401b'!L:L,MATCH('Retirement Calculator'!A274,'Lorri 401b'!N:N,0),0)</f>
        <v>4242951.4503627289</v>
      </c>
      <c r="S274" s="25">
        <f t="shared" ca="1" si="267"/>
        <v>6248303.4932803325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8395.6297298201844</v>
      </c>
      <c r="K275" s="25">
        <f t="shared" si="264"/>
        <v>21655.303514578787</v>
      </c>
      <c r="L275" s="25"/>
      <c r="N275" s="25">
        <f>'Combined Retirement'!$C$18/12</f>
        <v>40940.569999999992</v>
      </c>
      <c r="O275" s="25">
        <f t="shared" si="265"/>
        <v>10889.636755601023</v>
      </c>
      <c r="P275" s="25">
        <f t="shared" si="266"/>
        <v>30050.93324439897</v>
      </c>
      <c r="Q275" s="25">
        <f t="array" aca="1" ref="Q275" ca="1">INDEX('Isaac 401k'!L:L,MATCH('Retirement Calculator'!A275,'Isaac 401k'!N:N,0),0)</f>
        <v>2005277.0649093988</v>
      </c>
      <c r="R275" s="25">
        <f t="array" aca="1" ref="R275" ca="1">INDEX('Lorri 401b'!L:L,MATCH('Retirement Calculator'!A275,'Lorri 401b'!N:N,0),0)</f>
        <v>4238884.8807933507</v>
      </c>
      <c r="S275" s="25">
        <f t="shared" ca="1" si="267"/>
        <v>6244161.9457027493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8395.6297298201844</v>
      </c>
      <c r="K276" s="25">
        <f t="shared" si="264"/>
        <v>21655.303514578787</v>
      </c>
      <c r="L276" s="25"/>
      <c r="N276" s="25">
        <f>'Combined Retirement'!$C$18/12</f>
        <v>40940.569999999992</v>
      </c>
      <c r="O276" s="25">
        <f t="shared" si="265"/>
        <v>10889.636755601023</v>
      </c>
      <c r="P276" s="25">
        <f t="shared" si="266"/>
        <v>30050.93324439897</v>
      </c>
      <c r="Q276" s="25">
        <f t="array" aca="1" ref="Q276" ca="1">INDEX('Isaac 401k'!L:L,MATCH('Retirement Calculator'!A276,'Isaac 401k'!N:N,0),0)</f>
        <v>2005201.7744928268</v>
      </c>
      <c r="R276" s="25">
        <f t="array" aca="1" ref="R276" ca="1">INDEX('Lorri 401b'!L:L,MATCH('Retirement Calculator'!A276,'Lorri 401b'!N:N,0),0)</f>
        <v>4234801.3671841007</v>
      </c>
      <c r="S276" s="25">
        <f t="shared" ca="1" si="267"/>
        <v>6240003.141676927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8395.6297298201844</v>
      </c>
      <c r="K277" s="25">
        <f t="shared" si="264"/>
        <v>21655.303514578787</v>
      </c>
      <c r="L277" s="25"/>
      <c r="N277" s="25">
        <f>'Combined Retirement'!$C$18/12</f>
        <v>40940.569999999992</v>
      </c>
      <c r="O277" s="25">
        <f t="shared" si="265"/>
        <v>10889.636755601023</v>
      </c>
      <c r="P277" s="25">
        <f t="shared" si="266"/>
        <v>30050.93324439897</v>
      </c>
      <c r="Q277" s="25">
        <f t="array" aca="1" ref="Q277" ca="1">INDEX('Isaac 401k'!L:L,MATCH('Retirement Calculator'!A277,'Isaac 401k'!N:N,0),0)</f>
        <v>2005126.1703661857</v>
      </c>
      <c r="R277" s="25">
        <f t="array" aca="1" ref="R277" ca="1">INDEX('Lorri 401b'!L:L,MATCH('Retirement Calculator'!A277,'Lorri 401b'!N:N,0),0)</f>
        <v>4230700.8389348118</v>
      </c>
      <c r="S277" s="25">
        <f t="shared" ca="1" si="267"/>
        <v>6235827.0093009975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8395.6297298201844</v>
      </c>
      <c r="K278" s="25">
        <f t="shared" si="264"/>
        <v>21655.303514578787</v>
      </c>
      <c r="L278" s="25"/>
      <c r="N278" s="25">
        <f>'Combined Retirement'!$C$18/12</f>
        <v>40940.569999999992</v>
      </c>
      <c r="O278" s="25">
        <f t="shared" si="265"/>
        <v>10889.636755601023</v>
      </c>
      <c r="P278" s="25">
        <f t="shared" si="266"/>
        <v>30050.93324439897</v>
      </c>
      <c r="Q278" s="25">
        <f t="array" aca="1" ref="Q278" ca="1">INDEX('Isaac 401k'!L:L,MATCH('Retirement Calculator'!A278,'Isaac 401k'!N:N,0),0)</f>
        <v>2005050.2512223504</v>
      </c>
      <c r="R278" s="25">
        <f t="array" aca="1" ref="R278" ca="1">INDEX('Lorri 401b'!L:L,MATCH('Retirement Calculator'!A278,'Lorri 401b'!N:N,0),0)</f>
        <v>4226583.2251511514</v>
      </c>
      <c r="S278" s="25">
        <f t="shared" ca="1" si="267"/>
        <v>6231633.4763735021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8395.6297298201844</v>
      </c>
      <c r="K279" s="25">
        <f t="shared" si="264"/>
        <v>21655.303514578787</v>
      </c>
      <c r="L279" s="25"/>
      <c r="N279" s="25">
        <f>'Combined Retirement'!$C$18/12</f>
        <v>40940.569999999992</v>
      </c>
      <c r="O279" s="25">
        <f t="shared" si="265"/>
        <v>10889.636755601023</v>
      </c>
      <c r="P279" s="25">
        <f t="shared" si="266"/>
        <v>30050.93324439897</v>
      </c>
      <c r="Q279" s="25">
        <f t="array" aca="1" ref="Q279" ca="1">INDEX('Isaac 401k'!L:L,MATCH('Retirement Calculator'!A279,'Isaac 401k'!N:N,0),0)</f>
        <v>2004974.015748749</v>
      </c>
      <c r="R279" s="25">
        <f t="array" aca="1" ref="R279" ca="1">INDEX('Lorri 401b'!L:L,MATCH('Retirement Calculator'!A279,'Lorri 401b'!N:N,0),0)</f>
        <v>4222448.454643392</v>
      </c>
      <c r="S279" s="25">
        <f t="shared" ca="1" si="267"/>
        <v>6227422.4703921415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8395.6297298201844</v>
      </c>
      <c r="K280" s="25">
        <f t="shared" si="264"/>
        <v>21655.303514578787</v>
      </c>
      <c r="L280" s="25"/>
      <c r="N280" s="25">
        <f>'Combined Retirement'!$C$18/12</f>
        <v>40940.569999999992</v>
      </c>
      <c r="O280" s="25">
        <f t="shared" si="265"/>
        <v>10889.636755601023</v>
      </c>
      <c r="P280" s="25">
        <f t="shared" si="266"/>
        <v>30050.93324439897</v>
      </c>
      <c r="Q280" s="25">
        <f t="array" aca="1" ref="Q280" ca="1">INDEX('Isaac 401k'!L:L,MATCH('Retirement Calculator'!A280,'Isaac 401k'!N:N,0),0)</f>
        <v>2004897.462627341</v>
      </c>
      <c r="R280" s="25">
        <f t="array" aca="1" ref="R280" ca="1">INDEX('Lorri 401b'!L:L,MATCH('Retirement Calculator'!A280,'Lorri 401b'!N:N,0),0)</f>
        <v>4218296.4559251834</v>
      </c>
      <c r="S280" s="25">
        <f t="shared" ca="1" si="267"/>
        <v>6223193.9185525244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8395.6297298201844</v>
      </c>
      <c r="K281" s="25">
        <f t="shared" si="264"/>
        <v>21655.303514578787</v>
      </c>
      <c r="L281" s="25"/>
      <c r="N281" s="25">
        <f>'Combined Retirement'!$C$18/12</f>
        <v>40940.569999999992</v>
      </c>
      <c r="O281" s="25">
        <f t="shared" si="265"/>
        <v>10889.636755601023</v>
      </c>
      <c r="P281" s="25">
        <f t="shared" si="266"/>
        <v>30050.93324439897</v>
      </c>
      <c r="Q281" s="25">
        <f t="array" aca="1" ref="Q281" ca="1">INDEX('Isaac 401k'!L:L,MATCH('Retirement Calculator'!A281,'Isaac 401k'!N:N,0),0)</f>
        <v>2004820.5905345939</v>
      </c>
      <c r="R281" s="25">
        <f t="array" aca="1" ref="R281" ca="1">INDEX('Lorri 401b'!L:L,MATCH('Retirement Calculator'!A281,'Lorri 401b'!N:N,0),0)</f>
        <v>4214127.1572123161</v>
      </c>
      <c r="S281" s="25">
        <f t="shared" ca="1" si="267"/>
        <v>6218947.74774691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8395.6297298201844</v>
      </c>
      <c r="K282" s="25">
        <f t="shared" si="264"/>
        <v>21655.303514578787</v>
      </c>
      <c r="L282" s="25"/>
      <c r="N282" s="25">
        <f>'Combined Retirement'!$C$18/12</f>
        <v>40940.569999999992</v>
      </c>
      <c r="O282" s="25">
        <f t="shared" si="265"/>
        <v>10889.636755601023</v>
      </c>
      <c r="P282" s="25">
        <f t="shared" si="266"/>
        <v>30050.93324439897</v>
      </c>
      <c r="Q282" s="25">
        <f t="array" aca="1" ref="Q282" ca="1">INDEX('Isaac 401k'!L:L,MATCH('Retirement Calculator'!A282,'Isaac 401k'!N:N,0),0)</f>
        <v>2004743.3981414603</v>
      </c>
      <c r="R282" s="25">
        <f t="array" aca="1" ref="R282" ca="1">INDEX('Lorri 401b'!L:L,MATCH('Retirement Calculator'!A282,'Lorri 401b'!N:N,0),0)</f>
        <v>4209940.486421478</v>
      </c>
      <c r="S282" s="25">
        <f t="shared" ca="1" si="267"/>
        <v>6214683.8845629385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8395.6297298201844</v>
      </c>
      <c r="K283" s="25">
        <f t="shared" si="264"/>
        <v>21655.303514578787</v>
      </c>
      <c r="L283" s="25"/>
      <c r="N283" s="25">
        <f>'Combined Retirement'!$C$18/12</f>
        <v>40940.569999999992</v>
      </c>
      <c r="O283" s="25">
        <f t="shared" si="265"/>
        <v>10889.636755601023</v>
      </c>
      <c r="P283" s="25">
        <f t="shared" si="266"/>
        <v>30050.93324439897</v>
      </c>
      <c r="Q283" s="25">
        <f t="array" aca="1" ref="Q283" ca="1">INDEX('Isaac 401k'!L:L,MATCH('Retirement Calculator'!A283,'Isaac 401k'!N:N,0),0)</f>
        <v>2004665.8841133553</v>
      </c>
      <c r="R283" s="25">
        <f t="array" aca="1" ref="R283" ca="1">INDEX('Lorri 401b'!L:L,MATCH('Retirement Calculator'!A283,'Lorri 401b'!N:N,0),0)</f>
        <v>4205736.3711690111</v>
      </c>
      <c r="S283" s="25">
        <f t="shared" ca="1" si="267"/>
        <v>6210402.2552823666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8395.6297298201844</v>
      </c>
      <c r="K284" s="25">
        <f t="shared" si="264"/>
        <v>21655.303514578787</v>
      </c>
      <c r="L284" s="25"/>
      <c r="N284" s="25">
        <f>'Combined Retirement'!$C$18/12</f>
        <v>40940.569999999992</v>
      </c>
      <c r="O284" s="25">
        <f t="shared" si="265"/>
        <v>10889.636755601023</v>
      </c>
      <c r="P284" s="25">
        <f t="shared" si="266"/>
        <v>30050.93324439897</v>
      </c>
      <c r="Q284" s="25">
        <f t="array" aca="1" ref="Q284" ca="1">INDEX('Isaac 401k'!L:L,MATCH('Retirement Calculator'!A284,'Isaac 401k'!N:N,0),0)</f>
        <v>2004588.0471101331</v>
      </c>
      <c r="R284" s="25">
        <f t="array" aca="1" ref="R284" ca="1">INDEX('Lorri 401b'!L:L,MATCH('Retirement Calculator'!A284,'Lorri 401b'!N:N,0),0)</f>
        <v>4201514.7387696588</v>
      </c>
      <c r="S284" s="25">
        <f t="shared" ca="1" si="267"/>
        <v>6206102.7858797917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8395.6297298201844</v>
      </c>
      <c r="K285" s="25">
        <f t="shared" si="264"/>
        <v>21655.303514578787</v>
      </c>
      <c r="L285" s="25"/>
      <c r="N285" s="25">
        <f>'Combined Retirement'!$C$18/12</f>
        <v>40940.569999999992</v>
      </c>
      <c r="O285" s="25">
        <f t="shared" si="265"/>
        <v>10889.636755601023</v>
      </c>
      <c r="P285" s="25">
        <f t="shared" si="266"/>
        <v>30050.93324439897</v>
      </c>
      <c r="Q285" s="25">
        <f t="array" aca="1" ref="Q285" ca="1">INDEX('Isaac 401k'!L:L,MATCH('Retirement Calculator'!A285,'Isaac 401k'!N:N,0),0)</f>
        <v>2004509.8857860642</v>
      </c>
      <c r="R285" s="25">
        <f t="array" aca="1" ref="R285" ca="1">INDEX('Lorri 401b'!L:L,MATCH('Retirement Calculator'!A285,'Lorri 401b'!N:N,0),0)</f>
        <v>4197275.5162353097</v>
      </c>
      <c r="S285" s="25">
        <f t="shared" ca="1" si="267"/>
        <v>6201785.4020213736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8395.6297298201844</v>
      </c>
      <c r="K286" s="25">
        <f t="shared" si="264"/>
        <v>21655.303514578787</v>
      </c>
      <c r="L286" s="25"/>
      <c r="N286" s="25">
        <f>'Combined Retirement'!$C$18/12</f>
        <v>40940.569999999992</v>
      </c>
      <c r="O286" s="25">
        <f t="shared" si="265"/>
        <v>10889.636755601023</v>
      </c>
      <c r="P286" s="25">
        <f t="shared" si="266"/>
        <v>30050.93324439897</v>
      </c>
      <c r="Q286" s="25">
        <f t="array" aca="1" ref="Q286" ca="1">INDEX('Isaac 401k'!L:L,MATCH('Retirement Calculator'!A286,'Isaac 401k'!N:N,0),0)</f>
        <v>2004431.3987898116</v>
      </c>
      <c r="R286" s="25">
        <f t="array" aca="1" ref="R286" ca="1">INDEX('Lorri 401b'!L:L,MATCH('Retirement Calculator'!A286,'Lorri 401b'!N:N,0),0)</f>
        <v>4193018.6302737338</v>
      </c>
      <c r="S286" s="25">
        <f t="shared" ca="1" si="267"/>
        <v>6197450.0290635452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8395.6297298201844</v>
      </c>
      <c r="K287" s="25">
        <f t="shared" si="264"/>
        <v>21655.303514578787</v>
      </c>
      <c r="L287" s="25"/>
      <c r="N287" s="25">
        <f>'Combined Retirement'!$C$18/12</f>
        <v>40940.569999999992</v>
      </c>
      <c r="O287" s="25">
        <f t="shared" si="265"/>
        <v>10889.636755601023</v>
      </c>
      <c r="P287" s="25">
        <f t="shared" si="266"/>
        <v>30050.93324439897</v>
      </c>
      <c r="Q287" s="25">
        <f t="array" aca="1" ref="Q287" ca="1">INDEX('Isaac 401k'!L:L,MATCH('Retirement Calculator'!A287,'Isaac 401k'!N:N,0),0)</f>
        <v>2004352.5847644082</v>
      </c>
      <c r="R287" s="25">
        <f t="array" aca="1" ref="R287" ca="1">INDEX('Lorri 401b'!L:L,MATCH('Retirement Calculator'!A287,'Lorri 401b'!N:N,0),0)</f>
        <v>4188744.0072873179</v>
      </c>
      <c r="S287" s="25">
        <f t="shared" ca="1" si="267"/>
        <v>6193096.5920517258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8395.6297298201844</v>
      </c>
      <c r="K288" s="25">
        <f t="shared" si="264"/>
        <v>21655.303514578787</v>
      </c>
      <c r="L288" s="25"/>
      <c r="N288" s="25">
        <f>'Combined Retirement'!$C$18/12</f>
        <v>40940.569999999992</v>
      </c>
      <c r="O288" s="25">
        <f t="shared" si="265"/>
        <v>10889.636755601023</v>
      </c>
      <c r="P288" s="25">
        <f t="shared" si="266"/>
        <v>30050.93324439897</v>
      </c>
      <c r="Q288" s="25">
        <f t="array" aca="1" ref="Q288" ca="1">INDEX('Isaac 401k'!L:L,MATCH('Retirement Calculator'!A288,'Isaac 401k'!N:N,0),0)</f>
        <v>2004273.442347232</v>
      </c>
      <c r="R288" s="25">
        <f t="array" aca="1" ref="R288" ca="1">INDEX('Lorri 401b'!L:L,MATCH('Retirement Calculator'!A288,'Lorri 401b'!N:N,0),0)</f>
        <v>4184451.5733717922</v>
      </c>
      <c r="S288" s="25">
        <f t="shared" ca="1" si="267"/>
        <v>6188725.0157190245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8395.6297298201844</v>
      </c>
      <c r="K289" s="25">
        <f t="shared" si="264"/>
        <v>21655.303514578787</v>
      </c>
      <c r="L289" s="25"/>
      <c r="N289" s="25">
        <f>'Combined Retirement'!$C$18/12</f>
        <v>40940.569999999992</v>
      </c>
      <c r="O289" s="25">
        <f t="shared" si="265"/>
        <v>10889.636755601023</v>
      </c>
      <c r="P289" s="25">
        <f t="shared" si="266"/>
        <v>30050.93324439897</v>
      </c>
      <c r="Q289" s="25">
        <f t="array" aca="1" ref="Q289" ca="1">INDEX('Isaac 401k'!L:L,MATCH('Retirement Calculator'!A289,'Isaac 401k'!N:N,0),0)</f>
        <v>2004193.9701699843</v>
      </c>
      <c r="R289" s="25">
        <f t="array" aca="1" ref="R289" ca="1">INDEX('Lorri 401b'!L:L,MATCH('Retirement Calculator'!A289,'Lorri 401b'!N:N,0),0)</f>
        <v>4180141.2543149516</v>
      </c>
      <c r="S289" s="25">
        <f t="shared" ca="1" si="267"/>
        <v>6184335.2244849354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8395.6297298201844</v>
      </c>
      <c r="K290" s="25">
        <f t="shared" si="264"/>
        <v>21655.303514578787</v>
      </c>
      <c r="L290" s="25"/>
      <c r="N290" s="25">
        <f>'Combined Retirement'!$C$18/12</f>
        <v>40940.569999999992</v>
      </c>
      <c r="O290" s="25">
        <f t="shared" si="265"/>
        <v>10889.636755601023</v>
      </c>
      <c r="P290" s="25">
        <f t="shared" si="266"/>
        <v>30050.93324439897</v>
      </c>
      <c r="Q290" s="25">
        <f t="array" aca="1" ref="Q290" ca="1">INDEX('Isaac 401k'!L:L,MATCH('Retirement Calculator'!A290,'Isaac 401k'!N:N,0),0)</f>
        <v>2004114.1668586647</v>
      </c>
      <c r="R290" s="25">
        <f t="array" aca="1" ref="R290" ca="1">INDEX('Lorri 401b'!L:L,MATCH('Retirement Calculator'!A290,'Lorri 401b'!N:N,0),0)</f>
        <v>4175812.9755953741</v>
      </c>
      <c r="S290" s="25">
        <f t="shared" ca="1" si="267"/>
        <v>6179927.1424540393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8395.6297298201844</v>
      </c>
      <c r="K291" s="25">
        <f t="shared" si="264"/>
        <v>21655.303514578787</v>
      </c>
      <c r="L291" s="25"/>
      <c r="N291" s="25">
        <f>'Combined Retirement'!$C$18/12</f>
        <v>40940.569999999992</v>
      </c>
      <c r="O291" s="25">
        <f t="shared" si="265"/>
        <v>10889.636755601023</v>
      </c>
      <c r="P291" s="25">
        <f t="shared" si="266"/>
        <v>30050.93324439897</v>
      </c>
      <c r="Q291" s="25">
        <f t="array" aca="1" ref="Q291" ca="1">INDEX('Isaac 401k'!L:L,MATCH('Retirement Calculator'!A291,'Isaac 401k'!N:N,0),0)</f>
        <v>2004034.0310335481</v>
      </c>
      <c r="R291" s="25">
        <f t="array" aca="1" ref="R291" ca="1">INDEX('Lorri 401b'!L:L,MATCH('Retirement Calculator'!A291,'Lorri 401b'!N:N,0),0)</f>
        <v>4171466.6623811321</v>
      </c>
      <c r="S291" s="25">
        <f t="shared" ca="1" si="267"/>
        <v>6175500.6934146807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8395.6297298201844</v>
      </c>
      <c r="K292" s="25">
        <f t="shared" si="264"/>
        <v>21655.303514578787</v>
      </c>
      <c r="L292" s="25"/>
      <c r="N292" s="25">
        <f>'Combined Retirement'!$C$18/12</f>
        <v>40940.569999999992</v>
      </c>
      <c r="O292" s="25">
        <f t="shared" si="265"/>
        <v>10889.636755601023</v>
      </c>
      <c r="P292" s="25">
        <f t="shared" si="266"/>
        <v>30050.93324439897</v>
      </c>
      <c r="Q292" s="25">
        <f t="array" aca="1" ref="Q292" ca="1">INDEX('Isaac 401k'!L:L,MATCH('Retirement Calculator'!A292,'Isaac 401k'!N:N,0),0)</f>
        <v>2003953.56130916</v>
      </c>
      <c r="R292" s="25">
        <f t="array" aca="1" ref="R292" ca="1">INDEX('Lorri 401b'!L:L,MATCH('Retirement Calculator'!A292,'Lorri 401b'!N:N,0),0)</f>
        <v>4167102.2395284972</v>
      </c>
      <c r="S292" s="25">
        <f t="shared" ca="1" si="267"/>
        <v>6171055.8008376574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8395.6297298201844</v>
      </c>
      <c r="K293" s="25">
        <f t="shared" si="264"/>
        <v>21655.303514578787</v>
      </c>
      <c r="L293" s="25"/>
      <c r="N293" s="25">
        <f>'Combined Retirement'!$C$18/12</f>
        <v>40940.569999999992</v>
      </c>
      <c r="O293" s="25">
        <f t="shared" si="265"/>
        <v>10889.636755601023</v>
      </c>
      <c r="P293" s="25">
        <f t="shared" si="266"/>
        <v>30050.93324439897</v>
      </c>
      <c r="Q293" s="25">
        <f t="array" aca="1" ref="Q293" ca="1">INDEX('Isaac 401k'!L:L,MATCH('Retirement Calculator'!A293,'Isaac 401k'!N:N,0),0)</f>
        <v>2003872.7562942537</v>
      </c>
      <c r="R293" s="25">
        <f t="array" aca="1" ref="R293" ca="1">INDEX('Lorri 401b'!L:L,MATCH('Retirement Calculator'!A293,'Lorri 401b'!N:N,0),0)</f>
        <v>4162719.6315806429</v>
      </c>
      <c r="S293" s="25">
        <f t="shared" ca="1" si="267"/>
        <v>6166592.3878748966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8395.6297298201844</v>
      </c>
      <c r="K294" s="25">
        <f t="shared" si="264"/>
        <v>21655.303514578787</v>
      </c>
      <c r="L294" s="25"/>
      <c r="N294" s="25">
        <f>'Combined Retirement'!$C$18/12</f>
        <v>40940.569999999992</v>
      </c>
      <c r="O294" s="25">
        <f t="shared" si="265"/>
        <v>10889.636755601023</v>
      </c>
      <c r="P294" s="25">
        <f t="shared" si="266"/>
        <v>30050.93324439897</v>
      </c>
      <c r="Q294" s="25">
        <f t="array" aca="1" ref="Q294" ca="1">INDEX('Isaac 401k'!L:L,MATCH('Retirement Calculator'!A294,'Isaac 401k'!N:N,0),0)</f>
        <v>2003791.6145917855</v>
      </c>
      <c r="R294" s="25">
        <f t="array" aca="1" ref="R294" ca="1">INDEX('Lorri 401b'!L:L,MATCH('Retirement Calculator'!A294,'Lorri 401b'!N:N,0),0)</f>
        <v>4158318.7627663394</v>
      </c>
      <c r="S294" s="25">
        <f t="shared" ca="1" si="267"/>
        <v>6162110.3773581246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8395.6297298201844</v>
      </c>
      <c r="K295" s="25">
        <f t="shared" si="264"/>
        <v>21655.303514578787</v>
      </c>
      <c r="L295" s="25"/>
      <c r="N295" s="25">
        <f>'Combined Retirement'!$C$18/12</f>
        <v>40940.569999999992</v>
      </c>
      <c r="O295" s="25">
        <f t="shared" si="265"/>
        <v>10889.636755601023</v>
      </c>
      <c r="P295" s="25">
        <f t="shared" si="266"/>
        <v>30050.93324439897</v>
      </c>
      <c r="Q295" s="25">
        <f t="array" aca="1" ref="Q295" ca="1">INDEX('Isaac 401k'!L:L,MATCH('Retirement Calculator'!A295,'Isaac 401k'!N:N,0),0)</f>
        <v>2003710.1347988902</v>
      </c>
      <c r="R295" s="25">
        <f t="array" aca="1" ref="R295" ca="1">INDEX('Lorri 401b'!L:L,MATCH('Retirement Calculator'!A295,'Lorri 401b'!N:N,0),0)</f>
        <v>4153899.5569986426</v>
      </c>
      <c r="S295" s="25">
        <f t="shared" ca="1" si="267"/>
        <v>6157609.6917975331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8395.6297298201844</v>
      </c>
      <c r="K296" s="25">
        <f t="shared" si="264"/>
        <v>21655.303514578787</v>
      </c>
      <c r="L296" s="25"/>
      <c r="N296" s="25">
        <f>'Combined Retirement'!$C$18/12</f>
        <v>40940.569999999992</v>
      </c>
      <c r="O296" s="25">
        <f t="shared" si="265"/>
        <v>10889.636755601023</v>
      </c>
      <c r="P296" s="25">
        <f t="shared" si="266"/>
        <v>30050.93324439897</v>
      </c>
      <c r="Q296" s="25">
        <f t="array" aca="1" ref="Q296" ca="1">INDEX('Isaac 401k'!L:L,MATCH('Retirement Calculator'!A296,'Isaac 401k'!N:N,0),0)</f>
        <v>2003628.3155068578</v>
      </c>
      <c r="R296" s="25">
        <f t="array" aca="1" ref="R296" ca="1">INDEX('Lorri 401b'!L:L,MATCH('Retirement Calculator'!A296,'Lorri 401b'!N:N,0),0)</f>
        <v>4149461.9378735805</v>
      </c>
      <c r="S296" s="25">
        <f t="shared" ca="1" si="267"/>
        <v>6153090.2533804383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8395.6297298201844</v>
      </c>
      <c r="K297" s="25">
        <f t="shared" si="264"/>
        <v>21655.303514578787</v>
      </c>
      <c r="L297" s="25"/>
      <c r="N297" s="25">
        <f>'Combined Retirement'!$C$18/12</f>
        <v>40940.569999999992</v>
      </c>
      <c r="O297" s="25">
        <f t="shared" si="265"/>
        <v>10889.636755601023</v>
      </c>
      <c r="P297" s="25">
        <f t="shared" si="266"/>
        <v>30050.93324439897</v>
      </c>
      <c r="Q297" s="25">
        <f t="array" aca="1" ref="Q297" ca="1">INDEX('Isaac 401k'!L:L,MATCH('Retirement Calculator'!A297,'Isaac 401k'!N:N,0),0)</f>
        <v>2003546.1553011087</v>
      </c>
      <c r="R297" s="25">
        <f t="array" aca="1" ref="R297" ca="1">INDEX('Lorri 401b'!L:L,MATCH('Retirement Calculator'!A297,'Lorri 401b'!N:N,0),0)</f>
        <v>4145005.8286688309</v>
      </c>
      <c r="S297" s="25">
        <f t="shared" ca="1" si="267"/>
        <v>6148551.9839699399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8395.6297298201844</v>
      </c>
      <c r="K298" s="25">
        <f t="shared" si="264"/>
        <v>21655.303514578787</v>
      </c>
      <c r="L298" s="25"/>
      <c r="N298" s="25">
        <f>'Combined Retirement'!$C$18/12</f>
        <v>40940.569999999992</v>
      </c>
      <c r="O298" s="25">
        <f t="shared" si="265"/>
        <v>10889.636755601023</v>
      </c>
      <c r="P298" s="25">
        <f t="shared" si="266"/>
        <v>30050.93324439897</v>
      </c>
      <c r="Q298" s="25">
        <f t="array" aca="1" ref="Q298" ca="1">INDEX('Isaac 401k'!L:L,MATCH('Retirement Calculator'!A298,'Isaac 401k'!N:N,0),0)</f>
        <v>2003463.652761169</v>
      </c>
      <c r="R298" s="25">
        <f t="array" aca="1" ref="R298" ca="1">INDEX('Lorri 401b'!L:L,MATCH('Retirement Calculator'!A298,'Lorri 401b'!N:N,0),0)</f>
        <v>4140531.1523423949</v>
      </c>
      <c r="S298" s="25">
        <f t="shared" ca="1" si="267"/>
        <v>6143994.8051035637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8395.6297298201844</v>
      </c>
      <c r="K299" s="25">
        <f t="shared" si="264"/>
        <v>21655.303514578787</v>
      </c>
      <c r="L299" s="25"/>
      <c r="N299" s="25">
        <f>'Combined Retirement'!$C$18/12</f>
        <v>40940.569999999992</v>
      </c>
      <c r="O299" s="25">
        <f t="shared" si="265"/>
        <v>10889.636755601023</v>
      </c>
      <c r="P299" s="25">
        <f t="shared" si="266"/>
        <v>30050.93324439897</v>
      </c>
      <c r="Q299" s="25">
        <f t="array" aca="1" ref="Q299" ca="1">INDEX('Isaac 401k'!L:L,MATCH('Retirement Calculator'!A299,'Isaac 401k'!N:N,0),0)</f>
        <v>2003380.8064606462</v>
      </c>
      <c r="R299" s="25">
        <f t="array" aca="1" ref="R299" ca="1">INDEX('Lorri 401b'!L:L,MATCH('Retirement Calculator'!A299,'Lorri 401b'!N:N,0),0)</f>
        <v>4136037.8315312653</v>
      </c>
      <c r="S299" s="25">
        <f t="shared" ca="1" si="267"/>
        <v>6139418.6379919117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8395.6297298201844</v>
      </c>
      <c r="K300" s="25">
        <f t="shared" si="264"/>
        <v>21655.303514578787</v>
      </c>
      <c r="L300" s="25"/>
      <c r="N300" s="25">
        <f>'Combined Retirement'!$C$18/12</f>
        <v>40940.569999999992</v>
      </c>
      <c r="O300" s="25">
        <f t="shared" si="265"/>
        <v>10889.636755601023</v>
      </c>
      <c r="P300" s="25">
        <f t="shared" si="266"/>
        <v>30050.93324439897</v>
      </c>
      <c r="Q300" s="25">
        <f t="array" aca="1" ref="Q300" ca="1">INDEX('Isaac 401k'!L:L,MATCH('Retirement Calculator'!A300,'Isaac 401k'!N:N,0),0)</f>
        <v>2003297.6149672044</v>
      </c>
      <c r="R300" s="25">
        <f t="array" aca="1" ref="R300" ca="1">INDEX('Lorri 401b'!L:L,MATCH('Retirement Calculator'!A300,'Lorri 401b'!N:N,0),0)</f>
        <v>4131525.7885500891</v>
      </c>
      <c r="S300" s="25">
        <f t="shared" ca="1" si="267"/>
        <v>6134823.4035172937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8395.6297298201844</v>
      </c>
      <c r="K301" s="25">
        <f t="shared" si="264"/>
        <v>21655.303514578787</v>
      </c>
      <c r="L301" s="25"/>
      <c r="N301" s="25">
        <f>'Combined Retirement'!$C$18/12</f>
        <v>40940.569999999992</v>
      </c>
      <c r="O301" s="25">
        <f t="shared" si="265"/>
        <v>10889.636755601023</v>
      </c>
      <c r="P301" s="25">
        <f t="shared" si="266"/>
        <v>30050.93324439897</v>
      </c>
      <c r="Q301" s="25">
        <f t="array" aca="1" ref="Q301" ca="1">INDEX('Isaac 401k'!L:L,MATCH('Retirement Calculator'!A301,'Isaac 401k'!N:N,0),0)</f>
        <v>2003214.0768425399</v>
      </c>
      <c r="R301" s="25">
        <f t="array" aca="1" ref="R301" ca="1">INDEX('Lorri 401b'!L:L,MATCH('Retirement Calculator'!A301,'Lorri 401b'!N:N,0),0)</f>
        <v>4126994.9453898249</v>
      </c>
      <c r="S301" s="25">
        <f t="shared" ca="1" si="267"/>
        <v>6130209.0222323649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8395.6297298201844</v>
      </c>
      <c r="K302" s="25">
        <f t="shared" si="264"/>
        <v>21655.303514578787</v>
      </c>
      <c r="L302" s="25"/>
      <c r="N302" s="25">
        <f>'Combined Retirement'!$C$18/12</f>
        <v>40940.569999999992</v>
      </c>
      <c r="O302" s="25">
        <f t="shared" si="265"/>
        <v>10889.636755601023</v>
      </c>
      <c r="P302" s="25">
        <f t="shared" si="266"/>
        <v>30050.93324439897</v>
      </c>
      <c r="Q302" s="25">
        <f t="array" aca="1" ref="Q302" ca="1">INDEX('Isaac 401k'!L:L,MATCH('Retirement Calculator'!A302,'Isaac 401k'!N:N,0),0)</f>
        <v>2003130.1906423562</v>
      </c>
      <c r="R302" s="25">
        <f t="array" aca="1" ref="R302" ca="1">INDEX('Lorri 401b'!L:L,MATCH('Retirement Calculator'!A302,'Lorri 401b'!N:N,0),0)</f>
        <v>4122445.2237163931</v>
      </c>
      <c r="S302" s="25">
        <f t="shared" ca="1" si="267"/>
        <v>6125575.4143587491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8395.6297298201844</v>
      </c>
      <c r="K303" s="25">
        <f t="shared" si="264"/>
        <v>21655.303514578787</v>
      </c>
      <c r="L303" s="25"/>
      <c r="N303" s="25">
        <f>'Combined Retirement'!$C$18/12</f>
        <v>40940.569999999992</v>
      </c>
      <c r="O303" s="25">
        <f t="shared" si="265"/>
        <v>10889.636755601023</v>
      </c>
      <c r="P303" s="25">
        <f t="shared" si="266"/>
        <v>30050.93324439897</v>
      </c>
      <c r="Q303" s="25">
        <f t="array" aca="1" ref="Q303" ca="1">INDEX('Isaac 401k'!L:L,MATCH('Retirement Calculator'!A303,'Isaac 401k'!N:N,0),0)</f>
        <v>2003045.9549163382</v>
      </c>
      <c r="R303" s="25">
        <f t="array" aca="1" ref="R303" ca="1">INDEX('Lorri 401b'!L:L,MATCH('Retirement Calculator'!A303,'Lorri 401b'!N:N,0),0)</f>
        <v>4117876.5448693219</v>
      </c>
      <c r="S303" s="25">
        <f t="shared" ca="1" si="267"/>
        <v>6120922.4997856598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8395.6297298201844</v>
      </c>
      <c r="K304" s="25">
        <f t="shared" si="264"/>
        <v>21655.303514578787</v>
      </c>
      <c r="L304" s="25"/>
      <c r="N304" s="25">
        <f>'Combined Retirement'!$C$18/12</f>
        <v>40940.569999999992</v>
      </c>
      <c r="O304" s="25">
        <f t="shared" si="265"/>
        <v>10889.636755601023</v>
      </c>
      <c r="P304" s="25">
        <f t="shared" si="266"/>
        <v>30050.93324439897</v>
      </c>
      <c r="Q304" s="25">
        <f t="array" aca="1" ref="Q304" ca="1">INDEX('Isaac 401k'!L:L,MATCH('Retirement Calculator'!A304,'Isaac 401k'!N:N,0),0)</f>
        <v>2002961.3682081285</v>
      </c>
      <c r="R304" s="25">
        <f t="array" aca="1" ref="R304" ca="1">INDEX('Lorri 401b'!L:L,MATCH('Retirement Calculator'!A304,'Lorri 401b'!N:N,0),0)</f>
        <v>4113288.8298603878</v>
      </c>
      <c r="S304" s="25">
        <f t="shared" ca="1" si="267"/>
        <v>6116250.1980685163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8395.6297298201844</v>
      </c>
      <c r="K305" s="25">
        <f t="shared" si="264"/>
        <v>21655.303514578787</v>
      </c>
      <c r="L305" s="25"/>
      <c r="N305" s="25">
        <f>'Combined Retirement'!$C$18/12</f>
        <v>40940.569999999992</v>
      </c>
      <c r="O305" s="25">
        <f t="shared" si="265"/>
        <v>10889.636755601023</v>
      </c>
      <c r="P305" s="25">
        <f t="shared" si="266"/>
        <v>30050.93324439897</v>
      </c>
      <c r="Q305" s="25">
        <f t="array" aca="1" ref="Q305" ca="1">INDEX('Isaac 401k'!L:L,MATCH('Retirement Calculator'!A305,'Isaac 401k'!N:N,0),0)</f>
        <v>2002876.4290553012</v>
      </c>
      <c r="R305" s="25">
        <f t="array" aca="1" ref="R305" ca="1">INDEX('Lorri 401b'!L:L,MATCH('Retirement Calculator'!A305,'Lorri 401b'!N:N,0),0)</f>
        <v>4108681.9993722499</v>
      </c>
      <c r="S305" s="25">
        <f t="shared" ca="1" si="267"/>
        <v>6111558.4284275509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8395.6297298201844</v>
      </c>
      <c r="K306" s="25">
        <f t="shared" si="264"/>
        <v>21655.303514578787</v>
      </c>
      <c r="L306" s="25"/>
      <c r="N306" s="25">
        <f>'Combined Retirement'!$C$18/12</f>
        <v>40940.569999999992</v>
      </c>
      <c r="O306" s="25">
        <f t="shared" si="265"/>
        <v>10889.636755601023</v>
      </c>
      <c r="P306" s="25">
        <f t="shared" si="266"/>
        <v>30050.93324439897</v>
      </c>
      <c r="Q306" s="25">
        <f t="array" aca="1" ref="Q306" ca="1">INDEX('Isaac 401k'!L:L,MATCH('Retirement Calculator'!A306,'Isaac 401k'!N:N,0),0)</f>
        <v>2002791.1359893372</v>
      </c>
      <c r="R306" s="25">
        <f t="array" aca="1" ref="R306" ca="1">INDEX('Lorri 401b'!L:L,MATCH('Retirement Calculator'!A306,'Lorri 401b'!N:N,0),0)</f>
        <v>4104055.9737570779</v>
      </c>
      <c r="S306" s="25">
        <f t="shared" ca="1" si="267"/>
        <v>6106847.1097464152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8395.6297298201844</v>
      </c>
      <c r="K307" s="25">
        <f t="shared" si="264"/>
        <v>21655.303514578787</v>
      </c>
      <c r="L307" s="25"/>
      <c r="N307" s="25">
        <f>'Combined Retirement'!$C$18/12</f>
        <v>40940.569999999992</v>
      </c>
      <c r="O307" s="25">
        <f t="shared" si="265"/>
        <v>10889.636755601023</v>
      </c>
      <c r="P307" s="25">
        <f t="shared" si="266"/>
        <v>30050.93324439897</v>
      </c>
      <c r="Q307" s="25">
        <f t="array" aca="1" ref="Q307" ca="1">INDEX('Isaac 401k'!L:L,MATCH('Retirement Calculator'!A307,'Isaac 401k'!N:N,0),0)</f>
        <v>2002705.4875355985</v>
      </c>
      <c r="R307" s="25">
        <f t="array" aca="1" ref="R307" ca="1">INDEX('Lorri 401b'!L:L,MATCH('Retirement Calculator'!A307,'Lorri 401b'!N:N,0),0)</f>
        <v>4099410.673035176</v>
      </c>
      <c r="S307" s="25">
        <f t="shared" ca="1" si="267"/>
        <v>6102116.1605707742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8395.6297298201844</v>
      </c>
      <c r="K308" s="25">
        <f t="shared" si="264"/>
        <v>21655.303514578787</v>
      </c>
      <c r="L308" s="25"/>
      <c r="N308" s="25">
        <f>'Combined Retirement'!$C$18/12</f>
        <v>40940.569999999992</v>
      </c>
      <c r="O308" s="25">
        <f t="shared" si="265"/>
        <v>10889.636755601023</v>
      </c>
      <c r="P308" s="25">
        <f t="shared" si="266"/>
        <v>30050.93324439897</v>
      </c>
      <c r="Q308" s="25">
        <f t="array" aca="1" ref="Q308" ca="1">INDEX('Isaac 401k'!L:L,MATCH('Retirement Calculator'!A308,'Isaac 401k'!N:N,0),0)</f>
        <v>2002619.4822133023</v>
      </c>
      <c r="R308" s="25">
        <f t="array" aca="1" ref="R308" ca="1">INDEX('Lorri 401b'!L:L,MATCH('Retirement Calculator'!A308,'Lorri 401b'!N:N,0),0)</f>
        <v>4094746.0168935996</v>
      </c>
      <c r="S308" s="25">
        <f t="shared" ca="1" si="267"/>
        <v>6097365.4991069017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8395.6297298201844</v>
      </c>
      <c r="K309" s="25">
        <f t="shared" si="264"/>
        <v>21655.303514578787</v>
      </c>
      <c r="L309" s="25"/>
      <c r="N309" s="25">
        <f>'Combined Retirement'!$C$18/12</f>
        <v>40940.569999999992</v>
      </c>
      <c r="O309" s="25">
        <f t="shared" si="265"/>
        <v>10889.636755601023</v>
      </c>
      <c r="P309" s="25">
        <f t="shared" si="266"/>
        <v>30050.93324439897</v>
      </c>
      <c r="Q309" s="25">
        <f t="array" aca="1" ref="Q309" ca="1">INDEX('Isaac 401k'!L:L,MATCH('Retirement Calculator'!A309,'Isaac 401k'!N:N,0),0)</f>
        <v>2002533.1185354965</v>
      </c>
      <c r="R309" s="25">
        <f t="array" aca="1" ref="R309" ca="1">INDEX('Lorri 401b'!L:L,MATCH('Retirement Calculator'!A309,'Lorri 401b'!N:N,0),0)</f>
        <v>4090061.9246847667</v>
      </c>
      <c r="S309" s="25">
        <f t="shared" ca="1" si="267"/>
        <v>6092595.043220263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8395.6297298201844</v>
      </c>
      <c r="K310" s="25">
        <f t="shared" si="264"/>
        <v>21655.303514578787</v>
      </c>
      <c r="L310" s="25"/>
      <c r="N310" s="25">
        <f>'Combined Retirement'!$C$18/12</f>
        <v>40940.569999999992</v>
      </c>
      <c r="O310" s="25">
        <f t="shared" si="265"/>
        <v>10889.636755601023</v>
      </c>
      <c r="P310" s="25">
        <f t="shared" si="266"/>
        <v>30050.93324439897</v>
      </c>
      <c r="Q310" s="25">
        <f t="array" aca="1" ref="Q310" ca="1">INDEX('Isaac 401k'!L:L,MATCH('Retirement Calculator'!A310,'Isaac 401k'!N:N,0),0)</f>
        <v>2002446.3950090334</v>
      </c>
      <c r="R310" s="25">
        <f t="array" aca="1" ref="R310" ca="1">INDEX('Lorri 401b'!L:L,MATCH('Retirement Calculator'!A310,'Lorri 401b'!N:N,0),0)</f>
        <v>4085358.3154250635</v>
      </c>
      <c r="S310" s="25">
        <f t="shared" ca="1" si="267"/>
        <v>6087804.7104340969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8395.6297298201844</v>
      </c>
      <c r="K311" s="25">
        <f t="shared" si="264"/>
        <v>21655.303514578787</v>
      </c>
      <c r="L311" s="25"/>
      <c r="N311" s="25">
        <f>'Combined Retirement'!$C$18/12</f>
        <v>40940.569999999992</v>
      </c>
      <c r="O311" s="25">
        <f t="shared" si="265"/>
        <v>10889.636755601023</v>
      </c>
      <c r="P311" s="25">
        <f t="shared" si="266"/>
        <v>30050.93324439897</v>
      </c>
      <c r="Q311" s="25">
        <f t="array" aca="1" ref="Q311" ca="1">INDEX('Isaac 401k'!L:L,MATCH('Retirement Calculator'!A311,'Isaac 401k'!N:N,0),0)</f>
        <v>2002359.3101345433</v>
      </c>
      <c r="R311" s="25">
        <f t="array" aca="1" ref="R311" ca="1">INDEX('Lorri 401b'!L:L,MATCH('Retirement Calculator'!A311,'Lorri 401b'!N:N,0),0)</f>
        <v>4080635.1077934448</v>
      </c>
      <c r="S311" s="25">
        <f t="shared" ca="1" si="267"/>
        <v>6082994.4179279879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8395.6297298201844</v>
      </c>
      <c r="K312" s="25">
        <f t="shared" si="264"/>
        <v>21655.303514578787</v>
      </c>
      <c r="L312" s="25"/>
      <c r="N312" s="25">
        <f>'Combined Retirement'!$C$18/12</f>
        <v>40940.569999999992</v>
      </c>
      <c r="O312" s="25">
        <f t="shared" si="265"/>
        <v>10889.636755601023</v>
      </c>
      <c r="P312" s="25">
        <f t="shared" si="266"/>
        <v>30050.93324439897</v>
      </c>
      <c r="Q312" s="25">
        <f t="array" aca="1" ref="Q312" ca="1">INDEX('Isaac 401k'!L:L,MATCH('Retirement Calculator'!A312,'Isaac 401k'!N:N,0),0)</f>
        <v>2002271.8624064096</v>
      </c>
      <c r="R312" s="25">
        <f t="array" aca="1" ref="R312" ca="1">INDEX('Lorri 401b'!L:L,MATCH('Retirement Calculator'!A312,'Lorri 401b'!N:N,0),0)</f>
        <v>4075892.2201300277</v>
      </c>
      <c r="S312" s="25">
        <f t="shared" ca="1" si="267"/>
        <v>6078164.0825364375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8395.6297298201844</v>
      </c>
      <c r="K313" s="25">
        <f t="shared" si="264"/>
        <v>21655.303514578787</v>
      </c>
      <c r="L313" s="25"/>
      <c r="N313" s="25">
        <f>'Combined Retirement'!$C$18/12</f>
        <v>40940.569999999992</v>
      </c>
      <c r="O313" s="25">
        <f t="shared" si="265"/>
        <v>10889.636755601023</v>
      </c>
      <c r="P313" s="25">
        <f t="shared" si="266"/>
        <v>30050.93324439897</v>
      </c>
      <c r="Q313" s="25">
        <f t="array" aca="1" ref="Q313" ca="1">INDEX('Isaac 401k'!L:L,MATCH('Retirement Calculator'!A313,'Isaac 401k'!N:N,0),0)</f>
        <v>2002184.0503127419</v>
      </c>
      <c r="R313" s="25">
        <f t="array" aca="1" ref="R313" ca="1">INDEX('Lorri 401b'!L:L,MATCH('Retirement Calculator'!A313,'Lorri 401b'!N:N,0),0)</f>
        <v>4071129.5704346797</v>
      </c>
      <c r="S313" s="25">
        <f t="shared" ca="1" si="267"/>
        <v>6073313.6207474219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8395.6297298201844</v>
      </c>
      <c r="K314" s="25">
        <f t="shared" si="264"/>
        <v>21655.303514578787</v>
      </c>
      <c r="L314" s="25"/>
      <c r="N314" s="25">
        <f>'Combined Retirement'!$C$18/12</f>
        <v>40940.569999999992</v>
      </c>
      <c r="O314" s="25">
        <f t="shared" si="265"/>
        <v>10889.636755601023</v>
      </c>
      <c r="P314" s="25">
        <f t="shared" si="266"/>
        <v>30050.93324439897</v>
      </c>
      <c r="Q314" s="25">
        <f t="array" aca="1" ref="Q314" ca="1">INDEX('Isaac 401k'!L:L,MATCH('Retirement Calculator'!A314,'Isaac 401k'!N:N,0),0)</f>
        <v>2002095.8723353506</v>
      </c>
      <c r="R314" s="25">
        <f t="array" aca="1" ref="R314" ca="1">INDEX('Lorri 401b'!L:L,MATCH('Retirement Calculator'!A314,'Lorri 401b'!N:N,0),0)</f>
        <v>4066347.0763656013</v>
      </c>
      <c r="S314" s="25">
        <f t="shared" ca="1" si="267"/>
        <v>6068442.9487009514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8395.6297298201844</v>
      </c>
      <c r="K315" s="25">
        <f t="shared" si="264"/>
        <v>21655.303514578787</v>
      </c>
      <c r="L315" s="25"/>
      <c r="N315" s="25">
        <f>'Combined Retirement'!$C$18/12</f>
        <v>40940.569999999992</v>
      </c>
      <c r="O315" s="25">
        <f t="shared" si="265"/>
        <v>10889.636755601023</v>
      </c>
      <c r="P315" s="25">
        <f t="shared" si="266"/>
        <v>30050.93324439897</v>
      </c>
      <c r="Q315" s="25">
        <f t="array" aca="1" ref="Q315" ca="1">INDEX('Isaac 401k'!L:L,MATCH('Retirement Calculator'!A315,'Isaac 401k'!N:N,0),0)</f>
        <v>2002007.32694972</v>
      </c>
      <c r="R315" s="25">
        <f t="array" aca="1" ref="R315" ca="1">INDEX('Lorri 401b'!L:L,MATCH('Retirement Calculator'!A315,'Lorri 401b'!N:N,0),0)</f>
        <v>4061544.6552379015</v>
      </c>
      <c r="S315" s="25">
        <f t="shared" ca="1" si="267"/>
        <v>6063551.9821876213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8395.6297298201844</v>
      </c>
      <c r="K316" s="25">
        <f t="shared" si="264"/>
        <v>21655.303514578787</v>
      </c>
      <c r="L316" s="25"/>
      <c r="N316" s="25">
        <f>'Combined Retirement'!$C$18/12</f>
        <v>40940.569999999992</v>
      </c>
      <c r="O316" s="25">
        <f t="shared" si="265"/>
        <v>10889.636755601023</v>
      </c>
      <c r="P316" s="25">
        <f t="shared" si="266"/>
        <v>30050.93324439897</v>
      </c>
      <c r="Q316" s="25">
        <f t="array" aca="1" ref="Q316" ca="1">INDEX('Isaac 401k'!L:L,MATCH('Retirement Calculator'!A316,'Isaac 401k'!N:N,0),0)</f>
        <v>2001918.4126249829</v>
      </c>
      <c r="R316" s="25">
        <f t="array" aca="1" ref="R316" ca="1">INDEX('Lorri 401b'!L:L,MATCH('Retirement Calculator'!A316,'Lorri 401b'!N:N,0),0)</f>
        <v>4056722.2240221696</v>
      </c>
      <c r="S316" s="25">
        <f t="shared" ca="1" si="267"/>
        <v>6058640.6366471527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8395.6297298201844</v>
      </c>
      <c r="K317" s="25">
        <f t="shared" si="264"/>
        <v>21655.303514578787</v>
      </c>
      <c r="L317" s="25"/>
      <c r="N317" s="25">
        <f>'Combined Retirement'!$C$18/12</f>
        <v>40940.569999999992</v>
      </c>
      <c r="O317" s="25">
        <f t="shared" si="265"/>
        <v>10889.636755601023</v>
      </c>
      <c r="P317" s="25">
        <f t="shared" si="266"/>
        <v>30050.93324439897</v>
      </c>
      <c r="Q317" s="25">
        <f t="array" aca="1" ref="Q317" ca="1">INDEX('Isaac 401k'!L:L,MATCH('Retirement Calculator'!A317,'Isaac 401k'!N:N,0),0)</f>
        <v>2001829.1278238925</v>
      </c>
      <c r="R317" s="25">
        <f t="array" aca="1" ref="R317" ca="1">INDEX('Lorri 401b'!L:L,MATCH('Retirement Calculator'!A317,'Lorri 401b'!N:N,0),0)</f>
        <v>4051879.6993430392</v>
      </c>
      <c r="S317" s="25">
        <f t="shared" ca="1" si="267"/>
        <v>6053708.8271669317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8395.6297298201844</v>
      </c>
      <c r="K318" s="25">
        <f t="shared" si="264"/>
        <v>21655.303514578787</v>
      </c>
      <c r="L318" s="25"/>
      <c r="N318" s="25">
        <f>'Combined Retirement'!$C$18/12</f>
        <v>40940.569999999992</v>
      </c>
      <c r="O318" s="25">
        <f t="shared" si="265"/>
        <v>10889.636755601023</v>
      </c>
      <c r="P318" s="25">
        <f t="shared" si="266"/>
        <v>30050.93324439897</v>
      </c>
      <c r="Q318" s="25">
        <f t="array" aca="1" ref="Q318" ca="1">INDEX('Isaac 401k'!L:L,MATCH('Retirement Calculator'!A318,'Isaac 401k'!N:N,0),0)</f>
        <v>2001739.4710027976</v>
      </c>
      <c r="R318" s="25">
        <f t="array" aca="1" ref="R318" ca="1">INDEX('Lorri 401b'!L:L,MATCH('Retirement Calculator'!A318,'Lorri 401b'!N:N,0),0)</f>
        <v>4047016.9974777456</v>
      </c>
      <c r="S318" s="25">
        <f t="shared" ca="1" si="267"/>
        <v>6048756.4684805432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8395.6297298201844</v>
      </c>
      <c r="K319" s="25">
        <f t="shared" si="264"/>
        <v>21655.303514578787</v>
      </c>
      <c r="L319" s="25"/>
      <c r="N319" s="25">
        <f>'Combined Retirement'!$C$18/12</f>
        <v>40940.569999999992</v>
      </c>
      <c r="O319" s="25">
        <f t="shared" si="265"/>
        <v>10889.636755601023</v>
      </c>
      <c r="P319" s="25">
        <f t="shared" si="266"/>
        <v>30050.93324439897</v>
      </c>
      <c r="Q319" s="25">
        <f t="array" aca="1" ref="Q319" ca="1">INDEX('Isaac 401k'!L:L,MATCH('Retirement Calculator'!A319,'Isaac 401k'!N:N,0),0)</f>
        <v>2001649.4406116148</v>
      </c>
      <c r="R319" s="25">
        <f t="array" aca="1" ref="R319" ca="1">INDEX('Lorri 401b'!L:L,MATCH('Retirement Calculator'!A319,'Lorri 401b'!N:N,0),0)</f>
        <v>4042134.0343546802</v>
      </c>
      <c r="S319" s="25">
        <f t="shared" ca="1" si="267"/>
        <v>6043783.4749662951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8395.6297298201844</v>
      </c>
      <c r="K320" s="25">
        <f t="shared" si="264"/>
        <v>21655.303514578787</v>
      </c>
      <c r="L320" s="25"/>
      <c r="N320" s="25">
        <f>'Combined Retirement'!$C$18/12</f>
        <v>40940.569999999992</v>
      </c>
      <c r="O320" s="25">
        <f t="shared" si="265"/>
        <v>10889.636755601023</v>
      </c>
      <c r="P320" s="25">
        <f t="shared" si="266"/>
        <v>30050.93324439897</v>
      </c>
      <c r="Q320" s="25">
        <f t="array" aca="1" ref="Q320" ca="1">INDEX('Isaac 401k'!L:L,MATCH('Retirement Calculator'!A320,'Isaac 401k'!N:N,0),0)</f>
        <v>2001559.035093802</v>
      </c>
      <c r="R320" s="25">
        <f t="array" aca="1" ref="R320" ca="1">INDEX('Lorri 401b'!L:L,MATCH('Retirement Calculator'!A320,'Lorri 401b'!N:N,0),0)</f>
        <v>4037230.7255519349</v>
      </c>
      <c r="S320" s="25">
        <f t="shared" ca="1" si="267"/>
        <v>6038789.7606457369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8395.6297298201844</v>
      </c>
      <c r="K321" s="25">
        <f t="shared" si="264"/>
        <v>21655.303514578787</v>
      </c>
      <c r="L321" s="25"/>
      <c r="N321" s="25">
        <f>'Combined Retirement'!$C$18/12</f>
        <v>40940.569999999992</v>
      </c>
      <c r="O321" s="25">
        <f t="shared" si="265"/>
        <v>10889.636755601023</v>
      </c>
      <c r="P321" s="25">
        <f t="shared" si="266"/>
        <v>30050.93324439897</v>
      </c>
      <c r="Q321" s="25">
        <f t="array" aca="1" ref="Q321" ca="1">INDEX('Isaac 401k'!L:L,MATCH('Retirement Calculator'!A321,'Isaac 401k'!N:N,0),0)</f>
        <v>2001468.2528863319</v>
      </c>
      <c r="R321" s="25">
        <f t="array" aca="1" ref="R321" ca="1">INDEX('Lorri 401b'!L:L,MATCH('Retirement Calculator'!A321,'Lorri 401b'!N:N,0),0)</f>
        <v>4032306.9862958449</v>
      </c>
      <c r="S321" s="25">
        <f t="shared" ca="1" si="267"/>
        <v>6033775.239182177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8395.6297298201844</v>
      </c>
      <c r="K322" s="25">
        <f t="shared" si="264"/>
        <v>21655.303514578787</v>
      </c>
      <c r="L322" s="25"/>
      <c r="N322" s="25">
        <f>'Combined Retirement'!$C$18/12</f>
        <v>40940.569999999992</v>
      </c>
      <c r="O322" s="25">
        <f t="shared" si="265"/>
        <v>10889.636755601023</v>
      </c>
      <c r="P322" s="25">
        <f t="shared" si="266"/>
        <v>30050.93324439897</v>
      </c>
      <c r="Q322" s="25">
        <f t="array" aca="1" ref="Q322" ca="1">INDEX('Isaac 401k'!L:L,MATCH('Retirement Calculator'!A322,'Isaac 401k'!N:N,0),0)</f>
        <v>2001377.0924196639</v>
      </c>
      <c r="R322" s="25">
        <f t="array" aca="1" ref="R322" ca="1">INDEX('Lorri 401b'!L:L,MATCH('Retirement Calculator'!A322,'Lorri 401b'!N:N,0),0)</f>
        <v>4027362.7314595212</v>
      </c>
      <c r="S322" s="25">
        <f t="shared" ca="1" si="267"/>
        <v>6028739.8238791851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8395.6297298201844</v>
      </c>
      <c r="K323" s="25">
        <f t="shared" si="264"/>
        <v>21655.303514578787</v>
      </c>
      <c r="L323" s="25"/>
      <c r="N323" s="25">
        <f>'Combined Retirement'!$C$18/12</f>
        <v>40940.569999999992</v>
      </c>
      <c r="O323" s="25">
        <f t="shared" si="265"/>
        <v>10889.636755601023</v>
      </c>
      <c r="P323" s="25">
        <f t="shared" si="266"/>
        <v>30050.93324439897</v>
      </c>
      <c r="Q323" s="25">
        <f t="array" aca="1" ref="Q323" ca="1">INDEX('Isaac 401k'!L:L,MATCH('Retirement Calculator'!A323,'Isaac 401k'!N:N,0),0)</f>
        <v>2001285.5521177182</v>
      </c>
      <c r="R323" s="25">
        <f t="array" aca="1" ref="R323" ca="1">INDEX('Lorri 401b'!L:L,MATCH('Retirement Calculator'!A323,'Lorri 401b'!N:N,0),0)</f>
        <v>4022397.8755613798</v>
      </c>
      <c r="S323" s="25">
        <f t="shared" ca="1" si="267"/>
        <v>6023683.4276790982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8395.6297298201844</v>
      </c>
      <c r="K324" s="25">
        <f t="shared" si="264"/>
        <v>21655.303514578787</v>
      </c>
      <c r="L324" s="25"/>
      <c r="N324" s="25">
        <f>'Combined Retirement'!$C$18/12</f>
        <v>40940.569999999992</v>
      </c>
      <c r="O324" s="25">
        <f t="shared" si="265"/>
        <v>10889.636755601023</v>
      </c>
      <c r="P324" s="25">
        <f t="shared" si="266"/>
        <v>30050.93324439897</v>
      </c>
      <c r="Q324" s="25">
        <f t="array" aca="1" ref="Q324" ca="1">INDEX('Isaac 401k'!L:L,MATCH('Retirement Calculator'!A324,'Isaac 401k'!N:N,0),0)</f>
        <v>2001193.6303978476</v>
      </c>
      <c r="R324" s="25">
        <f t="array" aca="1" ref="R324" ca="1">INDEX('Lorri 401b'!L:L,MATCH('Retirement Calculator'!A324,'Lorri 401b'!N:N,0),0)</f>
        <v>4017412.3327636626</v>
      </c>
      <c r="S324" s="25">
        <f t="shared" ca="1" si="267"/>
        <v>6018605.9631615104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8395.6297298201844</v>
      </c>
      <c r="K325" s="25">
        <f t="shared" si="264"/>
        <v>21655.303514578787</v>
      </c>
      <c r="L325" s="25"/>
      <c r="N325" s="25">
        <f>'Combined Retirement'!$C$18/12</f>
        <v>40940.569999999992</v>
      </c>
      <c r="O325" s="25">
        <f t="shared" si="265"/>
        <v>10889.636755601023</v>
      </c>
      <c r="P325" s="25">
        <f t="shared" si="266"/>
        <v>30050.93324439897</v>
      </c>
      <c r="Q325" s="25">
        <f t="array" aca="1" ref="Q325" ca="1">INDEX('Isaac 401k'!L:L,MATCH('Retirement Calculator'!A325,'Isaac 401k'!N:N,0),0)</f>
        <v>2001101.3256708109</v>
      </c>
      <c r="R325" s="25">
        <f t="array" aca="1" ref="R325" ca="1">INDEX('Lorri 401b'!L:L,MATCH('Retirement Calculator'!A325,'Lorri 401b'!N:N,0),0)</f>
        <v>4012406.016870955</v>
      </c>
      <c r="S325" s="25">
        <f t="shared" ca="1" si="267"/>
        <v>6013507.3425417654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8395.6297298201844</v>
      </c>
      <c r="K326" s="25">
        <f t="shared" si="264"/>
        <v>21655.303514578787</v>
      </c>
      <c r="L326" s="25"/>
      <c r="N326" s="25">
        <f>'Combined Retirement'!$C$18/12</f>
        <v>40940.569999999992</v>
      </c>
      <c r="O326" s="25">
        <f t="shared" si="265"/>
        <v>10889.636755601023</v>
      </c>
      <c r="P326" s="25">
        <f t="shared" si="266"/>
        <v>30050.93324439897</v>
      </c>
      <c r="Q326" s="25">
        <f t="array" aca="1" ref="Q326" ca="1">INDEX('Isaac 401k'!L:L,MATCH('Retirement Calculator'!A326,'Isaac 401k'!N:N,0),0)</f>
        <v>2001008.6363407448</v>
      </c>
      <c r="R326" s="25">
        <f t="array" aca="1" ref="R326" ca="1">INDEX('Lorri 401b'!L:L,MATCH('Retirement Calculator'!A326,'Lorri 401b'!N:N,0),0)</f>
        <v>4007378.8413286945</v>
      </c>
      <c r="S326" s="25">
        <f t="shared" ca="1" si="267"/>
        <v>6008387.4776694393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8395.6297298201844</v>
      </c>
      <c r="K327" s="25">
        <f t="shared" si="264"/>
        <v>21655.303514578787</v>
      </c>
      <c r="L327" s="25"/>
      <c r="N327" s="25">
        <f>'Combined Retirement'!$C$18/12</f>
        <v>40940.569999999992</v>
      </c>
      <c r="O327" s="25">
        <f t="shared" si="265"/>
        <v>10889.636755601023</v>
      </c>
      <c r="P327" s="25">
        <f t="shared" si="266"/>
        <v>30050.93324439897</v>
      </c>
      <c r="Q327" s="25">
        <f t="array" aca="1" ref="Q327" ca="1">INDEX('Isaac 401k'!L:L,MATCH('Retirement Calculator'!A327,'Isaac 401k'!N:N,0),0)</f>
        <v>2000915.5608051368</v>
      </c>
      <c r="R327" s="25">
        <f t="array" aca="1" ref="R327" ca="1">INDEX('Lorri 401b'!L:L,MATCH('Retirement Calculator'!A327,'Lorri 401b'!N:N,0),0)</f>
        <v>4002330.7192216744</v>
      </c>
      <c r="S327" s="25">
        <f t="shared" ca="1" si="267"/>
        <v>6003246.2800268112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8395.6297298201844</v>
      </c>
      <c r="K328" s="25">
        <f t="shared" si="264"/>
        <v>21655.303514578787</v>
      </c>
      <c r="L328" s="25"/>
      <c r="N328" s="25">
        <f>'Combined Retirement'!$C$18/12</f>
        <v>40940.569999999992</v>
      </c>
      <c r="O328" s="25">
        <f t="shared" si="265"/>
        <v>10889.636755601023</v>
      </c>
      <c r="P328" s="25">
        <f t="shared" si="266"/>
        <v>30050.93324439897</v>
      </c>
      <c r="Q328" s="25">
        <f t="array" aca="1" ref="Q328" ca="1">INDEX('Isaac 401k'!L:L,MATCH('Retirement Calculator'!A328,'Isaac 401k'!N:N,0),0)</f>
        <v>2000822.097454797</v>
      </c>
      <c r="R328" s="25">
        <f t="array" aca="1" ref="R328" ca="1">INDEX('Lorri 401b'!L:L,MATCH('Retirement Calculator'!A328,'Lorri 401b'!N:N,0),0)</f>
        <v>3997261.5632725419</v>
      </c>
      <c r="S328" s="25">
        <f t="shared" ca="1" si="267"/>
        <v>5998083.6607273389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8395.6297298201844</v>
      </c>
      <c r="K329" s="25">
        <f t="shared" si="264"/>
        <v>21655.303514578787</v>
      </c>
      <c r="L329" s="25"/>
      <c r="N329" s="25">
        <f>'Combined Retirement'!$C$18/12</f>
        <v>40940.569999999992</v>
      </c>
      <c r="O329" s="25">
        <f t="shared" si="265"/>
        <v>10889.636755601023</v>
      </c>
      <c r="P329" s="25">
        <f t="shared" si="266"/>
        <v>30050.93324439897</v>
      </c>
      <c r="Q329" s="25">
        <f t="array" aca="1" ref="Q329" ca="1">INDEX('Isaac 401k'!L:L,MATCH('Retirement Calculator'!A329,'Isaac 401k'!N:N,0),0)</f>
        <v>2000728.2446738309</v>
      </c>
      <c r="R329" s="25">
        <f t="array" aca="1" ref="R329" ca="1">INDEX('Lorri 401b'!L:L,MATCH('Retirement Calculator'!A329,'Lorri 401b'!N:N,0),0)</f>
        <v>3992171.2858402878</v>
      </c>
      <c r="S329" s="25">
        <f t="shared" ca="1" si="267"/>
        <v>5992899.5305141192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8395.6297298201844</v>
      </c>
      <c r="K330" s="25">
        <f t="shared" si="264"/>
        <v>21655.303514578787</v>
      </c>
      <c r="L330" s="25"/>
      <c r="N330" s="25">
        <f>'Combined Retirement'!$C$18/12</f>
        <v>40940.569999999992</v>
      </c>
      <c r="O330" s="25">
        <f t="shared" si="265"/>
        <v>10889.636755601023</v>
      </c>
      <c r="P330" s="25">
        <f t="shared" si="266"/>
        <v>30050.93324439897</v>
      </c>
      <c r="Q330" s="25">
        <f t="array" aca="1" ref="Q330" ca="1">INDEX('Isaac 401k'!L:L,MATCH('Retirement Calculator'!A330,'Isaac 401k'!N:N,0),0)</f>
        <v>2000634.0008396108</v>
      </c>
      <c r="R330" s="25">
        <f t="array" aca="1" ref="R330" ca="1">INDEX('Lorri 401b'!L:L,MATCH('Retirement Calculator'!A330,'Lorri 401b'!N:N,0),0)</f>
        <v>3987059.7989187329</v>
      </c>
      <c r="S330" s="25">
        <f t="shared" ca="1" si="267"/>
        <v>5987693.799758344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8395.6297298201844</v>
      </c>
      <c r="K331" s="25">
        <f t="shared" si="264"/>
        <v>21655.303514578787</v>
      </c>
      <c r="L331" s="25"/>
      <c r="N331" s="25">
        <f>'Combined Retirement'!$C$18/12</f>
        <v>40940.569999999992</v>
      </c>
      <c r="O331" s="25">
        <f t="shared" si="265"/>
        <v>10889.636755601023</v>
      </c>
      <c r="P331" s="25">
        <f t="shared" si="266"/>
        <v>30050.93324439897</v>
      </c>
      <c r="Q331" s="25">
        <f t="array" aca="1" ref="Q331" ca="1">INDEX('Isaac 401k'!L:L,MATCH('Retirement Calculator'!A331,'Isaac 401k'!N:N,0),0)</f>
        <v>2000539.364322748</v>
      </c>
      <c r="R331" s="25">
        <f t="array" aca="1" ref="R331" ca="1">INDEX('Lorri 401b'!L:L,MATCH('Retirement Calculator'!A331,'Lorri 401b'!N:N,0),0)</f>
        <v>3981927.0141350045</v>
      </c>
      <c r="S331" s="25">
        <f t="shared" ca="1" si="267"/>
        <v>5982466.378457753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8395.6297298201844</v>
      </c>
      <c r="K332" s="25">
        <f t="shared" si="264"/>
        <v>21655.303514578787</v>
      </c>
      <c r="L332" s="25"/>
      <c r="N332" s="25">
        <f>'Combined Retirement'!$C$18/12</f>
        <v>40940.569999999992</v>
      </c>
      <c r="O332" s="25">
        <f t="shared" si="265"/>
        <v>10889.636755601023</v>
      </c>
      <c r="P332" s="25">
        <f t="shared" si="266"/>
        <v>30050.93324439897</v>
      </c>
      <c r="Q332" s="25">
        <f t="array" aca="1" ref="Q332" ca="1">INDEX('Isaac 401k'!L:L,MATCH('Retirement Calculator'!A332,'Isaac 401k'!N:N,0),0)</f>
        <v>2000444.333487065</v>
      </c>
      <c r="R332" s="25">
        <f t="array" aca="1" ref="R332" ca="1">INDEX('Lorri 401b'!L:L,MATCH('Retirement Calculator'!A332,'Lorri 401b'!N:N,0),0)</f>
        <v>3976772.8427480105</v>
      </c>
      <c r="S332" s="25">
        <f t="shared" ca="1" si="267"/>
        <v>5977217.176235076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8395.6297298201844</v>
      </c>
      <c r="K333" s="25">
        <f t="shared" si="264"/>
        <v>21655.303514578787</v>
      </c>
      <c r="L333" s="25"/>
      <c r="N333" s="25">
        <f>'Combined Retirement'!$C$18/12</f>
        <v>40940.569999999992</v>
      </c>
      <c r="O333" s="25">
        <f t="shared" si="265"/>
        <v>10889.636755601023</v>
      </c>
      <c r="P333" s="25">
        <f t="shared" si="266"/>
        <v>30050.93324439897</v>
      </c>
      <c r="Q333" s="25">
        <f t="array" aca="1" ref="Q333" ca="1">INDEX('Isaac 401k'!L:L,MATCH('Retirement Calculator'!A333,'Isaac 401k'!N:N,0),0)</f>
        <v>2000348.9066895668</v>
      </c>
      <c r="R333" s="25">
        <f t="array" aca="1" ref="R333" ca="1">INDEX('Lorri 401b'!L:L,MATCH('Retirement Calculator'!A333,'Lorri 401b'!N:N,0),0)</f>
        <v>3971597.1956469044</v>
      </c>
      <c r="S333" s="25">
        <f t="shared" ca="1" si="267"/>
        <v>5971946.102336471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8395.6297298201844</v>
      </c>
      <c r="K334" s="25">
        <f t="shared" si="264"/>
        <v>21655.303514578787</v>
      </c>
      <c r="L334" s="25"/>
      <c r="N334" s="25">
        <f>'Combined Retirement'!$C$18/12</f>
        <v>40940.569999999992</v>
      </c>
      <c r="O334" s="25">
        <f t="shared" si="265"/>
        <v>10889.636755601023</v>
      </c>
      <c r="P334" s="25">
        <f t="shared" si="266"/>
        <v>30050.93324439897</v>
      </c>
      <c r="Q334" s="25">
        <f t="array" aca="1" ref="Q334" ca="1">INDEX('Isaac 401k'!L:L,MATCH('Retirement Calculator'!A334,'Isaac 401k'!N:N,0),0)</f>
        <v>2000253.0822804123</v>
      </c>
      <c r="R334" s="25">
        <f t="array" aca="1" ref="R334" ca="1">INDEX('Lorri 401b'!L:L,MATCH('Retirement Calculator'!A334,'Lorri 401b'!N:N,0),0)</f>
        <v>3966399.9833495435</v>
      </c>
      <c r="S334" s="25">
        <f t="shared" ca="1" si="267"/>
        <v>5966653.0656299554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8395.6297298201844</v>
      </c>
      <c r="K335" s="25">
        <f t="shared" si="264"/>
        <v>21655.303514578787</v>
      </c>
      <c r="L335" s="25"/>
      <c r="N335" s="25">
        <f>'Combined Retirement'!$C$18/12</f>
        <v>40940.569999999992</v>
      </c>
      <c r="O335" s="25">
        <f t="shared" si="265"/>
        <v>10889.636755601023</v>
      </c>
      <c r="P335" s="25">
        <f t="shared" si="266"/>
        <v>30050.93324439897</v>
      </c>
      <c r="Q335" s="25">
        <f t="array" aca="1" ref="Q335" ca="1">INDEX('Isaac 401k'!L:L,MATCH('Retirement Calculator'!A335,'Isaac 401k'!N:N,0),0)</f>
        <v>2000156.8586028863</v>
      </c>
      <c r="R335" s="25">
        <f t="array" aca="1" ref="R335" ca="1">INDEX('Lorri 401b'!L:L,MATCH('Retirement Calculator'!A335,'Lorri 401b'!N:N,0),0)</f>
        <v>3961181.1160009438</v>
      </c>
      <c r="S335" s="25">
        <f t="shared" ca="1" si="267"/>
        <v>5961337.9746038299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8395.6297298201844</v>
      </c>
      <c r="K336" s="25">
        <f t="shared" si="264"/>
        <v>21655.303514578787</v>
      </c>
      <c r="L336" s="25"/>
      <c r="N336" s="25">
        <f>'Combined Retirement'!$C$18/12</f>
        <v>40940.569999999992</v>
      </c>
      <c r="O336" s="25">
        <f t="shared" si="265"/>
        <v>10889.636755601023</v>
      </c>
      <c r="P336" s="25">
        <f t="shared" si="266"/>
        <v>30050.93324439897</v>
      </c>
      <c r="Q336" s="25">
        <f t="array" aca="1" ref="Q336" ca="1">INDEX('Isaac 401k'!L:L,MATCH('Retirement Calculator'!A336,'Isaac 401k'!N:N,0),0)</f>
        <v>2000060.2339933706</v>
      </c>
      <c r="R336" s="25">
        <f t="array" aca="1" ref="R336" ca="1">INDEX('Lorri 401b'!L:L,MATCH('Retirement Calculator'!A336,'Lorri 401b'!N:N,0),0)</f>
        <v>3955940.5033717249</v>
      </c>
      <c r="S336" s="25">
        <f t="shared" ca="1" si="267"/>
        <v>5956000.7373650949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8395.6297298201844</v>
      </c>
      <c r="K337" s="25">
        <f t="shared" si="264"/>
        <v>21655.303514578787</v>
      </c>
      <c r="L337" s="25"/>
      <c r="N337" s="25">
        <f>'Combined Retirement'!$C$18/12</f>
        <v>40940.569999999992</v>
      </c>
      <c r="O337" s="25">
        <f t="shared" si="265"/>
        <v>10889.636755601023</v>
      </c>
      <c r="P337" s="25">
        <f t="shared" si="266"/>
        <v>30050.93324439897</v>
      </c>
      <c r="Q337" s="25">
        <f t="array" aca="1" ref="Q337" ca="1">INDEX('Isaac 401k'!L:L,MATCH('Retirement Calculator'!A337,'Isaac 401k'!N:N,0),0)</f>
        <v>1999963.2067813152</v>
      </c>
      <c r="R337" s="25">
        <f t="array" aca="1" ref="R337" ca="1">INDEX('Lorri 401b'!L:L,MATCH('Retirement Calculator'!A337,'Lorri 401b'!N:N,0),0)</f>
        <v>3950678.0548565509</v>
      </c>
      <c r="S337" s="25">
        <f t="shared" ca="1" si="267"/>
        <v>5950641.2616378665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8395.6297298201844</v>
      </c>
      <c r="K338" s="25">
        <f t="shared" si="264"/>
        <v>21655.303514578787</v>
      </c>
      <c r="L338" s="25"/>
      <c r="N338" s="25">
        <f>'Combined Retirement'!$C$18/12</f>
        <v>40940.569999999992</v>
      </c>
      <c r="O338" s="25">
        <f t="shared" si="265"/>
        <v>10889.636755601023</v>
      </c>
      <c r="P338" s="25">
        <f t="shared" si="266"/>
        <v>30050.93324439897</v>
      </c>
      <c r="Q338" s="25">
        <f t="array" aca="1" ref="Q338" ca="1">INDEX('Isaac 401k'!L:L,MATCH('Retirement Calculator'!A338,'Isaac 401k'!N:N,0),0)</f>
        <v>1999865.7752892096</v>
      </c>
      <c r="R338" s="25">
        <f t="array" aca="1" ref="R338" ca="1">INDEX('Lorri 401b'!L:L,MATCH('Retirement Calculator'!A338,'Lorri 401b'!N:N,0),0)</f>
        <v>3945393.6794725638</v>
      </c>
      <c r="S338" s="25">
        <f t="shared" ca="1" si="267"/>
        <v>5945259.4547617733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8395.6297298201844</v>
      </c>
      <c r="K339" s="25">
        <f t="shared" si="264"/>
        <v>21655.303514578787</v>
      </c>
      <c r="L339" s="25"/>
      <c r="N339" s="25">
        <f>'Combined Retirement'!$C$18/12</f>
        <v>40940.569999999992</v>
      </c>
      <c r="O339" s="25">
        <f t="shared" si="265"/>
        <v>10889.636755601023</v>
      </c>
      <c r="P339" s="25">
        <f t="shared" si="266"/>
        <v>30050.93324439897</v>
      </c>
      <c r="Q339" s="25">
        <f t="array" aca="1" ref="Q339" ca="1">INDEX('Isaac 401k'!L:L,MATCH('Retirement Calculator'!A339,'Isaac 401k'!N:N,0),0)</f>
        <v>1999767.9378325534</v>
      </c>
      <c r="R339" s="25">
        <f t="array" aca="1" ref="R339" ca="1">INDEX('Lorri 401b'!L:L,MATCH('Retirement Calculator'!A339,'Lorri 401b'!N:N,0),0)</f>
        <v>3940087.2858578097</v>
      </c>
      <c r="S339" s="25">
        <f t="shared" ca="1" si="267"/>
        <v>5939855.2236903626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8395.6297298201844</v>
      </c>
      <c r="K340" s="25">
        <f t="shared" si="264"/>
        <v>21655.303514578787</v>
      </c>
      <c r="L340" s="25"/>
      <c r="N340" s="25">
        <f>'Combined Retirement'!$C$18/12</f>
        <v>40940.569999999992</v>
      </c>
      <c r="O340" s="25">
        <f t="shared" si="265"/>
        <v>10889.636755601023</v>
      </c>
      <c r="P340" s="25">
        <f t="shared" si="266"/>
        <v>30050.93324439897</v>
      </c>
      <c r="Q340" s="25">
        <f t="array" aca="1" ref="Q340" ca="1">INDEX('Isaac 401k'!L:L,MATCH('Retirement Calculator'!A340,'Isaac 401k'!N:N,0),0)</f>
        <v>1999669.6927198279</v>
      </c>
      <c r="R340" s="25">
        <f t="array" aca="1" ref="R340" ca="1">INDEX('Lorri 401b'!L:L,MATCH('Retirement Calculator'!A340,'Lorri 401b'!N:N,0),0)</f>
        <v>3934758.7822696608</v>
      </c>
      <c r="S340" s="25">
        <f t="shared" ca="1" si="267"/>
        <v>5934428.4749894887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8395.6297298201844</v>
      </c>
      <c r="K341" s="25">
        <f t="shared" si="264"/>
        <v>21655.303514578787</v>
      </c>
      <c r="L341" s="25"/>
      <c r="N341" s="25">
        <f>'Combined Retirement'!$C$18/12</f>
        <v>40940.569999999992</v>
      </c>
      <c r="O341" s="25">
        <f t="shared" si="265"/>
        <v>10889.636755601023</v>
      </c>
      <c r="P341" s="25">
        <f t="shared" si="266"/>
        <v>30050.93324439897</v>
      </c>
      <c r="Q341" s="25">
        <f t="array" aca="1" ref="Q341" ca="1">INDEX('Isaac 401k'!L:L,MATCH('Retirement Calculator'!A341,'Isaac 401k'!N:N,0),0)</f>
        <v>1999571.0382524661</v>
      </c>
      <c r="R341" s="25">
        <f t="array" aca="1" ref="R341" ca="1">INDEX('Lorri 401b'!L:L,MATCH('Retirement Calculator'!A341,'Lorri 401b'!N:N,0),0)</f>
        <v>3929408.0765832281</v>
      </c>
      <c r="S341" s="25">
        <f t="shared" ca="1" si="267"/>
        <v>5928979.1148356944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8395.6297298201844</v>
      </c>
      <c r="K342" s="25">
        <f t="shared" si="264"/>
        <v>21655.303514578787</v>
      </c>
      <c r="L342" s="25"/>
      <c r="N342" s="25">
        <f>'Combined Retirement'!$C$18/12</f>
        <v>40940.569999999992</v>
      </c>
      <c r="O342" s="25">
        <f t="shared" si="265"/>
        <v>10889.636755601023</v>
      </c>
      <c r="P342" s="25">
        <f t="shared" si="266"/>
        <v>30050.93324439897</v>
      </c>
      <c r="Q342" s="25">
        <f t="array" aca="1" ref="Q342" ca="1">INDEX('Isaac 401k'!L:L,MATCH('Retirement Calculator'!A342,'Isaac 401k'!N:N,0),0)</f>
        <v>1999471.9727248237</v>
      </c>
      <c r="R342" s="25">
        <f t="array" aca="1" ref="R342" ca="1">INDEX('Lorri 401b'!L:L,MATCH('Retirement Calculator'!A342,'Lorri 401b'!N:N,0),0)</f>
        <v>3924035.0762897688</v>
      </c>
      <c r="S342" s="25">
        <f t="shared" ca="1" si="267"/>
        <v>5923507.0490145925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8395.6297298201844</v>
      </c>
      <c r="K343" s="25">
        <f t="shared" si="264"/>
        <v>21655.303514578787</v>
      </c>
      <c r="L343" s="25"/>
      <c r="N343" s="25">
        <f>'Combined Retirement'!$C$18/12</f>
        <v>40940.569999999992</v>
      </c>
      <c r="O343" s="25">
        <f t="shared" si="265"/>
        <v>10889.636755601023</v>
      </c>
      <c r="P343" s="25">
        <f t="shared" si="266"/>
        <v>30050.93324439897</v>
      </c>
      <c r="Q343" s="25">
        <f t="array" aca="1" ref="Q343" ca="1">INDEX('Isaac 401k'!L:L,MATCH('Retirement Calculator'!A343,'Isaac 401k'!N:N,0),0)</f>
        <v>1999372.4944241494</v>
      </c>
      <c r="R343" s="25">
        <f t="array" aca="1" ref="R343" ca="1">INDEX('Lorri 401b'!L:L,MATCH('Retirement Calculator'!A343,'Lorri 401b'!N:N,0),0)</f>
        <v>3918639.6884950865</v>
      </c>
      <c r="S343" s="25">
        <f t="shared" ca="1" si="267"/>
        <v>5918012.1829192359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8395.6297298201844</v>
      </c>
      <c r="K344" s="25">
        <f t="shared" si="264"/>
        <v>21655.303514578787</v>
      </c>
      <c r="L344" s="25"/>
      <c r="N344" s="25">
        <f>'Combined Retirement'!$C$18/12</f>
        <v>40940.569999999992</v>
      </c>
      <c r="O344" s="25">
        <f t="shared" si="265"/>
        <v>10889.636755601023</v>
      </c>
      <c r="P344" s="25">
        <f t="shared" si="266"/>
        <v>30050.93324439897</v>
      </c>
      <c r="Q344" s="25">
        <f t="array" aca="1" ref="Q344" ca="1">INDEX('Isaac 401k'!L:L,MATCH('Retirement Calculator'!A344,'Isaac 401k'!N:N,0),0)</f>
        <v>1999272.6016305555</v>
      </c>
      <c r="R344" s="25">
        <f t="array" aca="1" ref="R344" ca="1">INDEX('Lorri 401b'!L:L,MATCH('Retirement Calculator'!A344,'Lorri 401b'!N:N,0),0)</f>
        <v>3913221.8199179266</v>
      </c>
      <c r="S344" s="25">
        <f t="shared" ca="1" si="267"/>
        <v>5912494.421548482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8395.6297298201844</v>
      </c>
      <c r="K345" s="25">
        <f t="shared" si="264"/>
        <v>21655.303514578787</v>
      </c>
      <c r="L345" s="25"/>
      <c r="N345" s="25">
        <f>'Combined Retirement'!$C$18/12</f>
        <v>40940.569999999992</v>
      </c>
      <c r="O345" s="25">
        <f t="shared" si="265"/>
        <v>10889.636755601023</v>
      </c>
      <c r="P345" s="25">
        <f t="shared" si="266"/>
        <v>30050.93324439897</v>
      </c>
      <c r="Q345" s="25">
        <f t="array" aca="1" ref="Q345" ca="1">INDEX('Isaac 401k'!L:L,MATCH('Retirement Calculator'!A345,'Isaac 401k'!N:N,0),0)</f>
        <v>1999172.2926169883</v>
      </c>
      <c r="R345" s="25">
        <f t="array" aca="1" ref="R345" ca="1">INDEX('Lorri 401b'!L:L,MATCH('Retirement Calculator'!A345,'Lorri 401b'!N:N,0),0)</f>
        <v>3907781.3768883618</v>
      </c>
      <c r="S345" s="25">
        <f t="shared" ca="1" si="267"/>
        <v>5906953.6695053503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8395.6297298201844</v>
      </c>
      <c r="K346" s="25">
        <f t="shared" si="264"/>
        <v>21655.303514578787</v>
      </c>
      <c r="L346" s="25"/>
      <c r="N346" s="25">
        <f>'Combined Retirement'!$C$18/12</f>
        <v>40940.569999999992</v>
      </c>
      <c r="O346" s="25">
        <f t="shared" si="265"/>
        <v>10889.636755601023</v>
      </c>
      <c r="P346" s="25">
        <f t="shared" si="266"/>
        <v>30050.93324439897</v>
      </c>
      <c r="Q346" s="25">
        <f t="array" aca="1" ref="Q346" ca="1">INDEX('Isaac 401k'!L:L,MATCH('Retirement Calculator'!A346,'Isaac 401k'!N:N,0),0)</f>
        <v>1999071.5656491979</v>
      </c>
      <c r="R346" s="25">
        <f t="array" aca="1" ref="R346" ca="1">INDEX('Lorri 401b'!L:L,MATCH('Retirement Calculator'!A346,'Lorri 401b'!N:N,0),0)</f>
        <v>3902318.2653461737</v>
      </c>
      <c r="S346" s="25">
        <f t="shared" ca="1" si="267"/>
        <v>5901389.8309953716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8395.6297298201844</v>
      </c>
      <c r="K347" s="25">
        <f t="shared" si="264"/>
        <v>21655.303514578787</v>
      </c>
      <c r="L347" s="25"/>
      <c r="N347" s="25">
        <f>'Combined Retirement'!$C$18/12</f>
        <v>40940.569999999992</v>
      </c>
      <c r="O347" s="25">
        <f t="shared" si="265"/>
        <v>10889.636755601023</v>
      </c>
      <c r="P347" s="25">
        <f t="shared" si="266"/>
        <v>30050.93324439897</v>
      </c>
      <c r="Q347" s="25">
        <f t="array" aca="1" ref="Q347" ca="1">INDEX('Isaac 401k'!L:L,MATCH('Retirement Calculator'!A347,'Isaac 401k'!N:N,0),0)</f>
        <v>1998970.4189857084</v>
      </c>
      <c r="R347" s="25">
        <f t="array" aca="1" ref="R347" ca="1">INDEX('Lorri 401b'!L:L,MATCH('Retirement Calculator'!A347,'Lorri 401b'!N:N,0),0)</f>
        <v>3896832.3908392265</v>
      </c>
      <c r="S347" s="25">
        <f t="shared" ca="1" si="267"/>
        <v>5895802.8098249352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8395.6297298201844</v>
      </c>
      <c r="K348" s="25">
        <f t="shared" si="264"/>
        <v>21655.303514578787</v>
      </c>
      <c r="L348" s="25"/>
      <c r="N348" s="25">
        <f>'Combined Retirement'!$C$18/12</f>
        <v>40940.569999999992</v>
      </c>
      <c r="O348" s="25">
        <f t="shared" si="265"/>
        <v>10889.636755601023</v>
      </c>
      <c r="P348" s="25">
        <f t="shared" si="266"/>
        <v>30050.93324439897</v>
      </c>
      <c r="Q348" s="25">
        <f t="array" aca="1" ref="Q348" ca="1">INDEX('Isaac 401k'!L:L,MATCH('Retirement Calculator'!A348,'Isaac 401k'!N:N,0),0)</f>
        <v>1998868.8508777877</v>
      </c>
      <c r="R348" s="25">
        <f t="array" aca="1" ref="R348" ca="1">INDEX('Lorri 401b'!L:L,MATCH('Retirement Calculator'!A348,'Lorri 401b'!N:N,0),0)</f>
        <v>3891323.6585218338</v>
      </c>
      <c r="S348" s="25">
        <f t="shared" ca="1" si="267"/>
        <v>5890192.5093996217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8395.6297298201844</v>
      </c>
      <c r="K349" s="25">
        <f t="shared" si="264"/>
        <v>21655.303514578787</v>
      </c>
      <c r="L349" s="25"/>
      <c r="N349" s="25">
        <f>'Combined Retirement'!$C$18/12</f>
        <v>40940.569999999992</v>
      </c>
      <c r="O349" s="25">
        <f t="shared" si="265"/>
        <v>10889.636755601023</v>
      </c>
      <c r="P349" s="25">
        <f t="shared" si="266"/>
        <v>30050.93324439897</v>
      </c>
      <c r="Q349" s="25">
        <f t="array" aca="1" ref="Q349" ca="1">INDEX('Isaac 401k'!L:L,MATCH('Retirement Calculator'!A349,'Isaac 401k'!N:N,0),0)</f>
        <v>1998766.8595694173</v>
      </c>
      <c r="R349" s="25">
        <f t="array" aca="1" ref="R349" ca="1">INDEX('Lorri 401b'!L:L,MATCH('Retirement Calculator'!A349,'Lorri 401b'!N:N,0),0)</f>
        <v>3885791.9731531185</v>
      </c>
      <c r="S349" s="25">
        <f t="shared" ca="1" si="267"/>
        <v>5884558.8327225354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8395.6297298201844</v>
      </c>
      <c r="K350" s="25">
        <f t="shared" si="264"/>
        <v>21655.303514578787</v>
      </c>
      <c r="L350" s="25"/>
      <c r="N350" s="25">
        <f>'Combined Retirement'!$C$18/12</f>
        <v>40940.569999999992</v>
      </c>
      <c r="O350" s="25">
        <f t="shared" si="265"/>
        <v>10889.636755601023</v>
      </c>
      <c r="P350" s="25">
        <f t="shared" si="266"/>
        <v>30050.93324439897</v>
      </c>
      <c r="Q350" s="25">
        <f t="array" aca="1" ref="Q350" ca="1">INDEX('Isaac 401k'!L:L,MATCH('Retirement Calculator'!A350,'Isaac 401k'!N:N,0),0)</f>
        <v>1998664.4432972621</v>
      </c>
      <c r="R350" s="25">
        <f t="array" aca="1" ref="R350" ca="1">INDEX('Lorri 401b'!L:L,MATCH('Retirement Calculator'!A350,'Lorri 401b'!N:N,0),0)</f>
        <v>3880237.239095367</v>
      </c>
      <c r="S350" s="25">
        <f t="shared" ca="1" si="267"/>
        <v>5878901.6823926289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8395.6297298201844</v>
      </c>
      <c r="K351" s="25">
        <f t="shared" si="264"/>
        <v>21655.303514578787</v>
      </c>
      <c r="L351" s="25"/>
      <c r="N351" s="25">
        <f>'Combined Retirement'!$C$18/12</f>
        <v>40940.569999999992</v>
      </c>
      <c r="O351" s="25">
        <f t="shared" si="265"/>
        <v>10889.636755601023</v>
      </c>
      <c r="P351" s="25">
        <f t="shared" si="266"/>
        <v>30050.93324439897</v>
      </c>
      <c r="Q351" s="25">
        <f t="array" aca="1" ref="Q351" ca="1">INDEX('Isaac 401k'!L:L,MATCH('Retirement Calculator'!A351,'Isaac 401k'!N:N,0),0)</f>
        <v>1998561.6002906396</v>
      </c>
      <c r="R351" s="25">
        <f t="array" aca="1" ref="R351" ca="1">INDEX('Lorri 401b'!L:L,MATCH('Retirement Calculator'!A351,'Lorri 401b'!N:N,0),0)</f>
        <v>3874659.3603123748</v>
      </c>
      <c r="S351" s="25">
        <f t="shared" ca="1" si="267"/>
        <v>5873220.9606030146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8395.6297298201844</v>
      </c>
      <c r="K352" s="25">
        <f t="shared" si="264"/>
        <v>21655.303514578787</v>
      </c>
      <c r="L352" s="25"/>
      <c r="N352" s="25">
        <f>'Combined Retirement'!$C$18/12</f>
        <v>40940.569999999992</v>
      </c>
      <c r="O352" s="25">
        <f t="shared" si="265"/>
        <v>10889.636755601023</v>
      </c>
      <c r="P352" s="25">
        <f t="shared" si="266"/>
        <v>30050.93324439897</v>
      </c>
      <c r="Q352" s="25">
        <f t="array" aca="1" ref="Q352" ca="1">INDEX('Isaac 401k'!L:L,MATCH('Retirement Calculator'!A352,'Isaac 401k'!N:N,0),0)</f>
        <v>1998458.3287714894</v>
      </c>
      <c r="R352" s="25">
        <f t="array" aca="1" ref="R352" ca="1">INDEX('Lorri 401b'!L:L,MATCH('Retirement Calculator'!A352,'Lorri 401b'!N:N,0),0)</f>
        <v>3869058.240367787</v>
      </c>
      <c r="S352" s="25">
        <f t="shared" ca="1" si="267"/>
        <v>5867516.5691392766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8395.6297298201844</v>
      </c>
      <c r="K353" s="25">
        <f t="shared" si="264"/>
        <v>21655.303514578787</v>
      </c>
      <c r="L353" s="25"/>
      <c r="N353" s="25">
        <f>'Combined Retirement'!$C$18/12</f>
        <v>40940.569999999992</v>
      </c>
      <c r="O353" s="25">
        <f t="shared" si="265"/>
        <v>10889.636755601023</v>
      </c>
      <c r="P353" s="25">
        <f t="shared" si="266"/>
        <v>30050.93324439897</v>
      </c>
      <c r="Q353" s="25">
        <f t="array" aca="1" ref="Q353" ca="1">INDEX('Isaac 401k'!L:L,MATCH('Retirement Calculator'!A353,'Isaac 401k'!N:N,0),0)</f>
        <v>1998354.6269543429</v>
      </c>
      <c r="R353" s="25">
        <f t="array" aca="1" ref="R353" ca="1">INDEX('Lorri 401b'!L:L,MATCH('Retirement Calculator'!A353,'Lorri 401b'!N:N,0),0)</f>
        <v>3863433.7824234297</v>
      </c>
      <c r="S353" s="25">
        <f t="shared" ca="1" si="267"/>
        <v>5861788.4093777724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8395.6297298201844</v>
      </c>
      <c r="K354" s="25">
        <f t="shared" si="264"/>
        <v>21655.303514578787</v>
      </c>
      <c r="L354" s="25"/>
      <c r="N354" s="25">
        <f>'Combined Retirement'!$C$18/12</f>
        <v>40940.569999999992</v>
      </c>
      <c r="O354" s="25">
        <f t="shared" si="265"/>
        <v>10889.636755601023</v>
      </c>
      <c r="P354" s="25">
        <f t="shared" si="266"/>
        <v>30050.93324439897</v>
      </c>
      <c r="Q354" s="25">
        <f t="array" aca="1" ref="Q354" ca="1">INDEX('Isaac 401k'!L:L,MATCH('Retirement Calculator'!A354,'Isaac 401k'!N:N,0),0)</f>
        <v>1998250.4930462916</v>
      </c>
      <c r="R354" s="25">
        <f t="array" aca="1" ref="R354" ca="1">INDEX('Lorri 401b'!L:L,MATCH('Retirement Calculator'!A354,'Lorri 401b'!N:N,0),0)</f>
        <v>3857785.8892376376</v>
      </c>
      <c r="S354" s="25">
        <f t="shared" ca="1" si="267"/>
        <v>5856036.3822839297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8395.6297298201844</v>
      </c>
      <c r="K355" s="25">
        <f t="shared" si="264"/>
        <v>21655.303514578787</v>
      </c>
      <c r="L355" s="25"/>
      <c r="N355" s="25">
        <f>'Combined Retirement'!$C$18/12</f>
        <v>40940.569999999992</v>
      </c>
      <c r="O355" s="25">
        <f t="shared" si="265"/>
        <v>10889.636755601023</v>
      </c>
      <c r="P355" s="25">
        <f t="shared" si="266"/>
        <v>30050.93324439897</v>
      </c>
      <c r="Q355" s="25">
        <f t="array" aca="1" ref="Q355" ca="1">INDEX('Isaac 401k'!L:L,MATCH('Retirement Calculator'!A355,'Isaac 401k'!N:N,0),0)</f>
        <v>1998145.9252469568</v>
      </c>
      <c r="R355" s="25">
        <f t="array" aca="1" ref="R355" ca="1">INDEX('Lorri 401b'!L:L,MATCH('Retirement Calculator'!A355,'Lorri 401b'!N:N,0),0)</f>
        <v>3852114.4631635714</v>
      </c>
      <c r="S355" s="25">
        <f t="shared" ca="1" si="267"/>
        <v>5850260.3884105282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8395.6297298201844</v>
      </c>
      <c r="K356" s="25">
        <f t="shared" si="264"/>
        <v>21655.303514578787</v>
      </c>
      <c r="L356" s="25"/>
      <c r="N356" s="25">
        <f>'Combined Retirement'!$C$18/12</f>
        <v>40940.569999999992</v>
      </c>
      <c r="O356" s="25">
        <f t="shared" si="265"/>
        <v>10889.636755601023</v>
      </c>
      <c r="P356" s="25">
        <f t="shared" si="266"/>
        <v>30050.93324439897</v>
      </c>
      <c r="Q356" s="25">
        <f t="array" aca="1" ref="Q356" ca="1">INDEX('Isaac 401k'!L:L,MATCH('Retirement Calculator'!A356,'Isaac 401k'!N:N,0),0)</f>
        <v>1998040.9217484579</v>
      </c>
      <c r="R356" s="25">
        <f t="array" aca="1" ref="R356" ca="1">INDEX('Lorri 401b'!L:L,MATCH('Retirement Calculator'!A356,'Lorri 401b'!N:N,0),0)</f>
        <v>3846419.4061475298</v>
      </c>
      <c r="S356" s="25">
        <f t="shared" ca="1" si="267"/>
        <v>5844460.3278959878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8395.6297298201844</v>
      </c>
      <c r="K357" s="25">
        <f t="shared" si="264"/>
        <v>21655.303514578787</v>
      </c>
      <c r="L357" s="25"/>
      <c r="N357" s="25">
        <f>'Combined Retirement'!$C$18/12</f>
        <v>40940.569999999992</v>
      </c>
      <c r="O357" s="25">
        <f t="shared" si="265"/>
        <v>10889.636755601023</v>
      </c>
      <c r="P357" s="25">
        <f t="shared" si="266"/>
        <v>30050.93324439897</v>
      </c>
      <c r="Q357" s="25">
        <f t="array" aca="1" ref="Q357" ca="1">INDEX('Isaac 401k'!L:L,MATCH('Retirement Calculator'!A357,'Isaac 401k'!N:N,0),0)</f>
        <v>1997935.4807353821</v>
      </c>
      <c r="R357" s="25">
        <f t="array" aca="1" ref="R357" ca="1">INDEX('Lorri 401b'!L:L,MATCH('Retirement Calculator'!A357,'Lorri 401b'!N:N,0),0)</f>
        <v>3840700.6197272548</v>
      </c>
      <c r="S357" s="25">
        <f t="shared" ca="1" si="267"/>
        <v>5838636.1004626369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8395.6297298201844</v>
      </c>
      <c r="K358" s="25">
        <f t="shared" si="264"/>
        <v>21655.303514578787</v>
      </c>
      <c r="L358" s="25"/>
      <c r="N358" s="25">
        <f>'Combined Retirement'!$C$18/12</f>
        <v>40940.569999999992</v>
      </c>
      <c r="O358" s="25">
        <f t="shared" si="265"/>
        <v>10889.636755601023</v>
      </c>
      <c r="P358" s="25">
        <f t="shared" si="266"/>
        <v>30050.93324439897</v>
      </c>
      <c r="Q358" s="25">
        <f t="array" aca="1" ref="Q358" ca="1">INDEX('Isaac 401k'!L:L,MATCH('Retirement Calculator'!A358,'Isaac 401k'!N:N,0),0)</f>
        <v>1997829.6003847518</v>
      </c>
      <c r="R358" s="25">
        <f t="array" aca="1" ref="R358" ca="1">INDEX('Lorri 401b'!L:L,MATCH('Retirement Calculator'!A358,'Lorri 401b'!N:N,0),0)</f>
        <v>3834958.0050302288</v>
      </c>
      <c r="S358" s="25">
        <f t="shared" ca="1" si="267"/>
        <v>5832787.605414981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8395.6297298201844</v>
      </c>
      <c r="K359" s="25">
        <f t="shared" si="264"/>
        <v>21655.303514578787</v>
      </c>
      <c r="L359" s="25"/>
      <c r="N359" s="25">
        <f>'Combined Retirement'!$C$18/12</f>
        <v>40940.569999999992</v>
      </c>
      <c r="O359" s="25">
        <f t="shared" si="265"/>
        <v>10889.636755601023</v>
      </c>
      <c r="P359" s="25">
        <f t="shared" si="266"/>
        <v>30050.93324439897</v>
      </c>
      <c r="Q359" s="25">
        <f t="array" aca="1" ref="Q359" ca="1">INDEX('Isaac 401k'!L:L,MATCH('Retirement Calculator'!A359,'Isaac 401k'!N:N,0),0)</f>
        <v>1997723.2788659937</v>
      </c>
      <c r="R359" s="25">
        <f t="array" aca="1" ref="R359" ca="1">INDEX('Lorri 401b'!L:L,MATCH('Retirement Calculator'!A359,'Lorri 401b'!N:N,0),0)</f>
        <v>3829191.4627719652</v>
      </c>
      <c r="S359" s="25">
        <f t="shared" ca="1" si="267"/>
        <v>5826914.7416379591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8395.6297298201844</v>
      </c>
      <c r="K360" s="25">
        <f t="shared" si="264"/>
        <v>21655.303514578787</v>
      </c>
      <c r="L360" s="25"/>
      <c r="N360" s="25">
        <f>'Combined Retirement'!$C$18/12</f>
        <v>40940.569999999992</v>
      </c>
      <c r="O360" s="25">
        <f t="shared" si="265"/>
        <v>10889.636755601023</v>
      </c>
      <c r="P360" s="25">
        <f t="shared" si="266"/>
        <v>30050.93324439897</v>
      </c>
      <c r="Q360" s="25">
        <f t="array" aca="1" ref="Q360" ca="1">INDEX('Isaac 401k'!L:L,MATCH('Retirement Calculator'!A360,'Isaac 401k'!N:N,0),0)</f>
        <v>1997616.5143409076</v>
      </c>
      <c r="R360" s="25">
        <f t="array" aca="1" ref="R360" ca="1">INDEX('Lorri 401b'!L:L,MATCH('Retirement Calculator'!A360,'Lorri 401b'!N:N,0),0)</f>
        <v>3823400.8932542922</v>
      </c>
      <c r="S360" s="25">
        <f t="shared" ca="1" si="267"/>
        <v>5821017.4075951995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8395.6297298201844</v>
      </c>
      <c r="K361" s="25">
        <f t="shared" si="264"/>
        <v>21655.303514578787</v>
      </c>
      <c r="L361" s="25"/>
      <c r="N361" s="25">
        <f>'Combined Retirement'!$C$18/12</f>
        <v>40940.569999999992</v>
      </c>
      <c r="O361" s="25">
        <f t="shared" si="265"/>
        <v>10889.636755601023</v>
      </c>
      <c r="P361" s="25">
        <f t="shared" si="266"/>
        <v>30050.93324439897</v>
      </c>
      <c r="Q361" s="25">
        <f t="array" aca="1" ref="Q361" ca="1">INDEX('Isaac 401k'!L:L,MATCH('Retirement Calculator'!A361,'Isaac 401k'!N:N,0),0)</f>
        <v>1997509.3049636337</v>
      </c>
      <c r="R361" s="25">
        <f t="array" aca="1" ref="R361" ca="1">INDEX('Lorri 401b'!L:L,MATCH('Retirement Calculator'!A361,'Lorri 401b'!N:N,0),0)</f>
        <v>3817586.1963636288</v>
      </c>
      <c r="S361" s="25">
        <f t="shared" ca="1" si="267"/>
        <v>5815095.5013272623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8395.6297298201844</v>
      </c>
      <c r="K362" s="25">
        <f t="shared" si="264"/>
        <v>21655.303514578787</v>
      </c>
      <c r="L362" s="25"/>
      <c r="N362" s="25">
        <f>'Combined Retirement'!$C$18/12</f>
        <v>40940.569999999992</v>
      </c>
      <c r="O362" s="25">
        <f t="shared" si="265"/>
        <v>10889.636755601023</v>
      </c>
      <c r="P362" s="25">
        <f t="shared" si="266"/>
        <v>30050.93324439897</v>
      </c>
      <c r="Q362" s="25">
        <f t="array" aca="1" ref="Q362" ca="1">INDEX('Isaac 401k'!L:L,MATCH('Retirement Calculator'!A362,'Isaac 401k'!N:N,0),0)</f>
        <v>1997401.648880621</v>
      </c>
      <c r="R362" s="25">
        <f t="array" aca="1" ref="R362" ca="1">INDEX('Lorri 401b'!L:L,MATCH('Retirement Calculator'!A362,'Lorri 401b'!N:N,0),0)</f>
        <v>3811747.2715692543</v>
      </c>
      <c r="S362" s="25">
        <f t="shared" ca="1" si="267"/>
        <v>5809148.9204498753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8395.6297298201844</v>
      </c>
      <c r="K363" s="25">
        <f t="shared" si="264"/>
        <v>21655.303514578787</v>
      </c>
      <c r="L363" s="25"/>
      <c r="N363" s="25">
        <f>'Combined Retirement'!$C$18/12</f>
        <v>40940.569999999992</v>
      </c>
      <c r="O363" s="25">
        <f t="shared" si="265"/>
        <v>10889.636755601023</v>
      </c>
      <c r="P363" s="25">
        <f t="shared" si="266"/>
        <v>30050.93324439897</v>
      </c>
      <c r="Q363" s="25">
        <f t="array" aca="1" ref="Q363" ca="1">INDEX('Isaac 401k'!L:L,MATCH('Retirement Calculator'!A363,'Isaac 401k'!N:N,0),0)</f>
        <v>1997293.5442305957</v>
      </c>
      <c r="R363" s="25">
        <f t="array" aca="1" ref="R363" ca="1">INDEX('Lorri 401b'!L:L,MATCH('Retirement Calculator'!A363,'Lorri 401b'!N:N,0),0)</f>
        <v>3805884.0179215698</v>
      </c>
      <c r="S363" s="25">
        <f t="shared" ca="1" si="267"/>
        <v>5803177.5621521659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8395.6297298201844</v>
      </c>
      <c r="K364" s="25">
        <f t="shared" si="264"/>
        <v>21655.303514578787</v>
      </c>
      <c r="L364" s="25"/>
      <c r="N364" s="25">
        <f>'Combined Retirement'!$C$18/12</f>
        <v>40940.569999999992</v>
      </c>
      <c r="O364" s="25">
        <f t="shared" si="265"/>
        <v>10889.636755601023</v>
      </c>
      <c r="P364" s="25">
        <f t="shared" si="266"/>
        <v>30050.93324439897</v>
      </c>
      <c r="Q364" s="25">
        <f t="array" aca="1" ref="Q364" ca="1">INDEX('Isaac 401k'!L:L,MATCH('Retirement Calculator'!A364,'Isaac 401k'!N:N,0),0)</f>
        <v>1997184.9891445288</v>
      </c>
      <c r="R364" s="25">
        <f t="array" aca="1" ref="R364" ca="1">INDEX('Lorri 401b'!L:L,MATCH('Retirement Calculator'!A364,'Lorri 401b'!N:N,0),0)</f>
        <v>3799996.3340503532</v>
      </c>
      <c r="S364" s="25">
        <f t="shared" ca="1" si="267"/>
        <v>5797181.3231948819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8395.6297298201844</v>
      </c>
      <c r="K365" s="25">
        <f t="shared" si="264"/>
        <v>21655.303514578787</v>
      </c>
      <c r="L365" s="25"/>
      <c r="N365" s="25">
        <f>'Combined Retirement'!$C$18/12</f>
        <v>40940.569999999992</v>
      </c>
      <c r="O365" s="25">
        <f t="shared" si="265"/>
        <v>10889.636755601023</v>
      </c>
      <c r="P365" s="25">
        <f t="shared" si="266"/>
        <v>30050.93324439897</v>
      </c>
      <c r="Q365" s="25">
        <f t="array" aca="1" ref="Q365" ca="1">INDEX('Isaac 401k'!L:L,MATCH('Retirement Calculator'!A365,'Isaac 401k'!N:N,0),0)</f>
        <v>1997075.9817456033</v>
      </c>
      <c r="R365" s="25">
        <f t="array" aca="1" ref="R365" ca="1">INDEX('Lorri 401b'!L:L,MATCH('Retirement Calculator'!A365,'Lorri 401b'!N:N,0),0)</f>
        <v>3794084.1181630068</v>
      </c>
      <c r="S365" s="25">
        <f t="shared" ca="1" si="267"/>
        <v>5791160.0999086099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8395.6297298201844</v>
      </c>
      <c r="K366" s="25">
        <f t="shared" si="264"/>
        <v>21655.303514578787</v>
      </c>
      <c r="L366" s="25"/>
      <c r="N366" s="25">
        <f>'Combined Retirement'!$C$18/12</f>
        <v>40940.569999999992</v>
      </c>
      <c r="O366" s="25">
        <f t="shared" si="265"/>
        <v>10889.636755601023</v>
      </c>
      <c r="P366" s="25">
        <f t="shared" si="266"/>
        <v>30050.93324439897</v>
      </c>
      <c r="Q366" s="25">
        <f t="array" aca="1" ref="Q366" ca="1">INDEX('Isaac 401k'!L:L,MATCH('Retirement Calculator'!A366,'Isaac 401k'!N:N,0),0)</f>
        <v>1996966.5201491821</v>
      </c>
      <c r="R366" s="25">
        <f t="array" aca="1" ref="R366" ca="1">INDEX('Lorri 401b'!L:L,MATCH('Retirement Calculator'!A366,'Lorri 401b'!N:N,0),0)</f>
        <v>3788147.2680427963</v>
      </c>
      <c r="S366" s="25">
        <f t="shared" ca="1" si="267"/>
        <v>5785113.7881919779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8395.6297298201844</v>
      </c>
      <c r="K367" s="25">
        <f t="shared" si="264"/>
        <v>21655.303514578787</v>
      </c>
      <c r="L367" s="25"/>
      <c r="N367" s="25">
        <f>'Combined Retirement'!$C$18/12</f>
        <v>40940.569999999992</v>
      </c>
      <c r="O367" s="25">
        <f t="shared" si="265"/>
        <v>10889.636755601023</v>
      </c>
      <c r="P367" s="25">
        <f t="shared" si="266"/>
        <v>30050.93324439897</v>
      </c>
      <c r="Q367" s="25">
        <f t="array" aca="1" ref="Q367" ca="1">INDEX('Isaac 401k'!L:L,MATCH('Retirement Calculator'!A367,'Isaac 401k'!N:N,0),0)</f>
        <v>1996856.602462776</v>
      </c>
      <c r="R367" s="25">
        <f t="array" aca="1" ref="R367" ca="1">INDEX('Lorri 401b'!L:L,MATCH('Retirement Calculator'!A367,'Lorri 401b'!N:N,0),0)</f>
        <v>3782185.6810470852</v>
      </c>
      <c r="S367" s="25">
        <f t="shared" ca="1" si="267"/>
        <v>5779042.2835098617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8395.6297298201844</v>
      </c>
      <c r="K368" s="25">
        <f t="shared" si="264"/>
        <v>21655.303514578787</v>
      </c>
      <c r="L368" s="25"/>
      <c r="N368" s="25">
        <f>'Combined Retirement'!$C$18/12</f>
        <v>40940.569999999992</v>
      </c>
      <c r="O368" s="25">
        <f t="shared" si="265"/>
        <v>10889.636755601023</v>
      </c>
      <c r="P368" s="25">
        <f t="shared" si="266"/>
        <v>30050.93324439897</v>
      </c>
      <c r="Q368" s="25">
        <f t="array" aca="1" ref="Q368" ca="1">INDEX('Isaac 401k'!L:L,MATCH('Retirement Calculator'!A368,'Isaac 401k'!N:N,0),0)</f>
        <v>1996746.2267860097</v>
      </c>
      <c r="R368" s="25">
        <f t="array" aca="1" ref="R368" ca="1">INDEX('Lorri 401b'!L:L,MATCH('Retirement Calculator'!A368,'Lorri 401b'!N:N,0),0)</f>
        <v>3776199.2541055586</v>
      </c>
      <c r="S368" s="25">
        <f t="shared" ca="1" si="267"/>
        <v>5772945.4808915686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8395.6297298201844</v>
      </c>
      <c r="K369" s="25">
        <f t="shared" si="264"/>
        <v>21655.303514578787</v>
      </c>
      <c r="L369" s="25"/>
      <c r="N369" s="25">
        <f>'Combined Retirement'!$C$18/12</f>
        <v>40940.569999999992</v>
      </c>
      <c r="O369" s="25">
        <f t="shared" si="265"/>
        <v>10889.636755601023</v>
      </c>
      <c r="P369" s="25">
        <f t="shared" si="266"/>
        <v>30050.93324439897</v>
      </c>
      <c r="Q369" s="25">
        <f t="array" aca="1" ref="Q369" ca="1">INDEX('Isaac 401k'!L:L,MATCH('Retirement Calculator'!A369,'Isaac 401k'!N:N,0),0)</f>
        <v>1996635.3912105903</v>
      </c>
      <c r="R369" s="25">
        <f t="array" aca="1" ref="R369" ca="1">INDEX('Lorri 401b'!L:L,MATCH('Retirement Calculator'!A369,'Lorri 401b'!N:N,0),0)</f>
        <v>3770187.8837184422</v>
      </c>
      <c r="S369" s="25">
        <f t="shared" ca="1" si="267"/>
        <v>5766823.2749290327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8395.6297298201844</v>
      </c>
      <c r="K370" s="25">
        <f t="shared" si="264"/>
        <v>21655.303514578787</v>
      </c>
      <c r="L370" s="25"/>
      <c r="N370" s="25">
        <f>'Combined Retirement'!$C$18/12</f>
        <v>40940.569999999992</v>
      </c>
      <c r="O370" s="25">
        <f t="shared" si="265"/>
        <v>10889.636755601023</v>
      </c>
      <c r="P370" s="25">
        <f t="shared" si="266"/>
        <v>30050.93324439897</v>
      </c>
      <c r="Q370" s="25">
        <f t="array" aca="1" ref="Q370" ca="1">INDEX('Isaac 401k'!L:L,MATCH('Retirement Calculator'!A370,'Isaac 401k'!N:N,0),0)</f>
        <v>1996524.0938202732</v>
      </c>
      <c r="R370" s="25">
        <f t="array" aca="1" ref="R370" ca="1">INDEX('Lorri 401b'!L:L,MATCH('Retirement Calculator'!A370,'Lorri 401b'!N:N,0),0)</f>
        <v>3764151.4659547126</v>
      </c>
      <c r="S370" s="25">
        <f t="shared" ca="1" si="267"/>
        <v>5760675.5597749855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8395.6297298201844</v>
      </c>
      <c r="K371" s="25">
        <f t="shared" si="264"/>
        <v>21655.303514578787</v>
      </c>
      <c r="L371" s="25"/>
      <c r="N371" s="25">
        <f>'Combined Retirement'!$C$18/12</f>
        <v>40940.569999999992</v>
      </c>
      <c r="O371" s="25">
        <f t="shared" si="265"/>
        <v>10889.636755601023</v>
      </c>
      <c r="P371" s="25">
        <f t="shared" si="266"/>
        <v>30050.93324439897</v>
      </c>
      <c r="Q371" s="25">
        <f t="array" aca="1" ref="Q371" ca="1">INDEX('Isaac 401k'!L:L,MATCH('Retirement Calculator'!A371,'Isaac 401k'!N:N,0),0)</f>
        <v>1996412.3326908299</v>
      </c>
      <c r="R371" s="25">
        <f t="array" aca="1" ref="R371" ca="1">INDEX('Lorri 401b'!L:L,MATCH('Retirement Calculator'!A371,'Lorri 401b'!N:N,0),0)</f>
        <v>3758089.8964503012</v>
      </c>
      <c r="S371" s="25">
        <f t="shared" ca="1" si="267"/>
        <v>5754502.229141131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8395.6297298201844</v>
      </c>
      <c r="K372" s="25">
        <f t="shared" si="264"/>
        <v>21655.303514578787</v>
      </c>
      <c r="L372" s="25"/>
      <c r="N372" s="25">
        <f>'Combined Retirement'!$C$18/12</f>
        <v>40940.569999999992</v>
      </c>
      <c r="O372" s="25">
        <f t="shared" si="265"/>
        <v>10889.636755601023</v>
      </c>
      <c r="P372" s="25">
        <f t="shared" si="266"/>
        <v>30050.93324439897</v>
      </c>
      <c r="Q372" s="25">
        <f t="array" aca="1" ref="Q372" ca="1">INDEX('Isaac 401k'!L:L,MATCH('Retirement Calculator'!A372,'Isaac 401k'!N:N,0),0)</f>
        <v>1996300.105890014</v>
      </c>
      <c r="R372" s="25">
        <f t="array" aca="1" ref="R372" ca="1">INDEX('Lorri 401b'!L:L,MATCH('Retirement Calculator'!A372,'Lorri 401b'!N:N,0),0)</f>
        <v>3752003.0704062879</v>
      </c>
      <c r="S372" s="25">
        <f t="shared" ca="1" si="267"/>
        <v>5748303.1762963021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8395.6297298201844</v>
      </c>
      <c r="K373" s="25">
        <f t="shared" si="264"/>
        <v>21655.303514578787</v>
      </c>
      <c r="L373" s="25"/>
      <c r="N373" s="25">
        <f>'Combined Retirement'!$C$18/12</f>
        <v>40940.569999999992</v>
      </c>
      <c r="O373" s="25">
        <f t="shared" si="265"/>
        <v>10889.636755601023</v>
      </c>
      <c r="P373" s="25">
        <f t="shared" si="266"/>
        <v>30050.93324439897</v>
      </c>
      <c r="Q373" s="25">
        <f t="array" aca="1" ref="Q373" ca="1">INDEX('Isaac 401k'!L:L,MATCH('Retirement Calculator'!A373,'Isaac 401k'!N:N,0),0)</f>
        <v>1996187.411477528</v>
      </c>
      <c r="R373" s="25">
        <f t="array" aca="1" ref="R373" ca="1">INDEX('Lorri 401b'!L:L,MATCH('Retirement Calculator'!A373,'Lorri 401b'!N:N,0),0)</f>
        <v>3745890.8825870911</v>
      </c>
      <c r="S373" s="25">
        <f t="shared" ca="1" si="267"/>
        <v>5742078.2940646186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8395.6297298201844</v>
      </c>
      <c r="K374" s="25">
        <f t="shared" si="264"/>
        <v>21655.303514578787</v>
      </c>
      <c r="L374" s="25"/>
      <c r="N374" s="25">
        <f>'Combined Retirement'!$C$18/12</f>
        <v>40940.569999999992</v>
      </c>
      <c r="O374" s="25">
        <f t="shared" si="265"/>
        <v>10889.636755601023</v>
      </c>
      <c r="P374" s="25">
        <f t="shared" si="266"/>
        <v>30050.93324439897</v>
      </c>
      <c r="Q374" s="25">
        <f t="array" aca="1" ref="Q374" ca="1">INDEX('Isaac 401k'!L:L,MATCH('Retirement Calculator'!A374,'Isaac 401k'!N:N,0),0)</f>
        <v>1996074.2475049901</v>
      </c>
      <c r="R374" s="25">
        <f t="array" aca="1" ref="R374" ca="1">INDEX('Lorri 401b'!L:L,MATCH('Retirement Calculator'!A374,'Lorri 401b'!N:N,0),0)</f>
        <v>3739753.2273186478</v>
      </c>
      <c r="S374" s="25">
        <f t="shared" ca="1" si="267"/>
        <v>5735827.4748236379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8395.6297298201844</v>
      </c>
      <c r="K375" s="25">
        <f t="shared" si="264"/>
        <v>21655.303514578787</v>
      </c>
      <c r="L375" s="25"/>
      <c r="N375" s="25">
        <f>'Combined Retirement'!$C$18/12</f>
        <v>40940.569999999992</v>
      </c>
      <c r="O375" s="25">
        <f t="shared" si="265"/>
        <v>10889.636755601023</v>
      </c>
      <c r="P375" s="25">
        <f t="shared" si="266"/>
        <v>30050.93324439897</v>
      </c>
      <c r="Q375" s="25">
        <f t="array" aca="1" ref="Q375" ca="1">INDEX('Isaac 401k'!L:L,MATCH('Retirement Calculator'!A375,'Isaac 401k'!N:N,0),0)</f>
        <v>1995960.6120158997</v>
      </c>
      <c r="R375" s="25">
        <f t="array" aca="1" ref="R375" ca="1">INDEX('Lorri 401b'!L:L,MATCH('Retirement Calculator'!A375,'Lorri 401b'!N:N,0),0)</f>
        <v>3733589.9984865859</v>
      </c>
      <c r="S375" s="25">
        <f t="shared" ca="1" si="267"/>
        <v>5729550.6105024852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8395.6297298201844</v>
      </c>
      <c r="K376" s="25">
        <f t="shared" si="264"/>
        <v>21655.303514578787</v>
      </c>
      <c r="L376" s="25"/>
      <c r="N376" s="25">
        <f>'Combined Retirement'!$C$18/12</f>
        <v>40940.569999999992</v>
      </c>
      <c r="O376" s="25">
        <f t="shared" si="265"/>
        <v>10889.636755601023</v>
      </c>
      <c r="P376" s="25">
        <f t="shared" si="266"/>
        <v>30050.93324439897</v>
      </c>
      <c r="Q376" s="25">
        <f t="array" aca="1" ref="Q376" ca="1">INDEX('Isaac 401k'!L:L,MATCH('Retirement Calculator'!A376,'Isaac 401k'!N:N,0),0)</f>
        <v>1995846.5030456048</v>
      </c>
      <c r="R376" s="25">
        <f t="array" aca="1" ref="R376" ca="1">INDEX('Lorri 401b'!L:L,MATCH('Retirement Calculator'!A376,'Lorri 401b'!N:N,0),0)</f>
        <v>3727401.0895343903</v>
      </c>
      <c r="S376" s="25">
        <f t="shared" ca="1" si="267"/>
        <v>5723247.5925799953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8395.6297298201844</v>
      </c>
      <c r="K377" s="25">
        <f t="shared" si="264"/>
        <v>21655.303514578787</v>
      </c>
      <c r="L377" s="25"/>
      <c r="N377" s="25">
        <f>'Combined Retirement'!$C$18/12</f>
        <v>40940.569999999992</v>
      </c>
      <c r="O377" s="25">
        <f t="shared" si="265"/>
        <v>10889.636755601023</v>
      </c>
      <c r="P377" s="25">
        <f t="shared" si="266"/>
        <v>30050.93324439897</v>
      </c>
      <c r="Q377" s="25">
        <f t="array" aca="1" ref="Q377" ca="1">INDEX('Isaac 401k'!L:L,MATCH('Retirement Calculator'!A377,'Isaac 401k'!N:N,0),0)</f>
        <v>1995731.918621267</v>
      </c>
      <c r="R377" s="25">
        <f t="array" aca="1" ref="R377" ca="1">INDEX('Lorri 401b'!L:L,MATCH('Retirement Calculator'!A377,'Lorri 401b'!N:N,0),0)</f>
        <v>3721186.3934615608</v>
      </c>
      <c r="S377" s="25">
        <f t="shared" ca="1" si="267"/>
        <v>5716918.312082828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8395.6297298201844</v>
      </c>
      <c r="K378" s="25">
        <f t="shared" si="264"/>
        <v>21655.303514578787</v>
      </c>
      <c r="L378" s="25"/>
      <c r="N378" s="25">
        <f>'Combined Retirement'!$C$18/12</f>
        <v>40940.569999999992</v>
      </c>
      <c r="O378" s="25">
        <f t="shared" si="265"/>
        <v>10889.636755601023</v>
      </c>
      <c r="P378" s="25">
        <f t="shared" si="266"/>
        <v>30050.93324439897</v>
      </c>
      <c r="Q378" s="25">
        <f t="array" aca="1" ref="Q378" ca="1">INDEX('Isaac 401k'!L:L,MATCH('Retirement Calculator'!A378,'Isaac 401k'!N:N,0),0)</f>
        <v>1995616.8567618278</v>
      </c>
      <c r="R378" s="25">
        <f t="array" aca="1" ref="R378" ca="1">INDEX('Lorri 401b'!L:L,MATCH('Retirement Calculator'!A378,'Lorri 401b'!N:N,0),0)</f>
        <v>3714945.802821761</v>
      </c>
      <c r="S378" s="25">
        <f t="shared" ca="1" si="267"/>
        <v>5710562.6595835891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8395.6297298201844</v>
      </c>
      <c r="K379" s="25">
        <f t="shared" si="264"/>
        <v>21655.303514578787</v>
      </c>
      <c r="L379" s="25"/>
      <c r="N379" s="25">
        <f>'Combined Retirement'!$C$18/12</f>
        <v>40940.569999999992</v>
      </c>
      <c r="O379" s="25">
        <f t="shared" si="265"/>
        <v>10889.636755601023</v>
      </c>
      <c r="P379" s="25">
        <f t="shared" si="266"/>
        <v>30050.93324439897</v>
      </c>
      <c r="Q379" s="25">
        <f t="array" aca="1" ref="Q379" ca="1">INDEX('Isaac 401k'!L:L,MATCH('Retirement Calculator'!A379,'Isaac 401k'!N:N,0),0)</f>
        <v>1995501.3154779742</v>
      </c>
      <c r="R379" s="25">
        <f t="array" aca="1" ref="R379" ca="1">INDEX('Lorri 401b'!L:L,MATCH('Retirement Calculator'!A379,'Lorri 401b'!N:N,0),0)</f>
        <v>3708679.2097209622</v>
      </c>
      <c r="S379" s="25">
        <f t="shared" ca="1" si="267"/>
        <v>5704180.5251989365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8395.6297298201844</v>
      </c>
      <c r="K380" s="25">
        <f t="shared" si="264"/>
        <v>21655.303514578787</v>
      </c>
      <c r="L380" s="25"/>
      <c r="N380" s="25">
        <f>'Combined Retirement'!$C$18/12</f>
        <v>40940.569999999992</v>
      </c>
      <c r="O380" s="25">
        <f t="shared" si="265"/>
        <v>10889.636755601023</v>
      </c>
      <c r="P380" s="25">
        <f t="shared" si="266"/>
        <v>30050.93324439897</v>
      </c>
      <c r="Q380" s="25">
        <f t="array" aca="1" ref="Q380" ca="1">INDEX('Isaac 401k'!L:L,MATCH('Retirement Calculator'!A380,'Isaac 401k'!N:N,0),0)</f>
        <v>1995385.2927721047</v>
      </c>
      <c r="R380" s="25">
        <f t="array" aca="1" ref="R380" ca="1">INDEX('Lorri 401b'!L:L,MATCH('Retirement Calculator'!A380,'Lorri 401b'!N:N,0),0)</f>
        <v>3702386.5058155768</v>
      </c>
      <c r="S380" s="25">
        <f t="shared" ca="1" si="267"/>
        <v>5697771.7985876817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8395.6297298201844</v>
      </c>
      <c r="K381" s="25">
        <f t="shared" si="264"/>
        <v>21655.303514578787</v>
      </c>
      <c r="L381" s="25"/>
      <c r="N381" s="25">
        <f>'Combined Retirement'!$C$18/12</f>
        <v>40940.569999999992</v>
      </c>
      <c r="O381" s="25">
        <f t="shared" si="265"/>
        <v>10889.636755601023</v>
      </c>
      <c r="P381" s="25">
        <f t="shared" si="266"/>
        <v>30050.93324439897</v>
      </c>
      <c r="Q381" s="25">
        <f t="array" aca="1" ref="Q381" ca="1">INDEX('Isaac 401k'!L:L,MATCH('Retirement Calculator'!A381,'Isaac 401k'!N:N,0),0)</f>
        <v>1995268.7866382941</v>
      </c>
      <c r="R381" s="25">
        <f t="array" aca="1" ref="R381" ca="1">INDEX('Lorri 401b'!L:L,MATCH('Retirement Calculator'!A381,'Lorri 401b'!N:N,0),0)</f>
        <v>3696067.5823105853</v>
      </c>
      <c r="S381" s="25">
        <f t="shared" ca="1" si="267"/>
        <v>5691336.3689488797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8395.6297298201844</v>
      </c>
      <c r="K382" s="25">
        <f t="shared" si="264"/>
        <v>21655.303514578787</v>
      </c>
      <c r="L382" s="25"/>
      <c r="N382" s="25">
        <f>'Combined Retirement'!$C$18/12</f>
        <v>40940.569999999992</v>
      </c>
      <c r="O382" s="25">
        <f t="shared" si="265"/>
        <v>10889.636755601023</v>
      </c>
      <c r="P382" s="25">
        <f t="shared" si="266"/>
        <v>30050.93324439897</v>
      </c>
      <c r="Q382" s="25">
        <f t="array" aca="1" ref="Q382" ca="1">INDEX('Isaac 401k'!L:L,MATCH('Retirement Calculator'!A382,'Isaac 401k'!N:N,0),0)</f>
        <v>1995151.7950622593</v>
      </c>
      <c r="R382" s="25">
        <f t="array" aca="1" ref="R382" ca="1">INDEX('Lorri 401b'!L:L,MATCH('Retirement Calculator'!A382,'Lorri 401b'!N:N,0),0)</f>
        <v>3689722.3299576566</v>
      </c>
      <c r="S382" s="25">
        <f t="shared" ca="1" si="267"/>
        <v>5684874.1250199154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8395.6297298201844</v>
      </c>
      <c r="K383" s="25">
        <f t="shared" si="264"/>
        <v>21655.303514578787</v>
      </c>
      <c r="L383" s="25"/>
      <c r="N383" s="25">
        <f>'Combined Retirement'!$C$18/12</f>
        <v>40940.569999999992</v>
      </c>
      <c r="O383" s="25">
        <f t="shared" si="265"/>
        <v>10889.636755601023</v>
      </c>
      <c r="P383" s="25">
        <f t="shared" si="266"/>
        <v>30050.93324439897</v>
      </c>
      <c r="Q383" s="25">
        <f t="array" aca="1" ref="Q383" ca="1">INDEX('Isaac 401k'!L:L,MATCH('Retirement Calculator'!A383,'Isaac 401k'!N:N,0),0)</f>
        <v>1995034.3160213244</v>
      </c>
      <c r="R383" s="25">
        <f t="array" aca="1" ref="R383" ca="1">INDEX('Lorri 401b'!L:L,MATCH('Retirement Calculator'!A383,'Lorri 401b'!N:N,0),0)</f>
        <v>3683350.6390532572</v>
      </c>
      <c r="S383" s="25">
        <f t="shared" ca="1" si="267"/>
        <v>5678384.9550745813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8395.6297298201844</v>
      </c>
      <c r="K384" s="25">
        <f t="shared" si="264"/>
        <v>21655.303514578787</v>
      </c>
      <c r="L384" s="25"/>
      <c r="N384" s="25">
        <f>'Combined Retirement'!$C$18/12</f>
        <v>40940.569999999992</v>
      </c>
      <c r="O384" s="25">
        <f t="shared" si="265"/>
        <v>10889.636755601023</v>
      </c>
      <c r="P384" s="25">
        <f t="shared" si="266"/>
        <v>30050.93324439897</v>
      </c>
      <c r="Q384" s="25">
        <f t="array" aca="1" ref="Q384" ca="1">INDEX('Isaac 401k'!L:L,MATCH('Retirement Calculator'!A384,'Isaac 401k'!N:N,0),0)</f>
        <v>1994916.3474843854</v>
      </c>
      <c r="R384" s="25">
        <f t="array" aca="1" ref="R384" ca="1">INDEX('Lorri 401b'!L:L,MATCH('Retirement Calculator'!A384,'Lorri 401b'!N:N,0),0)</f>
        <v>3676952.399436756</v>
      </c>
      <c r="S384" s="25">
        <f t="shared" ca="1" si="267"/>
        <v>5671868.7469211416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8395.6297298201844</v>
      </c>
      <c r="K385" s="25">
        <f t="shared" si="264"/>
        <v>21655.303514578787</v>
      </c>
      <c r="L385" s="25"/>
      <c r="N385" s="25">
        <f>'Combined Retirement'!$C$18/12</f>
        <v>40940.569999999992</v>
      </c>
      <c r="O385" s="25">
        <f t="shared" si="265"/>
        <v>10889.636755601023</v>
      </c>
      <c r="P385" s="25">
        <f t="shared" si="266"/>
        <v>30050.93324439897</v>
      </c>
      <c r="Q385" s="25">
        <f t="array" aca="1" ref="Q385" ca="1">INDEX('Isaac 401k'!L:L,MATCH('Retirement Calculator'!A385,'Isaac 401k'!N:N,0),0)</f>
        <v>1994797.8874118759</v>
      </c>
      <c r="R385" s="25">
        <f t="array" aca="1" ref="R385" ca="1">INDEX('Lorri 401b'!L:L,MATCH('Retirement Calculator'!A385,'Lorri 401b'!N:N,0),0)</f>
        <v>3670527.5004885197</v>
      </c>
      <c r="S385" s="25">
        <f t="shared" ca="1" si="267"/>
        <v>5665325.3879003953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8395.6297298201844</v>
      </c>
      <c r="K386" s="25">
        <f t="shared" si="264"/>
        <v>21655.303514578787</v>
      </c>
      <c r="L386" s="25"/>
      <c r="N386" s="25">
        <f>'Combined Retirement'!$C$18/12</f>
        <v>40940.569999999992</v>
      </c>
      <c r="O386" s="25">
        <f t="shared" si="265"/>
        <v>10889.636755601023</v>
      </c>
      <c r="P386" s="25">
        <f t="shared" si="266"/>
        <v>30050.93324439897</v>
      </c>
      <c r="Q386" s="25">
        <f t="array" aca="1" ref="Q386" ca="1">INDEX('Isaac 401k'!L:L,MATCH('Retirement Calculator'!A386,'Isaac 401k'!N:N,0),0)</f>
        <v>1994678.933755731</v>
      </c>
      <c r="R386" s="25">
        <f t="array" aca="1" ref="R386" ca="1">INDEX('Lorri 401b'!L:L,MATCH('Retirement Calculator'!A386,'Lorri 401b'!N:N,0),0)</f>
        <v>3664075.8311279989</v>
      </c>
      <c r="S386" s="25">
        <f t="shared" ca="1" si="267"/>
        <v>5658754.7648837296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8395.6297298201844</v>
      </c>
      <c r="K387" s="25">
        <f t="shared" si="264"/>
        <v>21655.303514578787</v>
      </c>
      <c r="L387" s="25"/>
      <c r="N387" s="25">
        <f>'Combined Retirement'!$C$18/12</f>
        <v>40940.569999999992</v>
      </c>
      <c r="O387" s="25">
        <f t="shared" si="265"/>
        <v>10889.636755601023</v>
      </c>
      <c r="P387" s="25">
        <f t="shared" si="266"/>
        <v>30050.93324439897</v>
      </c>
      <c r="Q387" s="25">
        <f t="array" aca="1" ref="Q387" ca="1">INDEX('Isaac 401k'!L:L,MATCH('Retirement Calculator'!A387,'Isaac 401k'!N:N,0),0)</f>
        <v>1994559.484459352</v>
      </c>
      <c r="R387" s="25">
        <f t="array" aca="1" ref="R387" ca="1">INDEX('Lorri 401b'!L:L,MATCH('Retirement Calculator'!A387,'Lorri 401b'!N:N,0),0)</f>
        <v>3657597.2798118093</v>
      </c>
      <c r="S387" s="25">
        <f t="shared" ca="1" si="267"/>
        <v>5652156.7642711615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8395.6297298201844</v>
      </c>
      <c r="K388" s="25">
        <f t="shared" si="264"/>
        <v>21655.303514578787</v>
      </c>
      <c r="L388" s="25"/>
      <c r="N388" s="25">
        <f>'Combined Retirement'!$C$18/12</f>
        <v>40940.569999999992</v>
      </c>
      <c r="O388" s="25">
        <f t="shared" si="265"/>
        <v>10889.636755601023</v>
      </c>
      <c r="P388" s="25">
        <f t="shared" si="266"/>
        <v>30050.93324439897</v>
      </c>
      <c r="Q388" s="25">
        <f t="array" aca="1" ref="Q388" ca="1">INDEX('Isaac 401k'!L:L,MATCH('Retirement Calculator'!A388,'Isaac 401k'!N:N,0),0)</f>
        <v>1994439.5374575716</v>
      </c>
      <c r="R388" s="25">
        <f t="array" aca="1" ref="R388" ca="1">INDEX('Lorri 401b'!L:L,MATCH('Retirement Calculator'!A388,'Lorri 401b'!N:N,0),0)</f>
        <v>3651091.7345318021</v>
      </c>
      <c r="S388" s="25">
        <f t="shared" ca="1" si="267"/>
        <v>5645531.2719893735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8395.6297298201844</v>
      </c>
      <c r="K389" s="25">
        <f t="shared" si="264"/>
        <v>21655.303514578787</v>
      </c>
      <c r="L389" s="25"/>
      <c r="N389" s="25">
        <f>'Combined Retirement'!$C$18/12</f>
        <v>40940.569999999992</v>
      </c>
      <c r="O389" s="25">
        <f t="shared" si="265"/>
        <v>10889.636755601023</v>
      </c>
      <c r="P389" s="25">
        <f t="shared" si="266"/>
        <v>30050.93324439897</v>
      </c>
      <c r="Q389" s="25">
        <f t="array" aca="1" ref="Q389" ca="1">INDEX('Isaac 401k'!L:L,MATCH('Retirement Calculator'!A389,'Isaac 401k'!N:N,0),0)</f>
        <v>1994319.0906766171</v>
      </c>
      <c r="R389" s="25">
        <f t="array" aca="1" ref="R389" ca="1">INDEX('Lorri 401b'!L:L,MATCH('Retirement Calculator'!A389,'Lorri 401b'!N:N,0),0)</f>
        <v>3644559.0828131284</v>
      </c>
      <c r="S389" s="25">
        <f t="shared" ca="1" si="267"/>
        <v>5638878.1734897457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8395.6297298201844</v>
      </c>
      <c r="K390" s="25">
        <f t="shared" si="264"/>
        <v>21655.303514578787</v>
      </c>
      <c r="L390" s="25"/>
      <c r="N390" s="25">
        <f>'Combined Retirement'!$C$18/12</f>
        <v>40940.569999999992</v>
      </c>
      <c r="O390" s="25">
        <f t="shared" si="265"/>
        <v>10889.636755601023</v>
      </c>
      <c r="P390" s="25">
        <f t="shared" si="266"/>
        <v>30050.93324439897</v>
      </c>
      <c r="Q390" s="25">
        <f t="array" aca="1" ref="Q390" ca="1">INDEX('Isaac 401k'!L:L,MATCH('Retirement Calculator'!A390,'Isaac 401k'!N:N,0),0)</f>
        <v>1994198.1420340752</v>
      </c>
      <c r="R390" s="25">
        <f t="array" aca="1" ref="R390" ca="1">INDEX('Lorri 401b'!L:L,MATCH('Retirement Calculator'!A390,'Lorri 401b'!N:N,0),0)</f>
        <v>3637999.2117122933</v>
      </c>
      <c r="S390" s="25">
        <f t="shared" ca="1" si="267"/>
        <v>5632197.3537463685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8395.6297298201844</v>
      </c>
      <c r="K391" s="25">
        <f t="shared" si="264"/>
        <v>21655.303514578787</v>
      </c>
      <c r="L391" s="25"/>
      <c r="N391" s="25">
        <f>'Combined Retirement'!$C$18/12</f>
        <v>40940.569999999992</v>
      </c>
      <c r="O391" s="25">
        <f t="shared" si="265"/>
        <v>10889.636755601023</v>
      </c>
      <c r="P391" s="25">
        <f t="shared" si="266"/>
        <v>30050.93324439897</v>
      </c>
      <c r="Q391" s="25">
        <f t="array" aca="1" ref="Q391" ca="1">INDEX('Isaac 401k'!L:L,MATCH('Retirement Calculator'!A391,'Isaac 401k'!N:N,0),0)</f>
        <v>1994076.6894388562</v>
      </c>
      <c r="R391" s="25">
        <f t="array" aca="1" ref="R391" ca="1">INDEX('Lorri 401b'!L:L,MATCH('Retirement Calculator'!A391,'Lorri 401b'!N:N,0),0)</f>
        <v>3631412.007815205</v>
      </c>
      <c r="S391" s="25">
        <f t="shared" ca="1" si="267"/>
        <v>5625488.6972540617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8395.6297298201844</v>
      </c>
      <c r="K392" s="25">
        <f t="shared" si="264"/>
        <v>21655.303514578787</v>
      </c>
      <c r="L392" s="25"/>
      <c r="N392" s="25">
        <f>'Combined Retirement'!$C$18/12</f>
        <v>40940.569999999992</v>
      </c>
      <c r="O392" s="25">
        <f t="shared" si="265"/>
        <v>10889.636755601023</v>
      </c>
      <c r="P392" s="25">
        <f t="shared" si="266"/>
        <v>30050.93324439897</v>
      </c>
      <c r="Q392" s="25">
        <f t="array" aca="1" ref="Q392" ca="1">INDEX('Isaac 401k'!L:L,MATCH('Retirement Calculator'!A392,'Isaac 401k'!N:N,0),0)</f>
        <v>1993954.7307911571</v>
      </c>
      <c r="R392" s="25">
        <f t="array" aca="1" ref="R392" ca="1">INDEX('Lorri 401b'!L:L,MATCH('Retirement Calculator'!A392,'Lorri 401b'!N:N,0),0)</f>
        <v>3624797.3572352123</v>
      </c>
      <c r="S392" s="25">
        <f t="shared" ca="1" si="267"/>
        <v>5618752.088026369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8395.6297298201844</v>
      </c>
      <c r="K393" s="25">
        <f t="shared" si="264"/>
        <v>21655.303514578787</v>
      </c>
      <c r="L393" s="25"/>
      <c r="N393" s="25">
        <f>'Combined Retirement'!$C$18/12</f>
        <v>40940.569999999992</v>
      </c>
      <c r="O393" s="25">
        <f t="shared" si="265"/>
        <v>10889.636755601023</v>
      </c>
      <c r="P393" s="25">
        <f t="shared" si="266"/>
        <v>30050.93324439897</v>
      </c>
      <c r="Q393" s="25">
        <f t="array" aca="1" ref="Q393" ca="1">INDEX('Isaac 401k'!L:L,MATCH('Retirement Calculator'!A393,'Isaac 401k'!N:N,0),0)</f>
        <v>1993832.2639824259</v>
      </c>
      <c r="R393" s="25">
        <f t="array" aca="1" ref="R393" ca="1">INDEX('Lorri 401b'!L:L,MATCH('Retirement Calculator'!A393,'Lorri 401b'!N:N,0),0)</f>
        <v>3618155.1456111362</v>
      </c>
      <c r="S393" s="25">
        <f t="shared" ca="1" si="267"/>
        <v>5611987.4095935617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8395.6297298201844</v>
      </c>
      <c r="K394" s="25">
        <f t="shared" si="264"/>
        <v>21655.303514578787</v>
      </c>
      <c r="L394" s="25"/>
      <c r="N394" s="25">
        <f>'Combined Retirement'!$C$18/12</f>
        <v>40940.569999999992</v>
      </c>
      <c r="O394" s="25">
        <f t="shared" si="265"/>
        <v>10889.636755601023</v>
      </c>
      <c r="P394" s="25">
        <f t="shared" si="266"/>
        <v>30050.93324439897</v>
      </c>
      <c r="Q394" s="25">
        <f t="array" aca="1" ref="Q394" ca="1">INDEX('Isaac 401k'!L:L,MATCH('Retirement Calculator'!A394,'Isaac 401k'!N:N,0),0)</f>
        <v>1993709.2868953249</v>
      </c>
      <c r="R394" s="25">
        <f t="array" aca="1" ref="R394" ca="1">INDEX('Lorri 401b'!L:L,MATCH('Retirement Calculator'!A394,'Lorri 401b'!N:N,0),0)</f>
        <v>3611485.2581052929</v>
      </c>
      <c r="S394" s="25">
        <f t="shared" ca="1" si="267"/>
        <v>5605194.5450006183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8395.6297298201844</v>
      </c>
      <c r="K395" s="25">
        <f t="shared" si="264"/>
        <v>21655.303514578787</v>
      </c>
      <c r="L395" s="25"/>
      <c r="N395" s="25">
        <f>'Combined Retirement'!$C$18/12</f>
        <v>40940.569999999992</v>
      </c>
      <c r="O395" s="25">
        <f t="shared" si="265"/>
        <v>10889.636755601023</v>
      </c>
      <c r="P395" s="25">
        <f t="shared" si="266"/>
        <v>30050.93324439897</v>
      </c>
      <c r="Q395" s="25">
        <f t="array" aca="1" ref="Q395" ca="1">INDEX('Isaac 401k'!L:L,MATCH('Retirement Calculator'!A395,'Isaac 401k'!N:N,0),0)</f>
        <v>1993585.7974036944</v>
      </c>
      <c r="R395" s="25">
        <f t="array" aca="1" ref="R395" ca="1">INDEX('Lorri 401b'!L:L,MATCH('Retirement Calculator'!A395,'Lorri 401b'!N:N,0),0)</f>
        <v>3604787.5794015089</v>
      </c>
      <c r="S395" s="25">
        <f t="shared" ca="1" si="267"/>
        <v>5598373.376805203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8395.6297298201844</v>
      </c>
      <c r="K396" s="25">
        <f t="shared" si="264"/>
        <v>21655.303514578787</v>
      </c>
      <c r="L396" s="25"/>
      <c r="N396" s="25">
        <f>'Combined Retirement'!$C$18/12</f>
        <v>40940.569999999992</v>
      </c>
      <c r="O396" s="25">
        <f t="shared" si="265"/>
        <v>10889.636755601023</v>
      </c>
      <c r="P396" s="25">
        <f t="shared" si="266"/>
        <v>30050.93324439897</v>
      </c>
      <c r="Q396" s="25">
        <f t="array" aca="1" ref="Q396" ca="1">INDEX('Isaac 401k'!L:L,MATCH('Retirement Calculator'!A396,'Isaac 401k'!N:N,0),0)</f>
        <v>1993461.7933725154</v>
      </c>
      <c r="R396" s="25">
        <f t="array" aca="1" ref="R396" ca="1">INDEX('Lorri 401b'!L:L,MATCH('Retirement Calculator'!A396,'Lorri 401b'!N:N,0),0)</f>
        <v>3598061.9937031255</v>
      </c>
      <c r="S396" s="25">
        <f t="shared" ca="1" si="267"/>
        <v>5591523.7870756406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8395.6297298201844</v>
      </c>
      <c r="K397" s="25">
        <f t="shared" si="264"/>
        <v>21655.303514578787</v>
      </c>
      <c r="L397" s="25"/>
      <c r="N397" s="25">
        <f>'Combined Retirement'!$C$18/12</f>
        <v>40940.569999999992</v>
      </c>
      <c r="O397" s="25">
        <f t="shared" si="265"/>
        <v>10889.636755601023</v>
      </c>
      <c r="P397" s="25">
        <f t="shared" si="266"/>
        <v>30050.93324439897</v>
      </c>
      <c r="Q397" s="25">
        <f t="array" aca="1" ref="Q397" ca="1">INDEX('Isaac 401k'!L:L,MATCH('Retirement Calculator'!A397,'Isaac 401k'!N:N,0),0)</f>
        <v>1993337.2726578731</v>
      </c>
      <c r="R397" s="25">
        <f t="array" aca="1" ref="R397" ca="1">INDEX('Lorri 401b'!L:L,MATCH('Retirement Calculator'!A397,'Lorri 401b'!N:N,0),0)</f>
        <v>3591308.3847309989</v>
      </c>
      <c r="S397" s="25">
        <f t="shared" ca="1" si="267"/>
        <v>5584645.6573888715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8395.6297298201844</v>
      </c>
      <c r="K398" s="25">
        <f t="shared" si="264"/>
        <v>21655.303514578787</v>
      </c>
      <c r="L398" s="25"/>
      <c r="N398" s="25">
        <f>'Combined Retirement'!$C$18/12</f>
        <v>40940.569999999992</v>
      </c>
      <c r="O398" s="25">
        <f t="shared" si="265"/>
        <v>10889.636755601023</v>
      </c>
      <c r="P398" s="25">
        <f t="shared" si="266"/>
        <v>30050.93324439897</v>
      </c>
      <c r="Q398" s="25">
        <f t="array" aca="1" ref="Q398" ca="1">INDEX('Isaac 401k'!L:L,MATCH('Retirement Calculator'!A398,'Isaac 401k'!N:N,0),0)</f>
        <v>1993212.2331069198</v>
      </c>
      <c r="R398" s="25">
        <f t="array" aca="1" ref="R398" ca="1">INDEX('Lorri 401b'!L:L,MATCH('Retirement Calculator'!A398,'Lorri 401b'!N:N,0),0)</f>
        <v>3584526.6357214884</v>
      </c>
      <c r="S398" s="25">
        <f t="shared" ca="1" si="267"/>
        <v>5577738.8688284084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8395.6297298201844</v>
      </c>
      <c r="K399" s="25">
        <f t="shared" si="264"/>
        <v>21655.303514578787</v>
      </c>
      <c r="L399" s="25"/>
      <c r="N399" s="25">
        <f>'Combined Retirement'!$C$18/12</f>
        <v>40940.569999999992</v>
      </c>
      <c r="O399" s="25">
        <f t="shared" si="265"/>
        <v>10889.636755601023</v>
      </c>
      <c r="P399" s="25">
        <f t="shared" si="266"/>
        <v>30050.93324439897</v>
      </c>
      <c r="Q399" s="25">
        <f t="array" aca="1" ref="Q399" ca="1">INDEX('Isaac 401k'!L:L,MATCH('Retirement Calculator'!A399,'Isaac 401k'!N:N,0),0)</f>
        <v>1993086.6725578376</v>
      </c>
      <c r="R399" s="25">
        <f t="array" aca="1" ref="R399" ca="1">INDEX('Lorri 401b'!L:L,MATCH('Retirement Calculator'!A399,'Lorri 401b'!N:N,0),0)</f>
        <v>3577716.6294244383</v>
      </c>
      <c r="S399" s="25">
        <f t="shared" ca="1" si="267"/>
        <v>5570803.3019822761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8395.6297298201844</v>
      </c>
      <c r="K400" s="25">
        <f t="shared" si="264"/>
        <v>21655.303514578787</v>
      </c>
      <c r="L400" s="25"/>
      <c r="N400" s="25">
        <f>'Combined Retirement'!$C$18/12</f>
        <v>40940.569999999992</v>
      </c>
      <c r="O400" s="25">
        <f t="shared" si="265"/>
        <v>10889.636755601023</v>
      </c>
      <c r="P400" s="25">
        <f t="shared" si="266"/>
        <v>30050.93324439897</v>
      </c>
      <c r="Q400" s="25">
        <f t="array" aca="1" ref="Q400" ca="1">INDEX('Isaac 401k'!L:L,MATCH('Retirement Calculator'!A400,'Isaac 401k'!N:N,0),0)</f>
        <v>1992960.5888398008</v>
      </c>
      <c r="R400" s="25">
        <f t="array" aca="1" ref="R400" ca="1">INDEX('Lorri 401b'!L:L,MATCH('Retirement Calculator'!A400,'Lorri 401b'!N:N,0),0)</f>
        <v>3570878.2481011506</v>
      </c>
      <c r="S400" s="25">
        <f t="shared" ca="1" si="267"/>
        <v>5563838.8369409516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8395.6297298201844</v>
      </c>
      <c r="K401" s="25">
        <f t="shared" si="264"/>
        <v>21655.303514578787</v>
      </c>
      <c r="L401" s="25"/>
      <c r="N401" s="25">
        <f>'Combined Retirement'!$C$18/12</f>
        <v>40940.569999999992</v>
      </c>
      <c r="O401" s="25">
        <f t="shared" si="265"/>
        <v>10889.636755601023</v>
      </c>
      <c r="P401" s="25">
        <f t="shared" si="266"/>
        <v>30050.93324439897</v>
      </c>
      <c r="Q401" s="25">
        <f t="array" aca="1" ref="Q401" ca="1">INDEX('Isaac 401k'!L:L,MATCH('Retirement Calculator'!A401,'Isaac 401k'!N:N,0),0)</f>
        <v>1992833.9797729389</v>
      </c>
      <c r="R401" s="25">
        <f t="array" aca="1" ref="R401" ca="1">INDEX('Lorri 401b'!L:L,MATCH('Retirement Calculator'!A401,'Lorri 401b'!N:N,0),0)</f>
        <v>3564011.3735223492</v>
      </c>
      <c r="S401" s="25">
        <f t="shared" ca="1" si="267"/>
        <v>5556845.353295288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8395.6297298201844</v>
      </c>
      <c r="K402" s="25">
        <f t="shared" si="264"/>
        <v>21655.303514578787</v>
      </c>
      <c r="L402" s="25"/>
      <c r="N402" s="25">
        <f>'Combined Retirement'!$C$18/12</f>
        <v>40940.569999999992</v>
      </c>
      <c r="O402" s="25">
        <f t="shared" si="265"/>
        <v>10889.636755601023</v>
      </c>
      <c r="P402" s="25">
        <f t="shared" si="266"/>
        <v>30050.93324439897</v>
      </c>
      <c r="Q402" s="25">
        <f t="array" aca="1" ref="Q402" ca="1">INDEX('Isaac 401k'!L:L,MATCH('Retirement Calculator'!A402,'Isaac 401k'!N:N,0),0)</f>
        <v>1992706.8431682982</v>
      </c>
      <c r="R402" s="25">
        <f t="array" aca="1" ref="R402" ca="1">INDEX('Lorri 401b'!L:L,MATCH('Retirement Calculator'!A402,'Lorri 401b'!N:N,0),0)</f>
        <v>3557115.8869661358</v>
      </c>
      <c r="S402" s="25">
        <f t="shared" ca="1" si="267"/>
        <v>5549822.7301344341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8395.6297298201844</v>
      </c>
      <c r="K403" s="25">
        <f t="shared" si="264"/>
        <v>21655.303514578787</v>
      </c>
      <c r="L403" s="25"/>
      <c r="N403" s="25">
        <f>'Combined Retirement'!$C$18/12</f>
        <v>40940.569999999992</v>
      </c>
      <c r="O403" s="25">
        <f t="shared" si="265"/>
        <v>10889.636755601023</v>
      </c>
      <c r="P403" s="25">
        <f t="shared" si="266"/>
        <v>30050.93324439897</v>
      </c>
      <c r="Q403" s="25">
        <f t="array" aca="1" ref="Q403" ca="1">INDEX('Isaac 401k'!L:L,MATCH('Retirement Calculator'!A403,'Isaac 401k'!N:N,0),0)</f>
        <v>1992579.1768278051</v>
      </c>
      <c r="R403" s="25">
        <f t="array" aca="1" ref="R403" ca="1">INDEX('Lorri 401b'!L:L,MATCH('Retirement Calculator'!A403,'Lorri 401b'!N:N,0),0)</f>
        <v>3550191.6692159385</v>
      </c>
      <c r="S403" s="25">
        <f t="shared" ca="1" si="267"/>
        <v>5542770.8460437432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8395.6297298201844</v>
      </c>
      <c r="K404" s="25">
        <f t="shared" si="264"/>
        <v>21655.303514578787</v>
      </c>
      <c r="L404" s="25"/>
      <c r="N404" s="25">
        <f>'Combined Retirement'!$C$18/12</f>
        <v>40940.569999999992</v>
      </c>
      <c r="O404" s="25">
        <f t="shared" si="265"/>
        <v>10889.636755601023</v>
      </c>
      <c r="P404" s="25">
        <f t="shared" si="266"/>
        <v>30050.93324439897</v>
      </c>
      <c r="Q404" s="25">
        <f t="array" aca="1" ref="Q404" ca="1">INDEX('Isaac 401k'!L:L,MATCH('Retirement Calculator'!A404,'Isaac 401k'!N:N,0),0)</f>
        <v>1992450.9785442266</v>
      </c>
      <c r="R404" s="25">
        <f t="array" aca="1" ref="R404" ca="1">INDEX('Lorri 401b'!L:L,MATCH('Retirement Calculator'!A404,'Lorri 401b'!N:N,0),0)</f>
        <v>3543238.6005584486</v>
      </c>
      <c r="S404" s="25">
        <f t="shared" ca="1" si="267"/>
        <v>5535689.5791026754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8395.6297298201844</v>
      </c>
      <c r="K405" s="25">
        <f t="shared" si="264"/>
        <v>21655.303514578787</v>
      </c>
      <c r="L405" s="25"/>
      <c r="N405" s="25">
        <f>'Combined Retirement'!$C$18/12</f>
        <v>40940.569999999992</v>
      </c>
      <c r="O405" s="25">
        <f t="shared" si="265"/>
        <v>10889.636755601023</v>
      </c>
      <c r="P405" s="25">
        <f t="shared" si="266"/>
        <v>30050.93324439897</v>
      </c>
      <c r="Q405" s="25">
        <f t="array" aca="1" ref="Q405" ca="1">INDEX('Isaac 401k'!L:L,MATCH('Retirement Calculator'!A405,'Isaac 401k'!N:N,0),0)</f>
        <v>1992322.2461011331</v>
      </c>
      <c r="R405" s="25">
        <f t="array" aca="1" ref="R405" ca="1">INDEX('Lorri 401b'!L:L,MATCH('Retirement Calculator'!A405,'Lorri 401b'!N:N,0),0)</f>
        <v>3536256.5607815525</v>
      </c>
      <c r="S405" s="25">
        <f t="shared" ca="1" si="267"/>
        <v>5528578.8068826851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8395.6297298201844</v>
      </c>
      <c r="K406" s="25">
        <f t="shared" si="264"/>
        <v>21655.303514578787</v>
      </c>
      <c r="L406" s="25"/>
      <c r="N406" s="25">
        <f>'Combined Retirement'!$C$18/12</f>
        <v>40940.569999999992</v>
      </c>
      <c r="O406" s="25">
        <f t="shared" si="265"/>
        <v>10889.636755601023</v>
      </c>
      <c r="P406" s="25">
        <f t="shared" si="266"/>
        <v>30050.93324439897</v>
      </c>
      <c r="Q406" s="25">
        <f t="array" aca="1" ref="Q406" ca="1">INDEX('Isaac 401k'!L:L,MATCH('Retirement Calculator'!A406,'Isaac 401k'!N:N,0),0)</f>
        <v>1992192.97727286</v>
      </c>
      <c r="R406" s="25">
        <f t="array" aca="1" ref="R406" ca="1">INDEX('Lorri 401b'!L:L,MATCH('Retirement Calculator'!A406,'Lorri 401b'!N:N,0),0)</f>
        <v>3529245.4291722528</v>
      </c>
      <c r="S406" s="25">
        <f t="shared" ca="1" si="267"/>
        <v>5521438.406445113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8395.6297298201844</v>
      </c>
      <c r="K407" s="25">
        <f t="shared" si="264"/>
        <v>21655.303514578787</v>
      </c>
      <c r="L407" s="25"/>
      <c r="N407" s="25">
        <f>'Combined Retirement'!$C$18/12</f>
        <v>40940.569999999992</v>
      </c>
      <c r="O407" s="25">
        <f t="shared" si="265"/>
        <v>10889.636755601023</v>
      </c>
      <c r="P407" s="25">
        <f t="shared" si="266"/>
        <v>30050.93324439897</v>
      </c>
      <c r="Q407" s="25">
        <f t="array" aca="1" ref="Q407" ca="1">INDEX('Isaac 401k'!L:L,MATCH('Retirement Calculator'!A407,'Isaac 401k'!N:N,0),0)</f>
        <v>1992063.1698244691</v>
      </c>
      <c r="R407" s="25">
        <f t="array" aca="1" ref="R407" ca="1">INDEX('Lorri 401b'!L:L,MATCH('Retirement Calculator'!A407,'Lorri 401b'!N:N,0),0)</f>
        <v>3522205.0845145811</v>
      </c>
      <c r="S407" s="25">
        <f t="shared" ca="1" si="267"/>
        <v>5514268.2543390505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8395.6297298201844</v>
      </c>
      <c r="K408" s="25">
        <f t="shared" si="264"/>
        <v>21655.303514578787</v>
      </c>
      <c r="L408" s="25"/>
      <c r="N408" s="25">
        <f>'Combined Retirement'!$C$18/12</f>
        <v>40940.569999999992</v>
      </c>
      <c r="O408" s="25">
        <f t="shared" si="265"/>
        <v>10889.636755601023</v>
      </c>
      <c r="P408" s="25">
        <f t="shared" si="266"/>
        <v>30050.93324439897</v>
      </c>
      <c r="Q408" s="25">
        <f t="array" aca="1" ref="Q408" ca="1">INDEX('Isaac 401k'!L:L,MATCH('Retirement Calculator'!A408,'Isaac 401k'!N:N,0),0)</f>
        <v>1991932.8215117101</v>
      </c>
      <c r="R408" s="25">
        <f t="array" aca="1" ref="R408" ca="1">INDEX('Lorri 401b'!L:L,MATCH('Retirement Calculator'!A408,'Lorri 401b'!N:N,0),0)</f>
        <v>3515135.4050875022</v>
      </c>
      <c r="S408" s="25">
        <f t="shared" ca="1" si="267"/>
        <v>5507068.2265992127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8395.6297298201844</v>
      </c>
      <c r="K409" s="25">
        <f t="shared" si="264"/>
        <v>21655.303514578787</v>
      </c>
      <c r="L409" s="25"/>
      <c r="N409" s="25">
        <f>'Combined Retirement'!$C$18/12</f>
        <v>40940.569999999992</v>
      </c>
      <c r="O409" s="25">
        <f t="shared" si="265"/>
        <v>10889.636755601023</v>
      </c>
      <c r="P409" s="25">
        <f t="shared" si="266"/>
        <v>30050.93324439897</v>
      </c>
      <c r="Q409" s="25">
        <f t="array" aca="1" ref="Q409" ca="1">INDEX('Isaac 401k'!L:L,MATCH('Retirement Calculator'!A409,'Isaac 401k'!N:N,0),0)</f>
        <v>1991801.930080981</v>
      </c>
      <c r="R409" s="25">
        <f t="array" aca="1" ref="R409" ca="1">INDEX('Lorri 401b'!L:L,MATCH('Retirement Calculator'!A409,'Lorri 401b'!N:N,0),0)</f>
        <v>3508036.2686628103</v>
      </c>
      <c r="S409" s="25">
        <f t="shared" ca="1" si="267"/>
        <v>5499838.1987437913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8395.6297298201844</v>
      </c>
      <c r="K410" s="25">
        <f t="shared" si="264"/>
        <v>21655.303514578787</v>
      </c>
      <c r="L410" s="25"/>
      <c r="N410" s="25">
        <f>'Combined Retirement'!$C$18/12</f>
        <v>40940.569999999992</v>
      </c>
      <c r="O410" s="25">
        <f t="shared" si="265"/>
        <v>10889.636755601023</v>
      </c>
      <c r="P410" s="25">
        <f t="shared" si="266"/>
        <v>30050.93324439897</v>
      </c>
      <c r="Q410" s="25">
        <f t="array" aca="1" ref="Q410" ca="1">INDEX('Isaac 401k'!L:L,MATCH('Retirement Calculator'!A410,'Isaac 401k'!N:N,0),0)</f>
        <v>1991670.4932692905</v>
      </c>
      <c r="R410" s="25">
        <f t="array" aca="1" ref="R410" ca="1">INDEX('Lorri 401b'!L:L,MATCH('Retirement Calculator'!A410,'Lorri 401b'!N:N,0),0)</f>
        <v>3500907.5525030158</v>
      </c>
      <c r="S410" s="25">
        <f t="shared" ca="1" si="267"/>
        <v>5492578.0457723066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8395.6297298201844</v>
      </c>
      <c r="K411" s="25">
        <f t="shared" si="264"/>
        <v>21655.303514578787</v>
      </c>
      <c r="L411" s="25"/>
      <c r="N411" s="25">
        <f>'Combined Retirement'!$C$18/12</f>
        <v>40940.569999999992</v>
      </c>
      <c r="O411" s="25">
        <f t="shared" si="265"/>
        <v>10889.636755601023</v>
      </c>
      <c r="P411" s="25">
        <f t="shared" si="266"/>
        <v>30050.93324439897</v>
      </c>
      <c r="Q411" s="25">
        <f t="array" aca="1" ref="Q411" ca="1">INDEX('Isaac 401k'!L:L,MATCH('Retirement Calculator'!A411,'Isaac 401k'!N:N,0),0)</f>
        <v>1991538.5088042181</v>
      </c>
      <c r="R411" s="25">
        <f t="array" aca="1" ref="R411" ca="1">INDEX('Lorri 401b'!L:L,MATCH('Retirement Calculator'!A411,'Lorri 401b'!N:N,0),0)</f>
        <v>3493749.1333592222</v>
      </c>
      <c r="S411" s="25">
        <f t="shared" ca="1" si="267"/>
        <v>5485287.6421634406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8395.6297298201844</v>
      </c>
      <c r="K412" s="25">
        <f t="shared" si="264"/>
        <v>21655.303514578787</v>
      </c>
      <c r="L412" s="25"/>
      <c r="N412" s="25">
        <f>'Combined Retirement'!$C$18/12</f>
        <v>40940.569999999992</v>
      </c>
      <c r="O412" s="25">
        <f t="shared" si="265"/>
        <v>10889.636755601023</v>
      </c>
      <c r="P412" s="25">
        <f t="shared" si="266"/>
        <v>30050.93324439897</v>
      </c>
      <c r="Q412" s="25">
        <f t="array" aca="1" ref="Q412" ca="1">INDEX('Isaac 401k'!L:L,MATCH('Retirement Calculator'!A412,'Isaac 401k'!N:N,0),0)</f>
        <v>1991405.9744038747</v>
      </c>
      <c r="R412" s="25">
        <f t="array" aca="1" ref="R412" ca="1">INDEX('Lorri 401b'!L:L,MATCH('Retirement Calculator'!A412,'Lorri 401b'!N:N,0),0)</f>
        <v>3486560.887468996</v>
      </c>
      <c r="S412" s="25">
        <f t="shared" ca="1" si="267"/>
        <v>5477966.8618728705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8395.6297298201844</v>
      </c>
      <c r="K413" s="25">
        <f t="shared" si="264"/>
        <v>21655.303514578787</v>
      </c>
      <c r="L413" s="25"/>
      <c r="N413" s="25">
        <f>'Combined Retirement'!$C$18/12</f>
        <v>40940.569999999992</v>
      </c>
      <c r="O413" s="25">
        <f t="shared" si="265"/>
        <v>10889.636755601023</v>
      </c>
      <c r="P413" s="25">
        <f t="shared" si="266"/>
        <v>30050.93324439897</v>
      </c>
      <c r="Q413" s="25">
        <f t="array" aca="1" ref="Q413" ca="1">INDEX('Isaac 401k'!L:L,MATCH('Retirement Calculator'!A413,'Isaac 401k'!N:N,0),0)</f>
        <v>1991272.8877768631</v>
      </c>
      <c r="R413" s="25">
        <f t="array" aca="1" ref="R413" ca="1">INDEX('Lorri 401b'!L:L,MATCH('Retirement Calculator'!A413,'Lorri 401b'!N:N,0),0)</f>
        <v>3479342.6905542272</v>
      </c>
      <c r="S413" s="25">
        <f t="shared" ca="1" si="267"/>
        <v>5470615.5783310905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8395.6297298201844</v>
      </c>
      <c r="K414" s="25">
        <f t="shared" si="264"/>
        <v>21655.303514578787</v>
      </c>
      <c r="L414" s="25"/>
      <c r="N414" s="25">
        <f>'Combined Retirement'!$C$18/12</f>
        <v>40940.569999999992</v>
      </c>
      <c r="O414" s="25">
        <f t="shared" si="265"/>
        <v>10889.636755601023</v>
      </c>
      <c r="P414" s="25">
        <f t="shared" si="266"/>
        <v>30050.93324439897</v>
      </c>
      <c r="Q414" s="25">
        <f t="array" aca="1" ref="Q414" ca="1">INDEX('Isaac 401k'!L:L,MATCH('Retirement Calculator'!A414,'Isaac 401k'!N:N,0),0)</f>
        <v>1991139.2466222388</v>
      </c>
      <c r="R414" s="25">
        <f t="array" aca="1" ref="R414" ca="1">INDEX('Lorri 401b'!L:L,MATCH('Retirement Calculator'!A414,'Lorri 401b'!N:N,0),0)</f>
        <v>3472094.4178189803</v>
      </c>
      <c r="S414" s="25">
        <f t="shared" ca="1" si="267"/>
        <v>5463233.6644412186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8395.6297298201844</v>
      </c>
      <c r="K415" s="25">
        <f t="shared" si="264"/>
        <v>21655.303514578787</v>
      </c>
      <c r="L415" s="25"/>
      <c r="N415" s="25">
        <f>'Combined Retirement'!$C$18/12</f>
        <v>40940.569999999992</v>
      </c>
      <c r="O415" s="25">
        <f t="shared" si="265"/>
        <v>10889.636755601023</v>
      </c>
      <c r="P415" s="25">
        <f t="shared" si="266"/>
        <v>30050.93324439897</v>
      </c>
      <c r="Q415" s="25">
        <f t="array" aca="1" ref="Q415" ca="1">INDEX('Isaac 401k'!L:L,MATCH('Retirement Calculator'!A415,'Isaac 401k'!N:N,0),0)</f>
        <v>1991005.0486294704</v>
      </c>
      <c r="R415" s="25">
        <f t="array" aca="1" ref="R415" ca="1">INDEX('Lorri 401b'!L:L,MATCH('Retirement Calculator'!A415,'Lorri 401b'!N:N,0),0)</f>
        <v>3464815.9439473366</v>
      </c>
      <c r="S415" s="25">
        <f t="shared" ca="1" si="267"/>
        <v>5455820.9925768068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8395.6297298201844</v>
      </c>
      <c r="K416" s="25">
        <f t="shared" si="264"/>
        <v>21655.303514578787</v>
      </c>
      <c r="L416" s="25"/>
      <c r="N416" s="25">
        <f>'Combined Retirement'!$C$18/12</f>
        <v>40940.569999999992</v>
      </c>
      <c r="O416" s="25">
        <f t="shared" si="265"/>
        <v>10889.636755601023</v>
      </c>
      <c r="P416" s="25">
        <f t="shared" si="266"/>
        <v>30050.93324439897</v>
      </c>
      <c r="Q416" s="25">
        <f t="array" aca="1" ref="Q416" ca="1">INDEX('Isaac 401k'!L:L,MATCH('Retirement Calculator'!A416,'Isaac 401k'!N:N,0),0)</f>
        <v>1990870.2914783987</v>
      </c>
      <c r="R416" s="25">
        <f t="array" aca="1" ref="R416" ca="1">INDEX('Lorri 401b'!L:L,MATCH('Retirement Calculator'!A416,'Lorri 401b'!N:N,0),0)</f>
        <v>3457507.1431012275</v>
      </c>
      <c r="S416" s="25">
        <f t="shared" ca="1" si="267"/>
        <v>5448377.4345796257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8395.6297298201844</v>
      </c>
      <c r="K417" s="25">
        <f t="shared" si="264"/>
        <v>21655.303514578787</v>
      </c>
      <c r="L417" s="25"/>
      <c r="N417" s="25">
        <f>'Combined Retirement'!$C$18/12</f>
        <v>40940.569999999992</v>
      </c>
      <c r="O417" s="25">
        <f t="shared" si="265"/>
        <v>10889.636755601023</v>
      </c>
      <c r="P417" s="25">
        <f t="shared" si="266"/>
        <v>30050.93324439897</v>
      </c>
      <c r="Q417" s="25">
        <f t="array" aca="1" ref="Q417" ca="1">INDEX('Isaac 401k'!L:L,MATCH('Retirement Calculator'!A417,'Isaac 401k'!N:N,0),0)</f>
        <v>1990734.9728391976</v>
      </c>
      <c r="R417" s="25">
        <f t="array" aca="1" ref="R417" ca="1">INDEX('Lorri 401b'!L:L,MATCH('Retirement Calculator'!A417,'Lorri 401b'!N:N,0),0)</f>
        <v>3450167.8889182596</v>
      </c>
      <c r="S417" s="25">
        <f t="shared" ca="1" si="267"/>
        <v>5440902.8617574573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8395.6297298201844</v>
      </c>
      <c r="K418" s="25">
        <f t="shared" si="264"/>
        <v>21655.303514578787</v>
      </c>
      <c r="L418" s="25"/>
      <c r="N418" s="25">
        <f>'Combined Retirement'!$C$18/12</f>
        <v>40940.569999999992</v>
      </c>
      <c r="O418" s="25">
        <f t="shared" si="265"/>
        <v>10889.636755601023</v>
      </c>
      <c r="P418" s="25">
        <f t="shared" si="266"/>
        <v>30050.93324439897</v>
      </c>
      <c r="Q418" s="25">
        <f t="array" aca="1" ref="Q418" ca="1">INDEX('Isaac 401k'!L:L,MATCH('Retirement Calculator'!A418,'Isaac 401k'!N:N,0),0)</f>
        <v>1990599.0903723331</v>
      </c>
      <c r="R418" s="25">
        <f t="array" aca="1" ref="R418" ca="1">INDEX('Lorri 401b'!L:L,MATCH('Retirement Calculator'!A418,'Lorri 401b'!N:N,0),0)</f>
        <v>3442798.0545095294</v>
      </c>
      <c r="S418" s="25">
        <f t="shared" ca="1" si="267"/>
        <v>5433397.1448818622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8395.6297298201844</v>
      </c>
      <c r="K419" s="25">
        <f t="shared" si="264"/>
        <v>21655.303514578787</v>
      </c>
      <c r="L419" s="25"/>
      <c r="N419" s="25">
        <f>'Combined Retirement'!$C$18/12</f>
        <v>40940.569999999992</v>
      </c>
      <c r="O419" s="25">
        <f t="shared" si="265"/>
        <v>10889.636755601023</v>
      </c>
      <c r="P419" s="25">
        <f t="shared" si="266"/>
        <v>30050.93324439897</v>
      </c>
      <c r="Q419" s="25">
        <f t="array" aca="1" ref="Q419" ca="1">INDEX('Isaac 401k'!L:L,MATCH('Retirement Calculator'!A419,'Isaac 401k'!N:N,0),0)</f>
        <v>1990462.6417285234</v>
      </c>
      <c r="R419" s="25">
        <f t="array" aca="1" ref="R419" ca="1">INDEX('Lorri 401b'!L:L,MATCH('Retirement Calculator'!A419,'Lorri 401b'!N:N,0),0)</f>
        <v>3435397.5124574294</v>
      </c>
      <c r="S419" s="25">
        <f t="shared" ca="1" si="267"/>
        <v>5425860.1541859526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8395.6297298201844</v>
      </c>
      <c r="K420" s="25">
        <f t="shared" si="264"/>
        <v>21655.303514578787</v>
      </c>
      <c r="L420" s="25"/>
      <c r="N420" s="25">
        <f>'Combined Retirement'!$C$18/12</f>
        <v>40940.569999999992</v>
      </c>
      <c r="O420" s="25">
        <f t="shared" si="265"/>
        <v>10889.636755601023</v>
      </c>
      <c r="P420" s="25">
        <f t="shared" si="266"/>
        <v>30050.93324439897</v>
      </c>
      <c r="Q420" s="25">
        <f t="array" aca="1" ref="Q420" ca="1">INDEX('Isaac 401k'!L:L,MATCH('Retirement Calculator'!A420,'Isaac 401k'!N:N,0),0)</f>
        <v>1990325.6245486978</v>
      </c>
      <c r="R420" s="25">
        <f t="array" aca="1" ref="R420" ca="1">INDEX('Lorri 401b'!L:L,MATCH('Retirement Calculator'!A420,'Lorri 401b'!N:N,0),0)</f>
        <v>3427966.1348134456</v>
      </c>
      <c r="S420" s="25">
        <f t="shared" ca="1" si="267"/>
        <v>5418291.7593621435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8395.6297298201844</v>
      </c>
      <c r="K421" s="25">
        <f t="shared" si="264"/>
        <v>21655.303514578787</v>
      </c>
      <c r="L421" s="25"/>
      <c r="N421" s="25">
        <f>'Combined Retirement'!$C$18/12</f>
        <v>40940.569999999992</v>
      </c>
      <c r="O421" s="25">
        <f t="shared" si="265"/>
        <v>10889.636755601023</v>
      </c>
      <c r="P421" s="25">
        <f t="shared" si="266"/>
        <v>30050.93324439897</v>
      </c>
      <c r="Q421" s="25">
        <f t="array" aca="1" ref="Q421" ca="1">INDEX('Isaac 401k'!L:L,MATCH('Retirement Calculator'!A421,'Isaac 401k'!N:N,0),0)</f>
        <v>1990188.0364639563</v>
      </c>
      <c r="R421" s="25">
        <f t="array" aca="1" ref="R421" ca="1">INDEX('Lorri 401b'!L:L,MATCH('Retirement Calculator'!A421,'Lorri 401b'!N:N,0),0)</f>
        <v>3420503.7930959454</v>
      </c>
      <c r="S421" s="25">
        <f t="shared" ca="1" si="267"/>
        <v>5410691.8295599017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8395.6297298201844</v>
      </c>
      <c r="K422" s="25">
        <f t="shared" si="264"/>
        <v>21655.303514578787</v>
      </c>
      <c r="L422" s="25"/>
      <c r="N422" s="25">
        <f>'Combined Retirement'!$C$18/12</f>
        <v>40940.569999999992</v>
      </c>
      <c r="O422" s="25">
        <f t="shared" si="265"/>
        <v>10889.636755601023</v>
      </c>
      <c r="P422" s="25">
        <f t="shared" si="266"/>
        <v>30050.93324439897</v>
      </c>
      <c r="Q422" s="25">
        <f t="array" aca="1" ref="Q422" ca="1">INDEX('Isaac 401k'!L:L,MATCH('Retirement Calculator'!A422,'Isaac 401k'!N:N,0),0)</f>
        <v>1990049.8750955283</v>
      </c>
      <c r="R422" s="25">
        <f t="array" aca="1" ref="R422" ca="1">INDEX('Lorri 401b'!L:L,MATCH('Retirement Calculator'!A422,'Lorri 401b'!N:N,0),0)</f>
        <v>3413010.3582879556</v>
      </c>
      <c r="S422" s="25">
        <f t="shared" ca="1" si="267"/>
        <v>5403060.2333834842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8395.6297298201844</v>
      </c>
      <c r="K423" s="25">
        <f t="shared" si="264"/>
        <v>21655.303514578787</v>
      </c>
      <c r="L423" s="25"/>
      <c r="N423" s="25">
        <f>'Combined Retirement'!$C$18/12</f>
        <v>40940.569999999992</v>
      </c>
      <c r="O423" s="25">
        <f t="shared" si="265"/>
        <v>10889.636755601023</v>
      </c>
      <c r="P423" s="25">
        <f t="shared" si="266"/>
        <v>30050.93324439897</v>
      </c>
      <c r="Q423" s="25">
        <f t="array" aca="1" ref="Q423" ca="1">INDEX('Isaac 401k'!L:L,MATCH('Retirement Calculator'!A423,'Isaac 401k'!N:N,0),0)</f>
        <v>1989911.138054732</v>
      </c>
      <c r="R423" s="25">
        <f t="array" aca="1" ref="R423" ca="1">INDEX('Lorri 401b'!L:L,MATCH('Retirement Calculator'!A423,'Lorri 401b'!N:N,0),0)</f>
        <v>3405485.7008349327</v>
      </c>
      <c r="S423" s="25">
        <f t="shared" ca="1" si="267"/>
        <v>5395396.838889665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8395.6297298201844</v>
      </c>
      <c r="K424" s="25">
        <f t="shared" si="264"/>
        <v>21655.303514578787</v>
      </c>
      <c r="L424" s="25"/>
      <c r="N424" s="25">
        <f>'Combined Retirement'!$C$18/12</f>
        <v>40940.569999999992</v>
      </c>
      <c r="O424" s="25">
        <f t="shared" si="265"/>
        <v>10889.636755601023</v>
      </c>
      <c r="P424" s="25">
        <f t="shared" si="266"/>
        <v>30050.93324439897</v>
      </c>
      <c r="Q424" s="25">
        <f t="array" aca="1" ref="Q424" ca="1">INDEX('Isaac 401k'!L:L,MATCH('Retirement Calculator'!A424,'Isaac 401k'!N:N,0),0)</f>
        <v>1989771.8229429324</v>
      </c>
      <c r="R424" s="25">
        <f t="array" aca="1" ref="R424" ca="1">INDEX('Lorri 401b'!L:L,MATCH('Retirement Calculator'!A424,'Lorri 401b'!N:N,0),0)</f>
        <v>3397929.6906425222</v>
      </c>
      <c r="S424" s="25">
        <f t="shared" ca="1" si="267"/>
        <v>5387701.5135854548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8395.6297298201844</v>
      </c>
      <c r="K425" s="25">
        <f t="shared" si="264"/>
        <v>21655.303514578787</v>
      </c>
      <c r="L425" s="25"/>
      <c r="N425" s="25">
        <f>'Combined Retirement'!$C$18/12</f>
        <v>40940.569999999992</v>
      </c>
      <c r="O425" s="25">
        <f t="shared" si="265"/>
        <v>10889.636755601023</v>
      </c>
      <c r="P425" s="25">
        <f t="shared" si="266"/>
        <v>30050.93324439897</v>
      </c>
      <c r="Q425" s="25">
        <f t="array" aca="1" ref="Q425" ca="1">INDEX('Isaac 401k'!L:L,MATCH('Retirement Calculator'!A425,'Isaac 401k'!N:N,0),0)</f>
        <v>1989631.9273515001</v>
      </c>
      <c r="R425" s="25">
        <f t="array" aca="1" ref="R425" ca="1">INDEX('Lorri 401b'!L:L,MATCH('Retirement Calculator'!A425,'Lorri 401b'!N:N,0),0)</f>
        <v>3390342.1970743099</v>
      </c>
      <c r="S425" s="25">
        <f t="shared" ca="1" si="267"/>
        <v>5379974.1244258098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8395.6297298201844</v>
      </c>
      <c r="K426" s="25">
        <f t="shared" si="264"/>
        <v>21655.303514578787</v>
      </c>
      <c r="L426" s="25"/>
      <c r="N426" s="25">
        <f>'Combined Retirement'!$C$18/12</f>
        <v>40940.569999999992</v>
      </c>
      <c r="O426" s="25">
        <f t="shared" si="265"/>
        <v>10889.636755601023</v>
      </c>
      <c r="P426" s="25">
        <f t="shared" si="266"/>
        <v>30050.93324439897</v>
      </c>
      <c r="Q426" s="25">
        <f t="array" aca="1" ref="Q426" ca="1">INDEX('Isaac 401k'!L:L,MATCH('Retirement Calculator'!A426,'Isaac 401k'!N:N,0),0)</f>
        <v>1989491.4488617703</v>
      </c>
      <c r="R426" s="25">
        <f t="array" aca="1" ref="R426" ca="1">INDEX('Lorri 401b'!L:L,MATCH('Retirement Calculator'!A426,'Lorri 401b'!N:N,0),0)</f>
        <v>3382723.0889495634</v>
      </c>
      <c r="S426" s="25">
        <f t="shared" ca="1" si="267"/>
        <v>5372214.5378113333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8395.6297298201844</v>
      </c>
      <c r="K427" s="25">
        <f t="shared" si="264"/>
        <v>21655.303514578787</v>
      </c>
      <c r="L427" s="25"/>
      <c r="N427" s="25">
        <f>'Combined Retirement'!$C$18/12</f>
        <v>40940.569999999992</v>
      </c>
      <c r="O427" s="25">
        <f t="shared" si="265"/>
        <v>10889.636755601023</v>
      </c>
      <c r="P427" s="25">
        <f t="shared" si="266"/>
        <v>30050.93324439897</v>
      </c>
      <c r="Q427" s="25">
        <f t="array" aca="1" ref="Q427" ca="1">INDEX('Isaac 401k'!L:L,MATCH('Retirement Calculator'!A427,'Isaac 401k'!N:N,0),0)</f>
        <v>1989350.3850449999</v>
      </c>
      <c r="R427" s="25">
        <f t="array" aca="1" ref="R427" ca="1">INDEX('Lorri 401b'!L:L,MATCH('Retirement Calculator'!A427,'Lorri 401b'!N:N,0),0)</f>
        <v>3375072.2345409635</v>
      </c>
      <c r="S427" s="25">
        <f t="shared" ca="1" si="267"/>
        <v>5364422.619585963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8395.6297298201844</v>
      </c>
      <c r="K428" s="25">
        <f t="shared" si="264"/>
        <v>21655.303514578787</v>
      </c>
      <c r="L428" s="25"/>
      <c r="N428" s="25">
        <f>'Combined Retirement'!$C$18/12</f>
        <v>40940.569999999992</v>
      </c>
      <c r="O428" s="25">
        <f t="shared" si="265"/>
        <v>10889.636755601023</v>
      </c>
      <c r="P428" s="25">
        <f t="shared" si="266"/>
        <v>30050.93324439897</v>
      </c>
      <c r="Q428" s="25">
        <f t="array" aca="1" ref="Q428" ca="1">INDEX('Isaac 401k'!L:L,MATCH('Retirement Calculator'!A428,'Isaac 401k'!N:N,0),0)</f>
        <v>1989208.7334623262</v>
      </c>
      <c r="R428" s="25">
        <f t="array" aca="1" ref="R428" ca="1">INDEX('Lorri 401b'!L:L,MATCH('Retirement Calculator'!A428,'Lorri 401b'!N:N,0),0)</f>
        <v>3367389.5015723282</v>
      </c>
      <c r="S428" s="25">
        <f t="shared" ca="1" si="267"/>
        <v>5356598.2350346539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8395.6297298201844</v>
      </c>
      <c r="K429" s="25">
        <f t="shared" si="264"/>
        <v>21655.303514578787</v>
      </c>
      <c r="L429" s="25"/>
      <c r="N429" s="25">
        <f>'Combined Retirement'!$C$18/12</f>
        <v>40940.569999999992</v>
      </c>
      <c r="O429" s="25">
        <f t="shared" si="265"/>
        <v>10889.636755601023</v>
      </c>
      <c r="P429" s="25">
        <f t="shared" si="266"/>
        <v>30050.93324439897</v>
      </c>
      <c r="Q429" s="25">
        <f t="array" aca="1" ref="Q429" ca="1">INDEX('Isaac 401k'!L:L,MATCH('Retirement Calculator'!A429,'Isaac 401k'!N:N,0),0)</f>
        <v>1989066.4916647249</v>
      </c>
      <c r="R429" s="25">
        <f t="array" aca="1" ref="R429" ca="1">INDEX('Lorri 401b'!L:L,MATCH('Retirement Calculator'!A429,'Lorri 401b'!N:N,0),0)</f>
        <v>3359674.7572163232</v>
      </c>
      <c r="S429" s="25">
        <f t="shared" ca="1" si="267"/>
        <v>5348741.2488810476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8395.6297298201844</v>
      </c>
      <c r="K430" s="25">
        <f t="shared" si="264"/>
        <v>21655.303514578787</v>
      </c>
      <c r="L430" s="25"/>
      <c r="N430" s="25">
        <f>'Combined Retirement'!$C$18/12</f>
        <v>40940.569999999992</v>
      </c>
      <c r="O430" s="25">
        <f t="shared" si="265"/>
        <v>10889.636755601023</v>
      </c>
      <c r="P430" s="25">
        <f t="shared" si="266"/>
        <v>30050.93324439897</v>
      </c>
      <c r="Q430" s="25">
        <f t="array" aca="1" ref="Q430" ca="1">INDEX('Isaac 401k'!L:L,MATCH('Retirement Calculator'!A430,'Isaac 401k'!N:N,0),0)</f>
        <v>1988923.6571929669</v>
      </c>
      <c r="R430" s="25">
        <f t="array" aca="1" ref="R430" ca="1">INDEX('Lorri 401b'!L:L,MATCH('Retirement Calculator'!A430,'Lorri 401b'!N:N,0),0)</f>
        <v>3351927.8680921681</v>
      </c>
      <c r="S430" s="25">
        <f t="shared" ca="1" si="267"/>
        <v>5340851.525285135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8395.6297298201844</v>
      </c>
      <c r="K431" s="25">
        <f t="shared" si="264"/>
        <v>21655.303514578787</v>
      </c>
      <c r="L431" s="25"/>
      <c r="N431" s="25">
        <f>'Combined Retirement'!$C$18/12</f>
        <v>40940.569999999992</v>
      </c>
      <c r="O431" s="25">
        <f t="shared" si="265"/>
        <v>10889.636755601023</v>
      </c>
      <c r="P431" s="25">
        <f t="shared" si="266"/>
        <v>30050.93324439897</v>
      </c>
      <c r="Q431" s="25">
        <f t="array" aca="1" ref="Q431" ca="1">INDEX('Isaac 401k'!L:L,MATCH('Retirement Calculator'!A431,'Isaac 401k'!N:N,0),0)</f>
        <v>1988780.2275775764</v>
      </c>
      <c r="R431" s="25">
        <f t="array" aca="1" ref="R431" ca="1">INDEX('Lorri 401b'!L:L,MATCH('Retirement Calculator'!A431,'Lorri 401b'!N:N,0),0)</f>
        <v>3344148.7002633293</v>
      </c>
      <c r="S431" s="25">
        <f t="shared" ca="1" si="267"/>
        <v>5332928.9278409053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8395.6297298201844</v>
      </c>
      <c r="K432" s="25">
        <f t="shared" si="264"/>
        <v>21655.303514578787</v>
      </c>
      <c r="L432" s="25"/>
      <c r="N432" s="25">
        <f>'Combined Retirement'!$C$18/12</f>
        <v>40940.569999999992</v>
      </c>
      <c r="O432" s="25">
        <f t="shared" si="265"/>
        <v>10889.636755601023</v>
      </c>
      <c r="P432" s="25">
        <f t="shared" si="266"/>
        <v>30050.93324439897</v>
      </c>
      <c r="Q432" s="25">
        <f t="array" aca="1" ref="Q432" ca="1">INDEX('Isaac 401k'!L:L,MATCH('Retirement Calculator'!A432,'Isaac 401k'!N:N,0),0)</f>
        <v>1988636.2003387886</v>
      </c>
      <c r="R432" s="25">
        <f t="array" aca="1" ref="R432" ca="1">INDEX('Lorri 401b'!L:L,MATCH('Retirement Calculator'!A432,'Lorri 401b'!N:N,0),0)</f>
        <v>3336337.1192352036</v>
      </c>
      <c r="S432" s="25">
        <f t="shared" ca="1" si="267"/>
        <v>5324973.3195739919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8395.6297298201844</v>
      </c>
      <c r="K433" s="25">
        <f t="shared" si="264"/>
        <v>21655.303514578787</v>
      </c>
      <c r="L433" s="25"/>
      <c r="N433" s="25">
        <f>'Combined Retirement'!$C$18/12</f>
        <v>40940.569999999992</v>
      </c>
      <c r="O433" s="25">
        <f t="shared" si="265"/>
        <v>10889.636755601023</v>
      </c>
      <c r="P433" s="25">
        <f t="shared" si="266"/>
        <v>30050.93324439897</v>
      </c>
      <c r="Q433" s="25">
        <f t="array" aca="1" ref="Q433" ca="1">INDEX('Isaac 401k'!L:L,MATCH('Retirement Calculator'!A433,'Isaac 401k'!N:N,0),0)</f>
        <v>1988491.5729865057</v>
      </c>
      <c r="R433" s="25">
        <f t="array" aca="1" ref="R433" ca="1">INDEX('Lorri 401b'!L:L,MATCH('Retirement Calculator'!A433,'Lorri 401b'!N:N,0),0)</f>
        <v>3328492.9899527938</v>
      </c>
      <c r="S433" s="25">
        <f t="shared" ca="1" si="267"/>
        <v>5316984.5629392993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8395.6297298201844</v>
      </c>
      <c r="K434" s="25">
        <f t="shared" si="264"/>
        <v>21655.303514578787</v>
      </c>
      <c r="L434" s="25"/>
      <c r="N434" s="25">
        <f>'Combined Retirement'!$C$18/12</f>
        <v>40940.569999999992</v>
      </c>
      <c r="O434" s="25">
        <f t="shared" si="265"/>
        <v>10889.636755601023</v>
      </c>
      <c r="P434" s="25">
        <f t="shared" si="266"/>
        <v>30050.93324439897</v>
      </c>
      <c r="Q434" s="25">
        <f t="array" aca="1" ref="Q434" ca="1">INDEX('Isaac 401k'!L:L,MATCH('Retirement Calculator'!A434,'Isaac 401k'!N:N,0),0)</f>
        <v>1988346.343020255</v>
      </c>
      <c r="R434" s="25">
        <f t="array" aca="1" ref="R434" ca="1">INDEX('Lorri 401b'!L:L,MATCH('Retirement Calculator'!A434,'Lorri 401b'!N:N,0),0)</f>
        <v>3320616.1767983744</v>
      </c>
      <c r="S434" s="25">
        <f t="shared" ca="1" si="267"/>
        <v>5308962.5198186291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8395.6297298201844</v>
      </c>
      <c r="K435" s="25">
        <f t="shared" si="264"/>
        <v>21655.303514578787</v>
      </c>
      <c r="L435" s="25"/>
      <c r="N435" s="25">
        <f>'Combined Retirement'!$C$18/12</f>
        <v>40940.569999999992</v>
      </c>
      <c r="O435" s="25">
        <f t="shared" si="265"/>
        <v>10889.636755601023</v>
      </c>
      <c r="P435" s="25">
        <f t="shared" si="266"/>
        <v>30050.93324439897</v>
      </c>
      <c r="Q435" s="25">
        <f t="array" aca="1" ref="Q435" ca="1">INDEX('Isaac 401k'!L:L,MATCH('Retirement Calculator'!A435,'Isaac 401k'!N:N,0),0)</f>
        <v>1988200.5079291449</v>
      </c>
      <c r="R435" s="25">
        <f t="array" aca="1" ref="R435" ca="1">INDEX('Lorri 401b'!L:L,MATCH('Retirement Calculator'!A435,'Lorri 401b'!N:N,0),0)</f>
        <v>3312706.5435891445</v>
      </c>
      <c r="S435" s="25">
        <f t="shared" ca="1" si="267"/>
        <v>5300907.0515182894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8395.6297298201844</v>
      </c>
      <c r="K436" s="25">
        <f t="shared" si="264"/>
        <v>21655.303514578787</v>
      </c>
      <c r="L436" s="25"/>
      <c r="N436" s="25">
        <f>'Combined Retirement'!$C$18/12</f>
        <v>40940.569999999992</v>
      </c>
      <c r="O436" s="25">
        <f t="shared" si="265"/>
        <v>10889.636755601023</v>
      </c>
      <c r="P436" s="25">
        <f t="shared" si="266"/>
        <v>30050.93324439897</v>
      </c>
      <c r="Q436" s="25">
        <f t="array" aca="1" ref="Q436" ca="1">INDEX('Isaac 401k'!L:L,MATCH('Retirement Calculator'!A436,'Isaac 401k'!N:N,0),0)</f>
        <v>1988054.0651918219</v>
      </c>
      <c r="R436" s="25">
        <f t="array" aca="1" ref="R436" ca="1">INDEX('Lorri 401b'!L:L,MATCH('Retirement Calculator'!A436,'Lorri 401b'!N:N,0),0)</f>
        <v>3304763.9535748763</v>
      </c>
      <c r="S436" s="25">
        <f t="shared" ca="1" si="267"/>
        <v>5292818.0187666984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8395.6297298201844</v>
      </c>
      <c r="K437" s="25">
        <f t="shared" si="264"/>
        <v>21655.303514578787</v>
      </c>
      <c r="L437" s="25"/>
      <c r="N437" s="25">
        <f>'Combined Retirement'!$C$18/12</f>
        <v>40940.569999999992</v>
      </c>
      <c r="O437" s="25">
        <f t="shared" si="265"/>
        <v>10889.636755601023</v>
      </c>
      <c r="P437" s="25">
        <f t="shared" si="266"/>
        <v>30050.93324439897</v>
      </c>
      <c r="Q437" s="25">
        <f t="array" aca="1" ref="Q437" ca="1">INDEX('Isaac 401k'!L:L,MATCH('Retirement Calculator'!A437,'Isaac 401k'!N:N,0),0)</f>
        <v>1987907.0122764267</v>
      </c>
      <c r="R437" s="25">
        <f t="array" aca="1" ref="R437" ca="1">INDEX('Lorri 401b'!L:L,MATCH('Retirement Calculator'!A437,'Lorri 401b'!N:N,0),0)</f>
        <v>3296788.2694355487</v>
      </c>
      <c r="S437" s="25">
        <f t="shared" ca="1" si="267"/>
        <v>5284695.2817119751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8395.6297298201844</v>
      </c>
      <c r="K438" s="25">
        <f t="shared" si="264"/>
        <v>21655.303514578787</v>
      </c>
      <c r="L438" s="25"/>
      <c r="N438" s="25">
        <f>'Combined Retirement'!$C$18/12</f>
        <v>40940.569999999992</v>
      </c>
      <c r="O438" s="25">
        <f t="shared" si="265"/>
        <v>10889.636755601023</v>
      </c>
      <c r="P438" s="25">
        <f t="shared" si="266"/>
        <v>30050.93324439897</v>
      </c>
      <c r="Q438" s="25">
        <f t="array" aca="1" ref="Q438" ca="1">INDEX('Isaac 401k'!L:L,MATCH('Retirement Calculator'!A438,'Isaac 401k'!N:N,0),0)</f>
        <v>1987759.3466405508</v>
      </c>
      <c r="R438" s="25">
        <f t="array" aca="1" ref="R438" ca="1">INDEX('Lorri 401b'!L:L,MATCH('Retirement Calculator'!A438,'Lorri 401b'!N:N,0),0)</f>
        <v>3288779.3532789741</v>
      </c>
      <c r="S438" s="25">
        <f t="shared" ca="1" si="267"/>
        <v>5276538.6999195246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8395.6297298201844</v>
      </c>
      <c r="K439" s="25">
        <f t="shared" si="264"/>
        <v>21655.303514578787</v>
      </c>
      <c r="L439" s="25"/>
      <c r="N439" s="25">
        <f>'Combined Retirement'!$C$18/12</f>
        <v>40940.569999999992</v>
      </c>
      <c r="O439" s="25">
        <f t="shared" si="265"/>
        <v>10889.636755601023</v>
      </c>
      <c r="P439" s="25">
        <f t="shared" si="266"/>
        <v>30050.93324439897</v>
      </c>
      <c r="Q439" s="25">
        <f t="array" aca="1" ref="Q439" ca="1">INDEX('Isaac 401k'!L:L,MATCH('Retirement Calculator'!A439,'Isaac 401k'!N:N,0),0)</f>
        <v>1987611.065731192</v>
      </c>
      <c r="R439" s="25">
        <f t="array" aca="1" ref="R439" ca="1">INDEX('Lorri 401b'!L:L,MATCH('Retirement Calculator'!A439,'Lorri 401b'!N:N,0),0)</f>
        <v>3280737.0666384134</v>
      </c>
      <c r="S439" s="25">
        <f t="shared" ca="1" si="267"/>
        <v>5268348.1323696058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8395.6297298201844</v>
      </c>
      <c r="K440" s="25">
        <f t="shared" si="264"/>
        <v>21655.303514578787</v>
      </c>
      <c r="L440" s="25"/>
      <c r="N440" s="25">
        <f>'Combined Retirement'!$C$18/12</f>
        <v>40940.569999999992</v>
      </c>
      <c r="O440" s="25">
        <f t="shared" si="265"/>
        <v>10889.636755601023</v>
      </c>
      <c r="P440" s="25">
        <f t="shared" si="266"/>
        <v>30050.93324439897</v>
      </c>
      <c r="Q440" s="25">
        <f t="array" aca="1" ref="Q440" ca="1">INDEX('Isaac 401k'!L:L,MATCH('Retirement Calculator'!A440,'Isaac 401k'!N:N,0),0)</f>
        <v>1987462.1669847108</v>
      </c>
      <c r="R440" s="25">
        <f t="array" aca="1" ref="R440" ca="1">INDEX('Lorri 401b'!L:L,MATCH('Retirement Calculator'!A440,'Lorri 401b'!N:N,0),0)</f>
        <v>3272661.2704701838</v>
      </c>
      <c r="S440" s="25">
        <f t="shared" ca="1" si="267"/>
        <v>5260123.4374548942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8395.6297298201844</v>
      </c>
      <c r="K441" s="25">
        <f t="shared" si="264"/>
        <v>21655.303514578787</v>
      </c>
      <c r="L441" s="25"/>
      <c r="N441" s="25">
        <f>'Combined Retirement'!$C$18/12</f>
        <v>40940.569999999992</v>
      </c>
      <c r="O441" s="25">
        <f t="shared" si="265"/>
        <v>10889.636755601023</v>
      </c>
      <c r="P441" s="25">
        <f t="shared" si="266"/>
        <v>30050.93324439897</v>
      </c>
      <c r="Q441" s="25">
        <f t="array" aca="1" ref="Q441" ca="1">INDEX('Isaac 401k'!L:L,MATCH('Retirement Calculator'!A441,'Isaac 401k'!N:N,0),0)</f>
        <v>1987312.6478267862</v>
      </c>
      <c r="R441" s="25">
        <f t="array" aca="1" ref="R441" ca="1">INDEX('Lorri 401b'!L:L,MATCH('Retirement Calculator'!A441,'Lorri 401b'!N:N,0),0)</f>
        <v>3264551.8251512535</v>
      </c>
      <c r="S441" s="25">
        <f t="shared" ca="1" si="267"/>
        <v>5251864.4729780396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8395.6297298201844</v>
      </c>
      <c r="K442" s="25">
        <f t="shared" si="264"/>
        <v>21655.303514578787</v>
      </c>
      <c r="L442" s="25"/>
      <c r="N442" s="25">
        <f>'Combined Retirement'!$C$18/12</f>
        <v>40940.569999999992</v>
      </c>
      <c r="O442" s="25">
        <f t="shared" si="265"/>
        <v>10889.636755601023</v>
      </c>
      <c r="P442" s="25">
        <f t="shared" si="266"/>
        <v>30050.93324439897</v>
      </c>
      <c r="Q442" s="25">
        <f t="array" aca="1" ref="Q442" ca="1">INDEX('Isaac 401k'!L:L,MATCH('Retirement Calculator'!A442,'Isaac 401k'!N:N,0),0)</f>
        <v>1987162.5056723701</v>
      </c>
      <c r="R442" s="25">
        <f t="array" aca="1" ref="R442" ca="1">INDEX('Lorri 401b'!L:L,MATCH('Retirement Calculator'!A442,'Lorri 401b'!N:N,0),0)</f>
        <v>3256408.5904768272</v>
      </c>
      <c r="S442" s="25">
        <f t="shared" ca="1" si="267"/>
        <v>5243571.0961491968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8395.6297298201844</v>
      </c>
      <c r="K443" s="25">
        <f t="shared" si="264"/>
        <v>21655.303514578787</v>
      </c>
      <c r="L443" s="25"/>
      <c r="N443" s="25">
        <f>'Combined Retirement'!$C$18/12</f>
        <v>40940.569999999992</v>
      </c>
      <c r="O443" s="25">
        <f t="shared" si="265"/>
        <v>10889.636755601023</v>
      </c>
      <c r="P443" s="25">
        <f t="shared" si="266"/>
        <v>30050.93324439897</v>
      </c>
      <c r="Q443" s="25">
        <f t="array" aca="1" ref="Q443" ca="1">INDEX('Isaac 401k'!L:L,MATCH('Retirement Calculator'!A443,'Isaac 401k'!N:N,0),0)</f>
        <v>1987011.7379256438</v>
      </c>
      <c r="R443" s="25">
        <f t="array" aca="1" ref="R443" ca="1">INDEX('Lorri 401b'!L:L,MATCH('Retirement Calculator'!A443,'Lorri 401b'!N:N,0),0)</f>
        <v>3248231.4256579243</v>
      </c>
      <c r="S443" s="25">
        <f t="shared" ca="1" si="267"/>
        <v>5235243.1635835683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8395.6297298201844</v>
      </c>
      <c r="K444" s="25">
        <f t="shared" si="264"/>
        <v>21655.303514578787</v>
      </c>
      <c r="L444" s="25"/>
      <c r="N444" s="25">
        <f>'Combined Retirement'!$C$18/12</f>
        <v>40940.569999999992</v>
      </c>
      <c r="O444" s="25">
        <f t="shared" si="265"/>
        <v>10889.636755601023</v>
      </c>
      <c r="P444" s="25">
        <f t="shared" si="266"/>
        <v>30050.93324439897</v>
      </c>
      <c r="Q444" s="25">
        <f t="array" aca="1" ref="Q444" ca="1">INDEX('Isaac 401k'!L:L,MATCH('Retirement Calculator'!A444,'Isaac 401k'!N:N,0),0)</f>
        <v>1986860.3419799728</v>
      </c>
      <c r="R444" s="25">
        <f t="array" aca="1" ref="R444" ca="1">INDEX('Lorri 401b'!L:L,MATCH('Retirement Calculator'!A444,'Lorri 401b'!N:N,0),0)</f>
        <v>3240020.1893189428</v>
      </c>
      <c r="S444" s="25">
        <f t="shared" ca="1" si="267"/>
        <v>5226880.5312989159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8395.6297298201844</v>
      </c>
      <c r="K445" s="25">
        <f t="shared" si="264"/>
        <v>21655.303514578787</v>
      </c>
      <c r="L445" s="25"/>
      <c r="N445" s="25">
        <f>'Combined Retirement'!$C$18/12</f>
        <v>40940.569999999992</v>
      </c>
      <c r="O445" s="25">
        <f t="shared" si="265"/>
        <v>10889.636755601023</v>
      </c>
      <c r="P445" s="25">
        <f t="shared" si="266"/>
        <v>30050.93324439897</v>
      </c>
      <c r="Q445" s="25">
        <f t="array" aca="1" ref="Q445" ca="1">INDEX('Isaac 401k'!L:L,MATCH('Retirement Calculator'!A445,'Isaac 401k'!N:N,0),0)</f>
        <v>1986708.3152178617</v>
      </c>
      <c r="R445" s="25">
        <f t="array" aca="1" ref="R445" ca="1">INDEX('Lorri 401b'!L:L,MATCH('Retirement Calculator'!A445,'Lorri 401b'!N:N,0),0)</f>
        <v>3231774.7394952155</v>
      </c>
      <c r="S445" s="25">
        <f t="shared" ca="1" si="267"/>
        <v>5218483.0547130769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8395.6297298201844</v>
      </c>
      <c r="K446" s="25">
        <f t="shared" si="264"/>
        <v>21655.303514578787</v>
      </c>
      <c r="L446" s="25"/>
      <c r="N446" s="25">
        <f>'Combined Retirement'!$C$18/12</f>
        <v>40940.569999999992</v>
      </c>
      <c r="O446" s="25">
        <f t="shared" si="265"/>
        <v>10889.636755601023</v>
      </c>
      <c r="P446" s="25">
        <f t="shared" si="266"/>
        <v>30050.93324439897</v>
      </c>
      <c r="Q446" s="25">
        <f t="array" aca="1" ref="Q446" ca="1">INDEX('Isaac 401k'!L:L,MATCH('Retirement Calculator'!A446,'Isaac 401k'!N:N,0),0)</f>
        <v>1986555.6550109084</v>
      </c>
      <c r="R446" s="25">
        <f t="array" aca="1" ref="R446" ca="1">INDEX('Lorri 401b'!L:L,MATCH('Retirement Calculator'!A446,'Lorri 401b'!N:N,0),0)</f>
        <v>3223494.9336305559</v>
      </c>
      <c r="S446" s="25">
        <f t="shared" ca="1" si="267"/>
        <v>5210050.5886414647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8395.6297298201844</v>
      </c>
      <c r="K447" s="25">
        <f t="shared" si="264"/>
        <v>21655.303514578787</v>
      </c>
      <c r="L447" s="25"/>
      <c r="N447" s="25">
        <f>'Combined Retirement'!$C$18/12</f>
        <v>40940.569999999992</v>
      </c>
      <c r="O447" s="25">
        <f t="shared" si="265"/>
        <v>10889.636755601023</v>
      </c>
      <c r="P447" s="25">
        <f t="shared" si="266"/>
        <v>30050.93324439897</v>
      </c>
      <c r="Q447" s="25">
        <f t="array" aca="1" ref="Q447" ca="1">INDEX('Isaac 401k'!L:L,MATCH('Retirement Calculator'!A447,'Isaac 401k'!N:N,0),0)</f>
        <v>1986402.3587197594</v>
      </c>
      <c r="R447" s="25">
        <f t="array" aca="1" ref="R447" ca="1">INDEX('Lorri 401b'!L:L,MATCH('Retirement Calculator'!A447,'Lorri 401b'!N:N,0),0)</f>
        <v>3215180.6285747937</v>
      </c>
      <c r="S447" s="25">
        <f t="shared" ca="1" si="267"/>
        <v>5201582.9872945528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8395.6297298201844</v>
      </c>
      <c r="K448" s="25">
        <f t="shared" si="264"/>
        <v>21655.303514578787</v>
      </c>
      <c r="L448" s="25"/>
      <c r="N448" s="25">
        <f>'Combined Retirement'!$C$18/12</f>
        <v>40940.569999999992</v>
      </c>
      <c r="O448" s="25">
        <f t="shared" si="265"/>
        <v>10889.636755601023</v>
      </c>
      <c r="P448" s="25">
        <f t="shared" si="266"/>
        <v>30050.93324439897</v>
      </c>
      <c r="Q448" s="25">
        <f t="array" aca="1" ref="Q448" ca="1">INDEX('Isaac 401k'!L:L,MATCH('Retirement Calculator'!A448,'Isaac 401k'!N:N,0),0)</f>
        <v>1986248.4236940639</v>
      </c>
      <c r="R448" s="25">
        <f t="array" aca="1" ref="R448" ca="1">INDEX('Lorri 401b'!L:L,MATCH('Retirement Calculator'!A448,'Lorri 401b'!N:N,0),0)</f>
        <v>3206831.6805812991</v>
      </c>
      <c r="S448" s="25">
        <f t="shared" ca="1" si="267"/>
        <v>5193080.1042753626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8395.6297298201844</v>
      </c>
      <c r="K449" s="25">
        <f t="shared" si="264"/>
        <v>21655.303514578787</v>
      </c>
      <c r="L449" s="25"/>
      <c r="N449" s="25">
        <f>'Combined Retirement'!$C$18/12</f>
        <v>40940.569999999992</v>
      </c>
      <c r="O449" s="25">
        <f t="shared" si="265"/>
        <v>10889.636755601023</v>
      </c>
      <c r="P449" s="25">
        <f t="shared" si="266"/>
        <v>30050.93324439897</v>
      </c>
      <c r="Q449" s="25">
        <f t="array" aca="1" ref="Q449" ca="1">INDEX('Isaac 401k'!L:L,MATCH('Retirement Calculator'!A449,'Isaac 401k'!N:N,0),0)</f>
        <v>1986093.847272428</v>
      </c>
      <c r="R449" s="25">
        <f t="array" aca="1" ref="R449" ca="1">INDEX('Lorri 401b'!L:L,MATCH('Retirement Calculator'!A449,'Lorri 401b'!N:N,0),0)</f>
        <v>3198447.9453044981</v>
      </c>
      <c r="S449" s="25">
        <f t="shared" ca="1" si="267"/>
        <v>5184541.7925769258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8395.6297298201844</v>
      </c>
      <c r="K450" s="25">
        <f t="shared" si="264"/>
        <v>21655.303514578787</v>
      </c>
      <c r="L450" s="25"/>
      <c r="N450" s="25">
        <f>'Combined Retirement'!$C$18/12</f>
        <v>40940.569999999992</v>
      </c>
      <c r="O450" s="25">
        <f t="shared" si="265"/>
        <v>10889.636755601023</v>
      </c>
      <c r="P450" s="25">
        <f t="shared" si="266"/>
        <v>30050.93324439897</v>
      </c>
      <c r="Q450" s="25">
        <f t="array" aca="1" ref="Q450" ca="1">INDEX('Isaac 401k'!L:L,MATCH('Retirement Calculator'!A450,'Isaac 401k'!N:N,0),0)</f>
        <v>1985938.6267823686</v>
      </c>
      <c r="R450" s="25">
        <f t="array" aca="1" ref="R450" ca="1">INDEX('Lorri 401b'!L:L,MATCH('Retirement Calculator'!A450,'Lorri 401b'!N:N,0),0)</f>
        <v>3190029.2777973772</v>
      </c>
      <c r="S450" s="25">
        <f t="shared" ca="1" si="267"/>
        <v>5175967.9045797456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8395.6297298201844</v>
      </c>
      <c r="K451" s="25">
        <f t="shared" si="264"/>
        <v>21655.303514578787</v>
      </c>
      <c r="L451" s="25"/>
      <c r="N451" s="25">
        <f>'Combined Retirement'!$C$18/12</f>
        <v>40940.569999999992</v>
      </c>
      <c r="O451" s="25">
        <f t="shared" si="265"/>
        <v>10889.636755601023</v>
      </c>
      <c r="P451" s="25">
        <f t="shared" si="266"/>
        <v>30050.93324439897</v>
      </c>
      <c r="Q451" s="25">
        <f t="array" aca="1" ref="Q451" ca="1">INDEX('Isaac 401k'!L:L,MATCH('Retirement Calculator'!A451,'Isaac 401k'!N:N,0),0)</f>
        <v>1985782.7595402673</v>
      </c>
      <c r="R451" s="25">
        <f t="array" aca="1" ref="R451" ca="1">INDEX('Lorri 401b'!L:L,MATCH('Retirement Calculator'!A451,'Lorri 401b'!N:N,0),0)</f>
        <v>3181575.5325089768</v>
      </c>
      <c r="S451" s="25">
        <f t="shared" ca="1" si="267"/>
        <v>5167358.292049244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8395.6297298201844</v>
      </c>
      <c r="K452" s="25">
        <f t="shared" si="264"/>
        <v>21655.303514578787</v>
      </c>
      <c r="L452" s="25"/>
      <c r="N452" s="25">
        <f>'Combined Retirement'!$C$18/12</f>
        <v>40940.569999999992</v>
      </c>
      <c r="O452" s="25">
        <f t="shared" si="265"/>
        <v>10889.636755601023</v>
      </c>
      <c r="P452" s="25">
        <f t="shared" si="266"/>
        <v>30050.93324439897</v>
      </c>
      <c r="Q452" s="25">
        <f t="array" aca="1" ref="Q452" ca="1">INDEX('Isaac 401k'!L:L,MATCH('Retirement Calculator'!A452,'Isaac 401k'!N:N,0),0)</f>
        <v>1985626.2428513239</v>
      </c>
      <c r="R452" s="25">
        <f t="array" aca="1" ref="R452" ca="1">INDEX('Lorri 401b'!L:L,MATCH('Retirement Calculator'!A452,'Lorri 401b'!N:N,0),0)</f>
        <v>3173086.5632818746</v>
      </c>
      <c r="S452" s="25">
        <f t="shared" ca="1" si="267"/>
        <v>5158712.8061331986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8395.6297298201844</v>
      </c>
      <c r="K453" s="25">
        <f t="shared" si="264"/>
        <v>21655.303514578787</v>
      </c>
      <c r="L453" s="25"/>
      <c r="N453" s="25">
        <f>'Combined Retirement'!$C$18/12</f>
        <v>40940.569999999992</v>
      </c>
      <c r="O453" s="25">
        <f t="shared" si="265"/>
        <v>10889.636755601023</v>
      </c>
      <c r="P453" s="25">
        <f t="shared" si="266"/>
        <v>30050.93324439897</v>
      </c>
      <c r="Q453" s="25">
        <f t="array" aca="1" ref="Q453" ca="1">INDEX('Isaac 401k'!L:L,MATCH('Retirement Calculator'!A453,'Isaac 401k'!N:N,0),0)</f>
        <v>1985469.07400951</v>
      </c>
      <c r="R453" s="25">
        <f t="array" aca="1" ref="R453" ca="1">INDEX('Lorri 401b'!L:L,MATCH('Retirement Calculator'!A453,'Lorri 401b'!N:N,0),0)</f>
        <v>3164562.2233496597</v>
      </c>
      <c r="S453" s="25">
        <f t="shared" ca="1" si="267"/>
        <v>5150031.2973591695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8395.6297298201844</v>
      </c>
      <c r="K454" s="25">
        <f t="shared" si="264"/>
        <v>21655.303514578787</v>
      </c>
      <c r="L454" s="25"/>
      <c r="N454" s="25">
        <f>'Combined Retirement'!$C$18/12</f>
        <v>40940.569999999992</v>
      </c>
      <c r="O454" s="25">
        <f t="shared" si="265"/>
        <v>10889.636755601023</v>
      </c>
      <c r="P454" s="25">
        <f t="shared" si="266"/>
        <v>30050.93324439897</v>
      </c>
      <c r="Q454" s="25">
        <f t="array" aca="1" ref="Q454" ca="1">INDEX('Isaac 401k'!L:L,MATCH('Retirement Calculator'!A454,'Isaac 401k'!N:N,0),0)</f>
        <v>1985311.2502975219</v>
      </c>
      <c r="R454" s="25">
        <f t="array" aca="1" ref="R454" ca="1">INDEX('Lorri 401b'!L:L,MATCH('Retirement Calculator'!A454,'Lorri 401b'!N:N,0),0)</f>
        <v>3156002.3653343939</v>
      </c>
      <c r="S454" s="25">
        <f t="shared" ca="1" si="267"/>
        <v>5141313.6156319156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8395.6297298201844</v>
      </c>
      <c r="K455" s="25">
        <f t="shared" si="264"/>
        <v>21655.303514578787</v>
      </c>
      <c r="L455" s="25"/>
      <c r="N455" s="25">
        <f>'Combined Retirement'!$C$18/12</f>
        <v>40940.569999999992</v>
      </c>
      <c r="O455" s="25">
        <f t="shared" si="265"/>
        <v>10889.636755601023</v>
      </c>
      <c r="P455" s="25">
        <f t="shared" si="266"/>
        <v>30050.93324439897</v>
      </c>
      <c r="Q455" s="25">
        <f t="array" aca="1" ref="Q455" ca="1">INDEX('Isaac 401k'!L:L,MATCH('Retirement Calculator'!A455,'Isaac 401k'!N:N,0),0)</f>
        <v>1985152.7689867339</v>
      </c>
      <c r="R455" s="25">
        <f t="array" aca="1" ref="R455" ca="1">INDEX('Lorri 401b'!L:L,MATCH('Retirement Calculator'!A455,'Lorri 401b'!N:N,0),0)</f>
        <v>3147406.8412440643</v>
      </c>
      <c r="S455" s="25">
        <f t="shared" ca="1" si="267"/>
        <v>5132559.6102307979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8395.6297298201844</v>
      </c>
      <c r="K456" s="25">
        <f t="shared" si="264"/>
        <v>21655.303514578787</v>
      </c>
      <c r="L456" s="25"/>
      <c r="N456" s="25">
        <f>'Combined Retirement'!$C$18/12</f>
        <v>40940.569999999992</v>
      </c>
      <c r="O456" s="25">
        <f t="shared" si="265"/>
        <v>10889.636755601023</v>
      </c>
      <c r="P456" s="25">
        <f t="shared" si="266"/>
        <v>30050.93324439897</v>
      </c>
      <c r="Q456" s="25">
        <f t="array" aca="1" ref="Q456" ca="1">INDEX('Isaac 401k'!L:L,MATCH('Retirement Calculator'!A456,'Isaac 401k'!N:N,0),0)</f>
        <v>1984993.6273371507</v>
      </c>
      <c r="R456" s="25">
        <f t="array" aca="1" ref="R456" ca="1">INDEX('Lorri 401b'!L:L,MATCH('Retirement Calculator'!A456,'Lorri 401b'!N:N,0),0)</f>
        <v>3138775.5024700249</v>
      </c>
      <c r="S456" s="25">
        <f t="shared" ca="1" si="267"/>
        <v>5123769.1298071761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8395.6297298201844</v>
      </c>
      <c r="K457" s="25">
        <f t="shared" si="264"/>
        <v>21655.303514578787</v>
      </c>
      <c r="L457" s="25"/>
      <c r="N457" s="25">
        <f>'Combined Retirement'!$C$18/12</f>
        <v>40940.569999999992</v>
      </c>
      <c r="O457" s="25">
        <f t="shared" si="265"/>
        <v>10889.636755601023</v>
      </c>
      <c r="P457" s="25">
        <f t="shared" si="266"/>
        <v>30050.93324439897</v>
      </c>
      <c r="Q457" s="25">
        <f t="array" aca="1" ref="Q457" ca="1">INDEX('Isaac 401k'!L:L,MATCH('Retirement Calculator'!A457,'Isaac 401k'!N:N,0),0)</f>
        <v>1984833.8225973612</v>
      </c>
      <c r="R457" s="25">
        <f t="array" aca="1" ref="R457" ca="1">INDEX('Lorri 401b'!L:L,MATCH('Retirement Calculator'!A457,'Lorri 401b'!N:N,0),0)</f>
        <v>3130108.1997844269</v>
      </c>
      <c r="S457" s="25">
        <f t="shared" ca="1" si="267"/>
        <v>5114942.0223817881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8395.6297298201844</v>
      </c>
      <c r="K458" s="25">
        <f t="shared" si="264"/>
        <v>21655.303514578787</v>
      </c>
      <c r="L458" s="25"/>
      <c r="N458" s="25">
        <f>'Combined Retirement'!$C$18/12</f>
        <v>40940.569999999992</v>
      </c>
      <c r="O458" s="25">
        <f t="shared" si="265"/>
        <v>10889.636755601023</v>
      </c>
      <c r="P458" s="25">
        <f t="shared" si="266"/>
        <v>30050.93324439897</v>
      </c>
      <c r="Q458" s="25">
        <f t="array" aca="1" ref="Q458" ca="1">INDEX('Isaac 401k'!L:L,MATCH('Retirement Calculator'!A458,'Isaac 401k'!N:N,0),0)</f>
        <v>1984673.3520044892</v>
      </c>
      <c r="R458" s="25">
        <f t="array" aca="1" ref="R458" ca="1">INDEX('Lorri 401b'!L:L,MATCH('Retirement Calculator'!A458,'Lorri 401b'!N:N,0),0)</f>
        <v>3121404.7833376392</v>
      </c>
      <c r="S458" s="25">
        <f t="shared" ca="1" si="267"/>
        <v>5106078.1353421286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8395.6297298201844</v>
      </c>
      <c r="K459" s="25">
        <f t="shared" si="264"/>
        <v>21655.303514578787</v>
      </c>
      <c r="L459" s="25"/>
      <c r="N459" s="25">
        <f>'Combined Retirement'!$C$18/12</f>
        <v>40940.569999999992</v>
      </c>
      <c r="O459" s="25">
        <f t="shared" si="265"/>
        <v>10889.636755601023</v>
      </c>
      <c r="P459" s="25">
        <f t="shared" si="266"/>
        <v>30050.93324439897</v>
      </c>
      <c r="Q459" s="25">
        <f t="array" aca="1" ref="Q459" ca="1">INDEX('Isaac 401k'!L:L,MATCH('Retirement Calculator'!A459,'Isaac 401k'!N:N,0),0)</f>
        <v>1984512.2127841467</v>
      </c>
      <c r="R459" s="25">
        <f t="array" aca="1" ref="R459" ca="1">INDEX('Lorri 401b'!L:L,MATCH('Retirement Calculator'!A459,'Lorri 401b'!N:N,0),0)</f>
        <v>3112665.1026556566</v>
      </c>
      <c r="S459" s="25">
        <f t="shared" ca="1" si="267"/>
        <v>5097177.3154398035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8395.6297298201844</v>
      </c>
      <c r="K460" s="25">
        <f t="shared" si="264"/>
        <v>21655.303514578787</v>
      </c>
      <c r="L460" s="25"/>
      <c r="N460" s="25">
        <f>'Combined Retirement'!$C$18/12</f>
        <v>40940.569999999992</v>
      </c>
      <c r="O460" s="25">
        <f t="shared" si="265"/>
        <v>10889.636755601023</v>
      </c>
      <c r="P460" s="25">
        <f t="shared" si="266"/>
        <v>30050.93324439897</v>
      </c>
      <c r="Q460" s="25">
        <f t="array" aca="1" ref="Q460" ca="1">INDEX('Isaac 401k'!L:L,MATCH('Retirement Calculator'!A460,'Isaac 401k'!N:N,0),0)</f>
        <v>1984350.4021503862</v>
      </c>
      <c r="R460" s="25">
        <f t="array" aca="1" ref="R460" ca="1">INDEX('Lorri 401b'!L:L,MATCH('Retirement Calculator'!A460,'Lorri 401b'!N:N,0),0)</f>
        <v>3103889.0066374987</v>
      </c>
      <c r="S460" s="25">
        <f t="shared" ca="1" si="267"/>
        <v>5088239.4087878847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8395.6297298201844</v>
      </c>
      <c r="K461" s="25">
        <f t="shared" si="264"/>
        <v>21655.303514578787</v>
      </c>
      <c r="L461" s="25"/>
      <c r="N461" s="25">
        <f>'Combined Retirement'!$C$18/12</f>
        <v>40940.569999999992</v>
      </c>
      <c r="O461" s="25">
        <f t="shared" si="265"/>
        <v>10889.636755601023</v>
      </c>
      <c r="P461" s="25">
        <f t="shared" si="266"/>
        <v>30050.93324439897</v>
      </c>
      <c r="Q461" s="25">
        <f t="array" aca="1" ref="Q461" ca="1">INDEX('Isaac 401k'!L:L,MATCH('Retirement Calculator'!A461,'Isaac 401k'!N:N,0),0)</f>
        <v>1984187.9173056518</v>
      </c>
      <c r="R461" s="25">
        <f t="array" aca="1" ref="R461" ca="1">INDEX('Lorri 401b'!L:L,MATCH('Retirement Calculator'!A461,'Lorri 401b'!N:N,0),0)</f>
        <v>3095076.3435525987</v>
      </c>
      <c r="S461" s="25">
        <f t="shared" ca="1" si="267"/>
        <v>5079264.2608582508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8395.6297298201844</v>
      </c>
      <c r="K462" s="25">
        <f t="shared" si="264"/>
        <v>21655.303514578787</v>
      </c>
      <c r="L462" s="25"/>
      <c r="N462" s="25">
        <f>'Combined Retirement'!$C$18/12</f>
        <v>40940.569999999992</v>
      </c>
      <c r="O462" s="25">
        <f t="shared" si="265"/>
        <v>10889.636755601023</v>
      </c>
      <c r="P462" s="25">
        <f t="shared" si="266"/>
        <v>30050.93324439897</v>
      </c>
      <c r="Q462" s="25">
        <f t="array" aca="1" ref="Q462" ca="1">INDEX('Isaac 401k'!L:L,MATCH('Retirement Calculator'!A462,'Isaac 401k'!N:N,0),0)</f>
        <v>1984024.7554407308</v>
      </c>
      <c r="R462" s="25">
        <f t="array" aca="1" ref="R462" ca="1">INDEX('Lorri 401b'!L:L,MATCH('Retirement Calculator'!A462,'Lorri 401b'!N:N,0),0)</f>
        <v>3086226.9610381783</v>
      </c>
      <c r="S462" s="25">
        <f t="shared" ca="1" si="267"/>
        <v>5070251.7164789094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8395.6297298201844</v>
      </c>
      <c r="K463" s="25">
        <f t="shared" si="264"/>
        <v>21655.303514578787</v>
      </c>
      <c r="L463" s="25"/>
      <c r="N463" s="25">
        <f>'Combined Retirement'!$C$18/12</f>
        <v>40940.569999999992</v>
      </c>
      <c r="O463" s="25">
        <f t="shared" si="265"/>
        <v>10889.636755601023</v>
      </c>
      <c r="P463" s="25">
        <f t="shared" si="266"/>
        <v>30050.93324439897</v>
      </c>
      <c r="Q463" s="25">
        <f t="array" aca="1" ref="Q463" ca="1">INDEX('Isaac 401k'!L:L,MATCH('Retirement Calculator'!A463,'Isaac 401k'!N:N,0),0)</f>
        <v>1983860.9137347061</v>
      </c>
      <c r="R463" s="25">
        <f t="array" aca="1" ref="R463" ca="1">INDEX('Lorri 401b'!L:L,MATCH('Retirement Calculator'!A463,'Lorri 401b'!N:N,0),0)</f>
        <v>3077340.7060966142</v>
      </c>
      <c r="S463" s="25">
        <f t="shared" ca="1" si="267"/>
        <v>5061201.6198313199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8395.6297298201844</v>
      </c>
      <c r="K464" s="25">
        <f t="shared" si="264"/>
        <v>21655.303514578787</v>
      </c>
      <c r="L464" s="25"/>
      <c r="N464" s="25">
        <f>'Combined Retirement'!$C$18/12</f>
        <v>40940.569999999992</v>
      </c>
      <c r="O464" s="25">
        <f t="shared" si="265"/>
        <v>10889.636755601023</v>
      </c>
      <c r="P464" s="25">
        <f t="shared" si="266"/>
        <v>30050.93324439897</v>
      </c>
      <c r="Q464" s="25">
        <f t="array" aca="1" ref="Q464" ca="1">INDEX('Isaac 401k'!L:L,MATCH('Retirement Calculator'!A464,'Isaac 401k'!N:N,0),0)</f>
        <v>1983696.3893549063</v>
      </c>
      <c r="R464" s="25">
        <f t="array" aca="1" ref="R464" ca="1">INDEX('Lorri 401b'!L:L,MATCH('Retirement Calculator'!A464,'Lorri 401b'!N:N,0),0)</f>
        <v>3068417.425092794</v>
      </c>
      <c r="S464" s="25">
        <f t="shared" ca="1" si="267"/>
        <v>5052113.8144477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8395.6297298201844</v>
      </c>
      <c r="K465" s="25">
        <f t="shared" si="264"/>
        <v>21655.303514578787</v>
      </c>
      <c r="L465" s="25"/>
      <c r="N465" s="25">
        <f>'Combined Retirement'!$C$18/12</f>
        <v>40940.569999999992</v>
      </c>
      <c r="O465" s="25">
        <f t="shared" si="265"/>
        <v>10889.636755601023</v>
      </c>
      <c r="P465" s="25">
        <f t="shared" si="266"/>
        <v>30050.93324439897</v>
      </c>
      <c r="Q465" s="25">
        <f t="array" aca="1" ref="Q465" ca="1">INDEX('Isaac 401k'!L:L,MATCH('Retirement Calculator'!A465,'Isaac 401k'!N:N,0),0)</f>
        <v>1983531.1794568573</v>
      </c>
      <c r="R465" s="25">
        <f t="array" aca="1" ref="R465" ca="1">INDEX('Lorri 401b'!L:L,MATCH('Retirement Calculator'!A465,'Lorri 401b'!N:N,0),0)</f>
        <v>3059456.9637514576</v>
      </c>
      <c r="S465" s="25">
        <f t="shared" ca="1" si="267"/>
        <v>5042988.1432083147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8395.6297298201844</v>
      </c>
      <c r="K466" s="25">
        <f t="shared" si="264"/>
        <v>21655.303514578787</v>
      </c>
      <c r="L466" s="25"/>
      <c r="N466" s="25">
        <f>'Combined Retirement'!$C$18/12</f>
        <v>40940.569999999992</v>
      </c>
      <c r="O466" s="25">
        <f t="shared" si="265"/>
        <v>10889.636755601023</v>
      </c>
      <c r="P466" s="25">
        <f t="shared" si="266"/>
        <v>30050.93324439897</v>
      </c>
      <c r="Q466" s="25">
        <f t="array" aca="1" ref="Q466" ca="1">INDEX('Isaac 401k'!L:L,MATCH('Retirement Calculator'!A466,'Isaac 401k'!N:N,0),0)</f>
        <v>1983365.281184233</v>
      </c>
      <c r="R466" s="25">
        <f t="array" aca="1" ref="R466" ca="1">INDEX('Lorri 401b'!L:L,MATCH('Retirement Calculator'!A466,'Lorri 401b'!N:N,0),0)</f>
        <v>3050459.1671545324</v>
      </c>
      <c r="S466" s="25">
        <f t="shared" ca="1" si="267"/>
        <v>5033824.4483387657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8395.6297298201844</v>
      </c>
      <c r="K467" s="25">
        <f t="shared" si="264"/>
        <v>21655.303514578787</v>
      </c>
      <c r="L467" s="25"/>
      <c r="N467" s="25">
        <f>'Combined Retirement'!$C$18/12</f>
        <v>40940.569999999992</v>
      </c>
      <c r="O467" s="25">
        <f t="shared" si="265"/>
        <v>10889.636755601023</v>
      </c>
      <c r="P467" s="25">
        <f t="shared" si="266"/>
        <v>30050.93324439897</v>
      </c>
      <c r="Q467" s="25">
        <f t="array" aca="1" ref="Q467" ca="1">INDEX('Isaac 401k'!L:L,MATCH('Retirement Calculator'!A467,'Isaac 401k'!N:N,0),0)</f>
        <v>1983198.6916688061</v>
      </c>
      <c r="R467" s="25">
        <f t="array" aca="1" ref="R467" ca="1">INDEX('Lorri 401b'!L:L,MATCH('Retirement Calculator'!A467,'Lorri 401b'!N:N,0),0)</f>
        <v>3041423.8797384533</v>
      </c>
      <c r="S467" s="25">
        <f t="shared" ca="1" si="267"/>
        <v>5024622.5714072594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8395.6297298201844</v>
      </c>
      <c r="K468" s="25">
        <f t="shared" si="264"/>
        <v>21655.303514578787</v>
      </c>
      <c r="L468" s="25"/>
      <c r="N468" s="25">
        <f>'Combined Retirement'!$C$18/12</f>
        <v>40940.569999999992</v>
      </c>
      <c r="O468" s="25">
        <f t="shared" si="265"/>
        <v>10889.636755601023</v>
      </c>
      <c r="P468" s="25">
        <f t="shared" si="266"/>
        <v>30050.93324439897</v>
      </c>
      <c r="Q468" s="25">
        <f t="array" aca="1" ref="Q468" ca="1">INDEX('Isaac 401k'!L:L,MATCH('Retirement Calculator'!A468,'Isaac 401k'!N:N,0),0)</f>
        <v>1983031.4080303984</v>
      </c>
      <c r="R468" s="25">
        <f t="array" aca="1" ref="R468" ca="1">INDEX('Lorri 401b'!L:L,MATCH('Retirement Calculator'!A468,'Lorri 401b'!N:N,0),0)</f>
        <v>3032350.945291474</v>
      </c>
      <c r="S468" s="25">
        <f t="shared" ca="1" si="267"/>
        <v>5015382.3533218727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8395.6297298201844</v>
      </c>
      <c r="K469" s="25">
        <f t="shared" si="264"/>
        <v>21655.303514578787</v>
      </c>
      <c r="L469" s="25"/>
      <c r="N469" s="25">
        <f>'Combined Retirement'!$C$18/12</f>
        <v>40940.569999999992</v>
      </c>
      <c r="O469" s="25">
        <f t="shared" si="265"/>
        <v>10889.636755601023</v>
      </c>
      <c r="P469" s="25">
        <f t="shared" si="266"/>
        <v>30050.93324439897</v>
      </c>
      <c r="Q469" s="25">
        <f t="array" aca="1" ref="Q469" ca="1">INDEX('Isaac 401k'!L:L,MATCH('Retirement Calculator'!A469,'Isaac 401k'!N:N,0),0)</f>
        <v>1982863.4273768307</v>
      </c>
      <c r="R469" s="25">
        <f t="array" aca="1" ref="R469" ca="1">INDEX('Lorri 401b'!L:L,MATCH('Retirement Calculator'!A469,'Lorri 401b'!N:N,0),0)</f>
        <v>3023240.2069509653</v>
      </c>
      <c r="S469" s="25">
        <f t="shared" ca="1" si="267"/>
        <v>5006103.6343277963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8395.6297298201844</v>
      </c>
      <c r="K470" s="25">
        <f t="shared" si="264"/>
        <v>21655.303514578787</v>
      </c>
      <c r="L470" s="25"/>
      <c r="N470" s="25">
        <f>'Combined Retirement'!$C$18/12</f>
        <v>40940.569999999992</v>
      </c>
      <c r="O470" s="25">
        <f t="shared" si="265"/>
        <v>10889.636755601023</v>
      </c>
      <c r="P470" s="25">
        <f t="shared" si="266"/>
        <v>30050.93324439897</v>
      </c>
      <c r="Q470" s="25">
        <f t="array" aca="1" ref="Q470" ca="1">INDEX('Isaac 401k'!L:L,MATCH('Retirement Calculator'!A470,'Isaac 401k'!N:N,0),0)</f>
        <v>1982694.746803873</v>
      </c>
      <c r="R470" s="25">
        <f t="array" aca="1" ref="R470" ca="1">INDEX('Lorri 401b'!L:L,MATCH('Retirement Calculator'!A470,'Lorri 401b'!N:N,0),0)</f>
        <v>3014091.5072007049</v>
      </c>
      <c r="S470" s="25">
        <f t="shared" ca="1" si="267"/>
        <v>4996786.2540045781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8395.6297298201844</v>
      </c>
      <c r="K471" s="25">
        <f t="shared" si="264"/>
        <v>21655.303514578787</v>
      </c>
      <c r="L471" s="25"/>
      <c r="N471" s="25">
        <f>'Combined Retirement'!$C$18/12</f>
        <v>40940.569999999992</v>
      </c>
      <c r="O471" s="25">
        <f t="shared" si="265"/>
        <v>10889.636755601023</v>
      </c>
      <c r="P471" s="25">
        <f t="shared" si="266"/>
        <v>30050.93324439897</v>
      </c>
      <c r="Q471" s="25">
        <f t="array" aca="1" ref="Q471" ca="1">INDEX('Isaac 401k'!L:L,MATCH('Retirement Calculator'!A471,'Isaac 401k'!N:N,0),0)</f>
        <v>1982525.3633951948</v>
      </c>
      <c r="R471" s="25">
        <f t="array" aca="1" ref="R471" ca="1">INDEX('Lorri 401b'!L:L,MATCH('Retirement Calculator'!A471,'Lorri 401b'!N:N,0),0)</f>
        <v>3004904.6878681513</v>
      </c>
      <c r="S471" s="25">
        <f t="shared" ca="1" si="267"/>
        <v>4987430.0512633463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8395.6297298201844</v>
      </c>
      <c r="K472" s="25">
        <f t="shared" si="264"/>
        <v>21655.303514578787</v>
      </c>
      <c r="L472" s="25"/>
      <c r="N472" s="25">
        <f>'Combined Retirement'!$C$18/12</f>
        <v>40940.569999999992</v>
      </c>
      <c r="O472" s="25">
        <f t="shared" si="265"/>
        <v>10889.636755601023</v>
      </c>
      <c r="P472" s="25">
        <f t="shared" si="266"/>
        <v>30050.93324439897</v>
      </c>
      <c r="Q472" s="25">
        <f t="array" aca="1" ref="Q472" ca="1">INDEX('Isaac 401k'!L:L,MATCH('Retirement Calculator'!A472,'Isaac 401k'!N:N,0),0)</f>
        <v>1982355.2742223137</v>
      </c>
      <c r="R472" s="25">
        <f t="array" aca="1" ref="R472" ca="1">INDEX('Lorri 401b'!L:L,MATCH('Retirement Calculator'!A472,'Lorri 401b'!N:N,0),0)</f>
        <v>2995679.5901217125</v>
      </c>
      <c r="S472" s="25">
        <f t="shared" ca="1" si="267"/>
        <v>4978034.864344026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8395.6297298201844</v>
      </c>
      <c r="K473" s="25">
        <f t="shared" si="264"/>
        <v>21655.303514578787</v>
      </c>
      <c r="L473" s="25"/>
      <c r="N473" s="25">
        <f>'Combined Retirement'!$C$18/12</f>
        <v>40940.569999999992</v>
      </c>
      <c r="O473" s="25">
        <f t="shared" si="265"/>
        <v>10889.636755601023</v>
      </c>
      <c r="P473" s="25">
        <f t="shared" si="266"/>
        <v>30050.93324439897</v>
      </c>
      <c r="Q473" s="25">
        <f t="array" aca="1" ref="Q473" ca="1">INDEX('Isaac 401k'!L:L,MATCH('Retirement Calculator'!A473,'Isaac 401k'!N:N,0),0)</f>
        <v>1982184.4763445456</v>
      </c>
      <c r="R473" s="25">
        <f t="array" aca="1" ref="R473" ca="1">INDEX('Lorri 401b'!L:L,MATCH('Retirement Calculator'!A473,'Lorri 401b'!N:N,0),0)</f>
        <v>2986416.0544679966</v>
      </c>
      <c r="S473" s="25">
        <f t="shared" ca="1" si="267"/>
        <v>4968600.530812542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8395.6297298201844</v>
      </c>
      <c r="K474" s="25">
        <f t="shared" si="264"/>
        <v>21655.303514578787</v>
      </c>
      <c r="L474" s="25"/>
      <c r="N474" s="25">
        <f>'Combined Retirement'!$C$18/12</f>
        <v>40940.569999999992</v>
      </c>
      <c r="O474" s="25">
        <f t="shared" si="265"/>
        <v>10889.636755601023</v>
      </c>
      <c r="P474" s="25">
        <f t="shared" si="266"/>
        <v>30050.93324439897</v>
      </c>
      <c r="Q474" s="25">
        <f t="array" aca="1" ref="Q474" ca="1">INDEX('Isaac 401k'!L:L,MATCH('Retirement Calculator'!A474,'Isaac 401k'!N:N,0),0)</f>
        <v>1982012.9668089536</v>
      </c>
      <c r="R474" s="25">
        <f t="array" aca="1" ref="R474" ca="1">INDEX('Lorri 401b'!L:L,MATCH('Retirement Calculator'!A474,'Lorri 401b'!N:N,0),0)</f>
        <v>2977113.9207490571</v>
      </c>
      <c r="S474" s="25">
        <f t="shared" ca="1" si="267"/>
        <v>4959126.8875580104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8395.6297298201844</v>
      </c>
      <c r="K475" s="25">
        <f t="shared" si="264"/>
        <v>21655.303514578787</v>
      </c>
      <c r="L475" s="25"/>
      <c r="N475" s="25">
        <f>'Combined Retirement'!$C$18/12</f>
        <v>40940.569999999992</v>
      </c>
      <c r="O475" s="25">
        <f t="shared" si="265"/>
        <v>10889.636755601023</v>
      </c>
      <c r="P475" s="25">
        <f t="shared" si="266"/>
        <v>30050.93324439897</v>
      </c>
      <c r="Q475" s="25">
        <f t="array" aca="1" ref="Q475" ca="1">INDEX('Isaac 401k'!L:L,MATCH('Retirement Calculator'!A475,'Isaac 401k'!N:N,0),0)</f>
        <v>1981840.7426502965</v>
      </c>
      <c r="R475" s="25">
        <f t="array" aca="1" ref="R475" ca="1">INDEX('Lorri 401b'!L:L,MATCH('Retirement Calculator'!A475,'Lorri 401b'!N:N,0),0)</f>
        <v>2967773.028139622</v>
      </c>
      <c r="S475" s="25">
        <f t="shared" ca="1" si="267"/>
        <v>4949613.7707899185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8395.6297298201844</v>
      </c>
      <c r="K476" s="25">
        <f t="shared" si="264"/>
        <v>21655.303514578787</v>
      </c>
      <c r="L476" s="25"/>
      <c r="N476" s="25">
        <f>'Combined Retirement'!$C$18/12</f>
        <v>40940.569999999992</v>
      </c>
      <c r="O476" s="25">
        <f t="shared" si="265"/>
        <v>10889.636755601023</v>
      </c>
      <c r="P476" s="25">
        <f t="shared" si="266"/>
        <v>30050.93324439897</v>
      </c>
      <c r="Q476" s="25">
        <f t="array" aca="1" ref="Q476" ca="1">INDEX('Isaac 401k'!L:L,MATCH('Retirement Calculator'!A476,'Isaac 401k'!N:N,0),0)</f>
        <v>1981667.8008909784</v>
      </c>
      <c r="R476" s="25">
        <f t="array" aca="1" ref="R476" ca="1">INDEX('Lorri 401b'!L:L,MATCH('Retirement Calculator'!A476,'Lorri 401b'!N:N,0),0)</f>
        <v>2958393.2151443143</v>
      </c>
      <c r="S476" s="25">
        <f t="shared" ca="1" si="267"/>
        <v>4940061.0160352923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8395.6297298201844</v>
      </c>
      <c r="K477" s="25">
        <f t="shared" si="264"/>
        <v>21655.303514578787</v>
      </c>
      <c r="L477" s="25"/>
      <c r="N477" s="25">
        <f>'Combined Retirement'!$C$18/12</f>
        <v>40940.569999999992</v>
      </c>
      <c r="O477" s="25">
        <f t="shared" si="265"/>
        <v>10889.636755601023</v>
      </c>
      <c r="P477" s="25">
        <f t="shared" si="266"/>
        <v>30050.93324439897</v>
      </c>
      <c r="Q477" s="25">
        <f t="array" aca="1" ref="Q477" ca="1">INDEX('Isaac 401k'!L:L,MATCH('Retirement Calculator'!A477,'Isaac 401k'!N:N,0),0)</f>
        <v>1981494.1385409965</v>
      </c>
      <c r="R477" s="25">
        <f t="array" aca="1" ref="R477" ca="1">INDEX('Lorri 401b'!L:L,MATCH('Retirement Calculator'!A477,'Lorri 401b'!N:N,0),0)</f>
        <v>2948974.3195948596</v>
      </c>
      <c r="S477" s="25">
        <f t="shared" ca="1" si="267"/>
        <v>4930468.4581358563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8395.6297298201844</v>
      </c>
      <c r="K478" s="25">
        <f t="shared" si="264"/>
        <v>21655.303514578787</v>
      </c>
      <c r="L478" s="25"/>
      <c r="N478" s="25">
        <f>'Combined Retirement'!$C$18/12</f>
        <v>40940.569999999992</v>
      </c>
      <c r="O478" s="25">
        <f t="shared" si="265"/>
        <v>10889.636755601023</v>
      </c>
      <c r="P478" s="25">
        <f t="shared" si="266"/>
        <v>30050.93324439897</v>
      </c>
      <c r="Q478" s="25">
        <f t="array" aca="1" ref="Q478" ca="1">INDEX('Isaac 401k'!L:L,MATCH('Retirement Calculator'!A478,'Isaac 401k'!N:N,0),0)</f>
        <v>1981319.7525978896</v>
      </c>
      <c r="R478" s="25">
        <f t="array" aca="1" ref="R478" ca="1">INDEX('Lorri 401b'!L:L,MATCH('Retirement Calculator'!A478,'Lorri 401b'!N:N,0),0)</f>
        <v>2939516.1786472821</v>
      </c>
      <c r="S478" s="25">
        <f t="shared" ca="1" si="267"/>
        <v>4920835.9312451715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8395.6297298201844</v>
      </c>
      <c r="K479" s="25">
        <f t="shared" si="264"/>
        <v>21655.303514578787</v>
      </c>
      <c r="L479" s="25"/>
      <c r="N479" s="25">
        <f>'Combined Retirement'!$C$18/12</f>
        <v>40940.569999999992</v>
      </c>
      <c r="O479" s="25">
        <f t="shared" si="265"/>
        <v>10889.636755601023</v>
      </c>
      <c r="P479" s="25">
        <f t="shared" si="266"/>
        <v>30050.93324439897</v>
      </c>
      <c r="Q479" s="25">
        <f t="array" aca="1" ref="Q479" ca="1">INDEX('Isaac 401k'!L:L,MATCH('Retirement Calculator'!A479,'Isaac 401k'!N:N,0),0)</f>
        <v>1981144.6400466864</v>
      </c>
      <c r="R479" s="25">
        <f t="array" aca="1" ref="R479" ca="1">INDEX('Lorri 401b'!L:L,MATCH('Retirement Calculator'!A479,'Lorri 401b'!N:N,0),0)</f>
        <v>2930018.6287790895</v>
      </c>
      <c r="S479" s="25">
        <f t="shared" ca="1" si="267"/>
        <v>4911163.2688257759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8395.6297298201844</v>
      </c>
      <c r="K480" s="25">
        <f t="shared" si="264"/>
        <v>21655.303514578787</v>
      </c>
      <c r="L480" s="25"/>
      <c r="N480" s="25">
        <f>'Combined Retirement'!$C$18/12</f>
        <v>40940.569999999992</v>
      </c>
      <c r="O480" s="25">
        <f t="shared" si="265"/>
        <v>10889.636755601023</v>
      </c>
      <c r="P480" s="25">
        <f t="shared" si="266"/>
        <v>30050.93324439897</v>
      </c>
      <c r="Q480" s="25">
        <f t="array" aca="1" ref="Q480" ca="1">INDEX('Isaac 401k'!L:L,MATCH('Retirement Calculator'!A480,'Isaac 401k'!N:N,0),0)</f>
        <v>1980968.7978598531</v>
      </c>
      <c r="R480" s="25">
        <f t="array" aca="1" ref="R480" ca="1">INDEX('Lorri 401b'!L:L,MATCH('Retirement Calculator'!A480,'Lorri 401b'!N:N,0),0)</f>
        <v>2920481.5057864464</v>
      </c>
      <c r="S480" s="25">
        <f t="shared" ca="1" si="267"/>
        <v>4901450.3036463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8395.6297298201844</v>
      </c>
      <c r="K481" s="25">
        <f t="shared" si="264"/>
        <v>21655.303514578787</v>
      </c>
      <c r="L481" s="25"/>
      <c r="N481" s="25">
        <f>'Combined Retirement'!$C$18/12</f>
        <v>40940.569999999992</v>
      </c>
      <c r="O481" s="25">
        <f t="shared" si="265"/>
        <v>10889.636755601023</v>
      </c>
      <c r="P481" s="25">
        <f t="shared" si="266"/>
        <v>30050.93324439897</v>
      </c>
      <c r="Q481" s="25">
        <f t="array" aca="1" ref="Q481" ca="1">INDEX('Isaac 401k'!L:L,MATCH('Retirement Calculator'!A481,'Isaac 401k'!N:N,0),0)</f>
        <v>1980792.2229972414</v>
      </c>
      <c r="R481" s="25">
        <f t="array" aca="1" ref="R481" ca="1">INDEX('Lorri 401b'!L:L,MATCH('Retirement Calculator'!A481,'Lorri 401b'!N:N,0),0)</f>
        <v>2910904.6447813339</v>
      </c>
      <c r="S481" s="25">
        <f t="shared" ca="1" si="267"/>
        <v>4891696.867778575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8395.6297298201844</v>
      </c>
      <c r="K482" s="25">
        <f t="shared" si="264"/>
        <v>21655.303514578787</v>
      </c>
      <c r="L482" s="25"/>
      <c r="N482" s="25">
        <f>'Combined Retirement'!$C$18/12</f>
        <v>40940.569999999992</v>
      </c>
      <c r="O482" s="25">
        <f t="shared" si="265"/>
        <v>10889.636755601023</v>
      </c>
      <c r="P482" s="25">
        <f t="shared" si="266"/>
        <v>30050.93324439897</v>
      </c>
      <c r="Q482" s="25">
        <f t="array" aca="1" ref="Q482" ca="1">INDEX('Isaac 401k'!L:L,MATCH('Retirement Calculator'!A482,'Isaac 401k'!N:N,0),0)</f>
        <v>1980614.9124060355</v>
      </c>
      <c r="R482" s="25">
        <f t="array" aca="1" ref="R482" ca="1">INDEX('Lorri 401b'!L:L,MATCH('Retirement Calculator'!A482,'Lorri 401b'!N:N,0),0)</f>
        <v>2901287.8801886998</v>
      </c>
      <c r="S482" s="25">
        <f t="shared" ca="1" si="267"/>
        <v>4881902.7925947355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8395.6297298201844</v>
      </c>
      <c r="K483" s="25">
        <f t="shared" si="264"/>
        <v>21655.303514578787</v>
      </c>
      <c r="L483" s="25"/>
      <c r="N483" s="25">
        <f>'Combined Retirement'!$C$18/12</f>
        <v>40940.569999999992</v>
      </c>
      <c r="O483" s="25">
        <f t="shared" si="265"/>
        <v>10889.636755601023</v>
      </c>
      <c r="P483" s="25">
        <f t="shared" si="266"/>
        <v>30050.93324439897</v>
      </c>
      <c r="Q483" s="25">
        <f t="array" aca="1" ref="Q483" ca="1">INDEX('Isaac 401k'!L:L,MATCH('Retirement Calculator'!A483,'Isaac 401k'!N:N,0),0)</f>
        <v>1980436.8630206995</v>
      </c>
      <c r="R483" s="25">
        <f t="array" aca="1" ref="R483" ca="1">INDEX('Lorri 401b'!L:L,MATCH('Retirement Calculator'!A483,'Lorri 401b'!N:N,0),0)</f>
        <v>2891631.0457435963</v>
      </c>
      <c r="S483" s="25">
        <f t="shared" ca="1" si="267"/>
        <v>4872067.9087642953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8395.6297298201844</v>
      </c>
      <c r="K484" s="25">
        <f t="shared" si="264"/>
        <v>21655.303514578787</v>
      </c>
      <c r="L484" s="25"/>
      <c r="N484" s="25">
        <f>'Combined Retirement'!$C$18/12</f>
        <v>40940.569999999992</v>
      </c>
      <c r="O484" s="25">
        <f t="shared" si="265"/>
        <v>10889.636755601023</v>
      </c>
      <c r="P484" s="25">
        <f t="shared" si="266"/>
        <v>30050.93324439897</v>
      </c>
      <c r="Q484" s="25">
        <f t="array" aca="1" ref="Q484" ca="1">INDEX('Isaac 401k'!L:L,MATCH('Retirement Calculator'!A484,'Isaac 401k'!N:N,0),0)</f>
        <v>1980258.0717629245</v>
      </c>
      <c r="R484" s="25">
        <f t="array" aca="1" ref="R484" ca="1">INDEX('Lorri 401b'!L:L,MATCH('Retirement Calculator'!A484,'Lorri 401b'!N:N,0),0)</f>
        <v>2881933.9744883049</v>
      </c>
      <c r="S484" s="25">
        <f t="shared" ca="1" si="267"/>
        <v>4862192.0462512299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8395.6297298201844</v>
      </c>
      <c r="K485" s="25">
        <f t="shared" si="264"/>
        <v>21655.303514578787</v>
      </c>
      <c r="L485" s="25"/>
      <c r="N485" s="25">
        <f>'Combined Retirement'!$C$18/12</f>
        <v>40940.569999999992</v>
      </c>
      <c r="O485" s="25">
        <f t="shared" si="265"/>
        <v>10889.636755601023</v>
      </c>
      <c r="P485" s="25">
        <f t="shared" si="266"/>
        <v>30050.93324439897</v>
      </c>
      <c r="Q485" s="25">
        <f t="array" aca="1" ref="Q485" ca="1">INDEX('Isaac 401k'!L:L,MATCH('Retirement Calculator'!A485,'Isaac 401k'!N:N,0),0)</f>
        <v>1980078.5355415756</v>
      </c>
      <c r="R485" s="25">
        <f t="array" aca="1" ref="R485" ca="1">INDEX('Lorri 401b'!L:L,MATCH('Retirement Calculator'!A485,'Lorri 401b'!N:N,0),0)</f>
        <v>2872196.49876945</v>
      </c>
      <c r="S485" s="25">
        <f t="shared" ca="1" si="267"/>
        <v>4852275.0343110254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8395.6297298201844</v>
      </c>
      <c r="K486" s="25">
        <f t="shared" si="264"/>
        <v>21655.303514578787</v>
      </c>
      <c r="L486" s="25"/>
      <c r="N486" s="25">
        <f>'Combined Retirement'!$C$18/12</f>
        <v>40940.569999999992</v>
      </c>
      <c r="O486" s="25">
        <f t="shared" si="265"/>
        <v>10889.636755601023</v>
      </c>
      <c r="P486" s="25">
        <f t="shared" si="266"/>
        <v>30050.93324439897</v>
      </c>
      <c r="Q486" s="25">
        <f t="array" aca="1" ref="Q486" ca="1">INDEX('Isaac 401k'!L:L,MATCH('Retirement Calculator'!A486,'Isaac 401k'!N:N,0),0)</f>
        <v>1979898.2512526377</v>
      </c>
      <c r="R486" s="25">
        <f t="array" aca="1" ref="R486" ca="1">INDEX('Lorri 401b'!L:L,MATCH('Retirement Calculator'!A486,'Lorri 401b'!N:N,0),0)</f>
        <v>2862418.4502351</v>
      </c>
      <c r="S486" s="25">
        <f t="shared" ca="1" si="267"/>
        <v>4842316.7014877377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8395.6297298201844</v>
      </c>
      <c r="K487" s="25">
        <f t="shared" si="264"/>
        <v>21655.303514578787</v>
      </c>
      <c r="L487" s="25"/>
      <c r="N487" s="25">
        <f>'Combined Retirement'!$C$18/12</f>
        <v>40940.569999999992</v>
      </c>
      <c r="O487" s="25">
        <f t="shared" si="265"/>
        <v>10889.636755601023</v>
      </c>
      <c r="P487" s="25">
        <f t="shared" si="266"/>
        <v>30050.93324439897</v>
      </c>
      <c r="Q487" s="25">
        <f t="array" aca="1" ref="Q487" ca="1">INDEX('Isaac 401k'!L:L,MATCH('Retirement Calculator'!A487,'Isaac 401k'!N:N,0),0)</f>
        <v>1979717.2157791627</v>
      </c>
      <c r="R487" s="25">
        <f t="array" aca="1" ref="R487" ca="1">INDEX('Lorri 401b'!L:L,MATCH('Retirement Calculator'!A487,'Lorri 401b'!N:N,0),0)</f>
        <v>2852599.6598318568</v>
      </c>
      <c r="S487" s="25">
        <f t="shared" ca="1" si="267"/>
        <v>4832316.8756110193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8395.6297298201844</v>
      </c>
      <c r="K488" s="25">
        <f t="shared" si="264"/>
        <v>21655.303514578787</v>
      </c>
      <c r="L488" s="25"/>
      <c r="N488" s="25">
        <f>'Combined Retirement'!$C$18/12</f>
        <v>40940.569999999992</v>
      </c>
      <c r="O488" s="25">
        <f t="shared" si="265"/>
        <v>10889.636755601023</v>
      </c>
      <c r="P488" s="25">
        <f t="shared" si="266"/>
        <v>30050.93324439897</v>
      </c>
      <c r="Q488" s="25">
        <f t="array" aca="1" ref="Q488" ca="1">INDEX('Isaac 401k'!L:L,MATCH('Retirement Calculator'!A488,'Isaac 401k'!N:N,0),0)</f>
        <v>1979535.4259912148</v>
      </c>
      <c r="R488" s="25">
        <f t="array" aca="1" ref="R488" ca="1">INDEX('Lorri 401b'!L:L,MATCH('Retirement Calculator'!A488,'Lorri 401b'!N:N,0),0)</f>
        <v>2842739.9578019334</v>
      </c>
      <c r="S488" s="25">
        <f t="shared" ca="1" si="267"/>
        <v>4822275.3837931482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8395.6297298201844</v>
      </c>
      <c r="K489" s="25">
        <f t="shared" si="264"/>
        <v>21655.303514578787</v>
      </c>
      <c r="L489" s="25"/>
      <c r="N489" s="25">
        <f>'Combined Retirement'!$C$18/12</f>
        <v>40940.569999999992</v>
      </c>
      <c r="O489" s="25">
        <f t="shared" si="265"/>
        <v>10889.636755601023</v>
      </c>
      <c r="P489" s="25">
        <f t="shared" si="266"/>
        <v>30050.93324439897</v>
      </c>
      <c r="Q489" s="25">
        <f t="array" aca="1" ref="Q489" ca="1">INDEX('Isaac 401k'!L:L,MATCH('Retirement Calculator'!A489,'Isaac 401k'!N:N,0),0)</f>
        <v>1979352.8787458171</v>
      </c>
      <c r="R489" s="25">
        <f t="array" aca="1" ref="R489" ca="1">INDEX('Lorri 401b'!L:L,MATCH('Retirement Calculator'!A489,'Lorri 401b'!N:N,0),0)</f>
        <v>2832839.1736802184</v>
      </c>
      <c r="S489" s="25">
        <f t="shared" ca="1" si="267"/>
        <v>4812192.0524260355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8395.6297298201844</v>
      </c>
      <c r="K490" s="25">
        <f t="shared" si="264"/>
        <v>21655.303514578787</v>
      </c>
      <c r="L490" s="25"/>
      <c r="N490" s="25">
        <f>'Combined Retirement'!$C$18/12</f>
        <v>40940.569999999992</v>
      </c>
      <c r="O490" s="25">
        <f t="shared" si="265"/>
        <v>10889.636755601023</v>
      </c>
      <c r="P490" s="25">
        <f t="shared" si="266"/>
        <v>30050.93324439897</v>
      </c>
      <c r="Q490" s="25">
        <f t="array" aca="1" ref="Q490" ca="1">INDEX('Isaac 401k'!L:L,MATCH('Retirement Calculator'!A490,'Isaac 401k'!N:N,0),0)</f>
        <v>1979169.5708868969</v>
      </c>
      <c r="R490" s="25">
        <f t="array" aca="1" ref="R490" ca="1">INDEX('Lorri 401b'!L:L,MATCH('Retirement Calculator'!A490,'Lorri 401b'!N:N,0),0)</f>
        <v>2822897.1362913297</v>
      </c>
      <c r="S490" s="25">
        <f t="shared" ca="1" si="267"/>
        <v>4802066.7071782267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8395.6297298201844</v>
      </c>
      <c r="K491" s="25">
        <f t="shared" si="264"/>
        <v>21655.303514578787</v>
      </c>
      <c r="L491" s="25"/>
      <c r="N491" s="25">
        <f>'Combined Retirement'!$C$18/12</f>
        <v>40940.569999999992</v>
      </c>
      <c r="O491" s="25">
        <f t="shared" si="265"/>
        <v>10889.636755601023</v>
      </c>
      <c r="P491" s="25">
        <f t="shared" si="266"/>
        <v>30050.93324439897</v>
      </c>
      <c r="Q491" s="25">
        <f t="array" aca="1" ref="Q491" ca="1">INDEX('Isaac 401k'!L:L,MATCH('Retirement Calculator'!A491,'Isaac 401k'!N:N,0),0)</f>
        <v>1978985.4992452313</v>
      </c>
      <c r="R491" s="25">
        <f t="array" aca="1" ref="R491" ca="1">INDEX('Lorri 401b'!L:L,MATCH('Retirement Calculator'!A491,'Lorri 401b'!N:N,0),0)</f>
        <v>2812913.6737466538</v>
      </c>
      <c r="S491" s="25">
        <f t="shared" ca="1" si="267"/>
        <v>4791899.1729918849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8395.6297298201844</v>
      </c>
      <c r="K492" s="25">
        <f t="shared" si="264"/>
        <v>21655.303514578787</v>
      </c>
      <c r="L492" s="25"/>
      <c r="N492" s="25">
        <f>'Combined Retirement'!$C$18/12</f>
        <v>40940.569999999992</v>
      </c>
      <c r="O492" s="25">
        <f t="shared" si="265"/>
        <v>10889.636755601023</v>
      </c>
      <c r="P492" s="25">
        <f t="shared" si="266"/>
        <v>30050.93324439897</v>
      </c>
      <c r="Q492" s="25">
        <f t="array" aca="1" ref="Q492" ca="1">INDEX('Isaac 401k'!L:L,MATCH('Retirement Calculator'!A492,'Isaac 401k'!N:N,0),0)</f>
        <v>1978800.660638392</v>
      </c>
      <c r="R492" s="25">
        <f t="array" aca="1" ref="R492" ca="1">INDEX('Lorri 401b'!L:L,MATCH('Retirement Calculator'!A492,'Lorri 401b'!N:N,0),0)</f>
        <v>2802888.6134413751</v>
      </c>
      <c r="S492" s="25">
        <f t="shared" ca="1" si="267"/>
        <v>4781689.2740797671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8395.6297298201844</v>
      </c>
      <c r="K493" s="25">
        <f t="shared" si="264"/>
        <v>21655.303514578787</v>
      </c>
      <c r="L493" s="25"/>
      <c r="N493" s="25">
        <f>'Combined Retirement'!$C$18/12</f>
        <v>40940.569999999992</v>
      </c>
      <c r="O493" s="25">
        <f t="shared" si="265"/>
        <v>10889.636755601023</v>
      </c>
      <c r="P493" s="25">
        <f t="shared" si="266"/>
        <v>30050.93324439897</v>
      </c>
      <c r="Q493" s="25">
        <f t="array" aca="1" ref="Q493" ca="1">INDEX('Isaac 401k'!L:L,MATCH('Retirement Calculator'!A493,'Isaac 401k'!N:N,0),0)</f>
        <v>1978615.0518706909</v>
      </c>
      <c r="R493" s="25">
        <f t="array" aca="1" ref="R493" ca="1">INDEX('Lorri 401b'!L:L,MATCH('Retirement Calculator'!A493,'Lorri 401b'!N:N,0),0)</f>
        <v>2792821.7820514911</v>
      </c>
      <c r="S493" s="25">
        <f t="shared" ca="1" si="267"/>
        <v>4771436.8339221822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8395.6297298201844</v>
      </c>
      <c r="K494" s="25">
        <f t="shared" si="264"/>
        <v>21655.303514578787</v>
      </c>
      <c r="L494" s="25"/>
      <c r="N494" s="25">
        <f>'Combined Retirement'!$C$18/12</f>
        <v>40940.569999999992</v>
      </c>
      <c r="O494" s="25">
        <f t="shared" si="265"/>
        <v>10889.636755601023</v>
      </c>
      <c r="P494" s="25">
        <f t="shared" si="266"/>
        <v>30050.93324439897</v>
      </c>
      <c r="Q494" s="25">
        <f t="array" aca="1" ref="Q494" ca="1">INDEX('Isaac 401k'!L:L,MATCH('Retirement Calculator'!A494,'Isaac 401k'!N:N,0),0)</f>
        <v>1978428.6697331243</v>
      </c>
      <c r="R494" s="25">
        <f t="array" aca="1" ref="R494" ca="1">INDEX('Lorri 401b'!L:L,MATCH('Retirement Calculator'!A494,'Lorri 401b'!N:N,0),0)</f>
        <v>2782713.005530816</v>
      </c>
      <c r="S494" s="25">
        <f t="shared" ca="1" si="267"/>
        <v>4761141.6752639404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8395.6297298201844</v>
      </c>
      <c r="K495" s="25">
        <f t="shared" si="264"/>
        <v>21655.303514578787</v>
      </c>
      <c r="L495" s="25"/>
      <c r="N495" s="25">
        <f>'Combined Retirement'!$C$18/12</f>
        <v>40940.569999999992</v>
      </c>
      <c r="O495" s="25">
        <f t="shared" si="265"/>
        <v>10889.636755601023</v>
      </c>
      <c r="P495" s="25">
        <f t="shared" si="266"/>
        <v>30050.93324439897</v>
      </c>
      <c r="Q495" s="25">
        <f t="array" aca="1" ref="Q495" ca="1">INDEX('Isaac 401k'!L:L,MATCH('Retirement Calculator'!A495,'Isaac 401k'!N:N,0),0)</f>
        <v>1978241.511003318</v>
      </c>
      <c r="R495" s="25">
        <f t="array" aca="1" ref="R495" ca="1">INDEX('Lorri 401b'!L:L,MATCH('Retirement Calculator'!A495,'Lorri 401b'!N:N,0),0)</f>
        <v>2772562.1091079717</v>
      </c>
      <c r="S495" s="25">
        <f t="shared" ca="1" si="267"/>
        <v>4750803.6201112894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8395.6297298201844</v>
      </c>
      <c r="K496" s="25">
        <f t="shared" si="264"/>
        <v>21655.303514578787</v>
      </c>
      <c r="L496" s="25"/>
      <c r="N496" s="25">
        <f>'Combined Retirement'!$C$18/12</f>
        <v>40940.569999999992</v>
      </c>
      <c r="O496" s="25">
        <f t="shared" si="265"/>
        <v>10889.636755601023</v>
      </c>
      <c r="P496" s="25">
        <f t="shared" si="266"/>
        <v>30050.93324439897</v>
      </c>
      <c r="Q496" s="25">
        <f t="array" aca="1" ref="Q496" ca="1">INDEX('Isaac 401k'!L:L,MATCH('Retirement Calculator'!A496,'Isaac 401k'!N:N,0),0)</f>
        <v>1978053.5724454708</v>
      </c>
      <c r="R496" s="25">
        <f t="array" aca="1" ref="R496" ca="1">INDEX('Lorri 401b'!L:L,MATCH('Retirement Calculator'!A496,'Lorri 401b'!N:N,0),0)</f>
        <v>2762368.9172833655</v>
      </c>
      <c r="S496" s="25">
        <f t="shared" ca="1" si="267"/>
        <v>4740422.4897288363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8395.6297298201844</v>
      </c>
      <c r="K497" s="25">
        <f t="shared" si="264"/>
        <v>21655.303514578787</v>
      </c>
      <c r="L497" s="25"/>
      <c r="N497" s="25">
        <f>'Combined Retirement'!$C$18/12</f>
        <v>40940.569999999992</v>
      </c>
      <c r="O497" s="25">
        <f t="shared" si="265"/>
        <v>10889.636755601023</v>
      </c>
      <c r="P497" s="25">
        <f t="shared" si="266"/>
        <v>30050.93324439897</v>
      </c>
      <c r="Q497" s="25">
        <f t="array" aca="1" ref="Q497" ca="1">INDEX('Isaac 401k'!L:L,MATCH('Retirement Calculator'!A497,'Isaac 401k'!N:N,0),0)</f>
        <v>1977864.8508102992</v>
      </c>
      <c r="R497" s="25">
        <f t="array" aca="1" ref="R497" ca="1">INDEX('Lorri 401b'!L:L,MATCH('Retirement Calculator'!A497,'Lorri 401b'!N:N,0),0)</f>
        <v>2752133.2538261567</v>
      </c>
      <c r="S497" s="25">
        <f t="shared" ca="1" si="267"/>
        <v>4729998.1046364559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8395.6297298201844</v>
      </c>
      <c r="K498" s="25">
        <f t="shared" si="264"/>
        <v>21655.303514578787</v>
      </c>
      <c r="L498" s="25"/>
      <c r="N498" s="25">
        <f>'Combined Retirement'!$C$18/12</f>
        <v>40940.569999999992</v>
      </c>
      <c r="O498" s="25">
        <f t="shared" si="265"/>
        <v>10889.636755601023</v>
      </c>
      <c r="P498" s="25">
        <f t="shared" si="266"/>
        <v>30050.93324439897</v>
      </c>
      <c r="Q498" s="25">
        <f t="array" aca="1" ref="Q498" ca="1">INDEX('Isaac 401k'!L:L,MATCH('Retirement Calculator'!A498,'Isaac 401k'!N:N,0),0)</f>
        <v>1977675.3428349809</v>
      </c>
      <c r="R498" s="25">
        <f t="array" aca="1" ref="R498" ca="1">INDEX('Lorri 401b'!L:L,MATCH('Retirement Calculator'!A498,'Lorri 401b'!N:N,0),0)</f>
        <v>2741854.9417712092</v>
      </c>
      <c r="S498" s="25">
        <f t="shared" ca="1" si="267"/>
        <v>4719530.2846061904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8395.6297298201844</v>
      </c>
      <c r="K499" s="25">
        <f t="shared" si="264"/>
        <v>21655.303514578787</v>
      </c>
      <c r="L499" s="25"/>
      <c r="N499" s="25">
        <f>'Combined Retirement'!$C$18/12</f>
        <v>40940.569999999992</v>
      </c>
      <c r="O499" s="25">
        <f t="shared" si="265"/>
        <v>10889.636755601023</v>
      </c>
      <c r="P499" s="25">
        <f t="shared" si="266"/>
        <v>30050.93324439897</v>
      </c>
      <c r="Q499" s="25">
        <f t="array" aca="1" ref="Q499" ca="1">INDEX('Isaac 401k'!L:L,MATCH('Retirement Calculator'!A499,'Isaac 401k'!N:N,0),0)</f>
        <v>1977485.0452430989</v>
      </c>
      <c r="R499" s="25">
        <f t="array" aca="1" ref="R499" ca="1">INDEX('Lorri 401b'!L:L,MATCH('Retirement Calculator'!A499,'Lorri 401b'!N:N,0),0)</f>
        <v>2731533.8034160328</v>
      </c>
      <c r="S499" s="25">
        <f t="shared" ca="1" si="267"/>
        <v>4709018.8486591317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8395.6297298201844</v>
      </c>
      <c r="K500" s="25">
        <f t="shared" si="264"/>
        <v>21655.303514578787</v>
      </c>
      <c r="L500" s="25"/>
      <c r="N500" s="25">
        <f>'Combined Retirement'!$C$18/12</f>
        <v>40940.569999999992</v>
      </c>
      <c r="O500" s="25">
        <f t="shared" si="265"/>
        <v>10889.636755601023</v>
      </c>
      <c r="P500" s="25">
        <f t="shared" si="266"/>
        <v>30050.93324439897</v>
      </c>
      <c r="Q500" s="25">
        <f t="array" aca="1" ref="Q500" ca="1">INDEX('Isaac 401k'!L:L,MATCH('Retirement Calculator'!A500,'Isaac 401k'!N:N,0),0)</f>
        <v>1977293.9547445839</v>
      </c>
      <c r="R500" s="25">
        <f t="array" aca="1" ref="R500" ca="1">INDEX('Lorri 401b'!L:L,MATCH('Retirement Calculator'!A500,'Lorri 401b'!N:N,0),0)</f>
        <v>2721169.6603177101</v>
      </c>
      <c r="S500" s="25">
        <f t="shared" ca="1" si="267"/>
        <v>4698463.6150622945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8395.6297298201844</v>
      </c>
      <c r="K501" s="25">
        <f t="shared" si="264"/>
        <v>21655.303514578787</v>
      </c>
      <c r="L501" s="25"/>
      <c r="N501" s="25">
        <f>'Combined Retirement'!$C$18/12</f>
        <v>40940.569999999992</v>
      </c>
      <c r="O501" s="25">
        <f t="shared" si="265"/>
        <v>10889.636755601023</v>
      </c>
      <c r="P501" s="25">
        <f t="shared" si="266"/>
        <v>30050.93324439897</v>
      </c>
      <c r="Q501" s="25">
        <f t="array" aca="1" ref="Q501" ca="1">INDEX('Isaac 401k'!L:L,MATCH('Retirement Calculator'!A501,'Isaac 401k'!N:N,0),0)</f>
        <v>1977102.0680356587</v>
      </c>
      <c r="R501" s="25">
        <f t="array" aca="1" ref="R501" ca="1">INDEX('Lorri 401b'!L:L,MATCH('Retirement Calculator'!A501,'Lorri 401b'!N:N,0),0)</f>
        <v>2710762.3332898109</v>
      </c>
      <c r="S501" s="25">
        <f t="shared" ca="1" si="267"/>
        <v>4687864.4013254698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8395.6297298201844</v>
      </c>
      <c r="K502" s="25">
        <f t="shared" si="264"/>
        <v>21655.303514578787</v>
      </c>
      <c r="L502" s="25"/>
      <c r="N502" s="25">
        <f>'Combined Retirement'!$C$18/12</f>
        <v>40940.569999999992</v>
      </c>
      <c r="O502" s="25">
        <f t="shared" si="265"/>
        <v>10889.636755601023</v>
      </c>
      <c r="P502" s="25">
        <f t="shared" si="266"/>
        <v>30050.93324439897</v>
      </c>
      <c r="Q502" s="25">
        <f t="array" aca="1" ref="Q502" ca="1">INDEX('Isaac 401k'!L:L,MATCH('Retirement Calculator'!A502,'Isaac 401k'!N:N,0),0)</f>
        <v>1976909.3817987796</v>
      </c>
      <c r="R502" s="25">
        <f t="array" aca="1" ref="R502" ca="1">INDEX('Lorri 401b'!L:L,MATCH('Retirement Calculator'!A502,'Lorri 401b'!N:N,0),0)</f>
        <v>2700311.6423992957</v>
      </c>
      <c r="S502" s="25">
        <f t="shared" ca="1" si="267"/>
        <v>4677221.0241980758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8395.6297298201844</v>
      </c>
      <c r="K503" s="25">
        <f t="shared" si="264"/>
        <v>21655.303514578787</v>
      </c>
      <c r="L503" s="25"/>
      <c r="N503" s="25">
        <f>'Combined Retirement'!$C$18/12</f>
        <v>40940.569999999992</v>
      </c>
      <c r="O503" s="25">
        <f t="shared" si="265"/>
        <v>10889.636755601023</v>
      </c>
      <c r="P503" s="25">
        <f t="shared" si="266"/>
        <v>30050.93324439897</v>
      </c>
      <c r="Q503" s="25">
        <f t="array" aca="1" ref="Q503" ca="1">INDEX('Isaac 401k'!L:L,MATCH('Retirement Calculator'!A503,'Isaac 401k'!N:N,0),0)</f>
        <v>1976715.89270258</v>
      </c>
      <c r="R503" s="25">
        <f t="array" aca="1" ref="R503" ca="1">INDEX('Lorri 401b'!L:L,MATCH('Retirement Calculator'!A503,'Lorri 401b'!N:N,0),0)</f>
        <v>2689817.4069634033</v>
      </c>
      <c r="S503" s="25">
        <f t="shared" ca="1" si="267"/>
        <v>4666533.2996659838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8395.6297298201844</v>
      </c>
      <c r="K504" s="25">
        <f t="shared" si="264"/>
        <v>21655.303514578787</v>
      </c>
      <c r="L504" s="25"/>
      <c r="N504" s="25">
        <f>'Combined Retirement'!$C$18/12</f>
        <v>40940.569999999992</v>
      </c>
      <c r="O504" s="25">
        <f t="shared" si="265"/>
        <v>10889.636755601023</v>
      </c>
      <c r="P504" s="25">
        <f t="shared" si="266"/>
        <v>30050.93324439897</v>
      </c>
      <c r="Q504" s="25">
        <f t="array" aca="1" ref="Q504" ca="1">INDEX('Isaac 401k'!L:L,MATCH('Retirement Calculator'!A504,'Isaac 401k'!N:N,0),0)</f>
        <v>1976521.5974018129</v>
      </c>
      <c r="R504" s="25">
        <f t="array" aca="1" ref="R504" ca="1">INDEX('Lorri 401b'!L:L,MATCH('Retirement Calculator'!A504,'Lorri 401b'!N:N,0),0)</f>
        <v>2679279.4455465279</v>
      </c>
      <c r="S504" s="25">
        <f t="shared" ca="1" si="267"/>
        <v>4655801.042948341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8395.6297298201844</v>
      </c>
      <c r="K505" s="25">
        <f t="shared" si="264"/>
        <v>21655.303514578787</v>
      </c>
      <c r="L505" s="25"/>
      <c r="N505" s="25">
        <f>'Combined Retirement'!$C$18/12</f>
        <v>40940.569999999992</v>
      </c>
      <c r="O505" s="25">
        <f t="shared" si="265"/>
        <v>10889.636755601023</v>
      </c>
      <c r="P505" s="25">
        <f t="shared" si="266"/>
        <v>30050.93324439897</v>
      </c>
      <c r="Q505" s="25">
        <f t="array" aca="1" ref="Q505" ca="1">INDEX('Isaac 401k'!L:L,MATCH('Retirement Calculator'!A505,'Isaac 401k'!N:N,0),0)</f>
        <v>1976326.4925372927</v>
      </c>
      <c r="R505" s="25">
        <f t="array" aca="1" ref="R505" ca="1">INDEX('Lorri 401b'!L:L,MATCH('Retirement Calculator'!A505,'Lorri 401b'!N:N,0),0)</f>
        <v>2668697.5759570822</v>
      </c>
      <c r="S505" s="25">
        <f t="shared" ca="1" si="267"/>
        <v>4645024.0684943749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8395.6297298201844</v>
      </c>
      <c r="K506" s="25">
        <f t="shared" si="264"/>
        <v>21655.303514578787</v>
      </c>
      <c r="L506" s="25"/>
      <c r="N506" s="25">
        <f>'Combined Retirement'!$C$18/12</f>
        <v>40940.569999999992</v>
      </c>
      <c r="O506" s="25">
        <f t="shared" si="265"/>
        <v>10889.636755601023</v>
      </c>
      <c r="P506" s="25">
        <f t="shared" si="266"/>
        <v>30050.93324439897</v>
      </c>
      <c r="Q506" s="25">
        <f t="array" aca="1" ref="Q506" ca="1">INDEX('Isaac 401k'!L:L,MATCH('Retirement Calculator'!A506,'Isaac 401k'!N:N,0),0)</f>
        <v>1976130.5747358368</v>
      </c>
      <c r="R506" s="25">
        <f t="array" aca="1" ref="R506" ca="1">INDEX('Lorri 401b'!L:L,MATCH('Retirement Calculator'!A506,'Lorri 401b'!N:N,0),0)</f>
        <v>2658071.6152443471</v>
      </c>
      <c r="S506" s="25">
        <f t="shared" ca="1" si="267"/>
        <v>4634202.1899801837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8395.6297298201844</v>
      </c>
      <c r="K507" s="25">
        <f t="shared" si="264"/>
        <v>21655.303514578787</v>
      </c>
      <c r="L507" s="25"/>
      <c r="N507" s="25">
        <f>'Combined Retirement'!$C$18/12</f>
        <v>40940.569999999992</v>
      </c>
      <c r="O507" s="25">
        <f t="shared" si="265"/>
        <v>10889.636755601023</v>
      </c>
      <c r="P507" s="25">
        <f t="shared" si="266"/>
        <v>30050.93324439897</v>
      </c>
      <c r="Q507" s="25">
        <f t="array" aca="1" ref="Q507" ca="1">INDEX('Isaac 401k'!L:L,MATCH('Retirement Calculator'!A507,'Isaac 401k'!N:N,0),0)</f>
        <v>1975933.8406102085</v>
      </c>
      <c r="R507" s="25">
        <f t="array" aca="1" ref="R507" ca="1">INDEX('Lorri 401b'!L:L,MATCH('Retirement Calculator'!A507,'Lorri 401b'!N:N,0),0)</f>
        <v>2647401.3796953089</v>
      </c>
      <c r="S507" s="25">
        <f t="shared" ca="1" si="267"/>
        <v>4623335.2203055173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8395.6297298201844</v>
      </c>
      <c r="K508" s="25">
        <f t="shared" si="264"/>
        <v>21655.303514578787</v>
      </c>
      <c r="L508" s="25"/>
      <c r="N508" s="25">
        <f>'Combined Retirement'!$C$18/12</f>
        <v>40940.569999999992</v>
      </c>
      <c r="O508" s="25">
        <f t="shared" si="265"/>
        <v>10889.636755601023</v>
      </c>
      <c r="P508" s="25">
        <f t="shared" si="266"/>
        <v>30050.93324439897</v>
      </c>
      <c r="Q508" s="25">
        <f t="array" aca="1" ref="Q508" ca="1">INDEX('Isaac 401k'!L:L,MATCH('Retirement Calculator'!A508,'Isaac 401k'!N:N,0),0)</f>
        <v>1975736.2867590566</v>
      </c>
      <c r="R508" s="25">
        <f t="array" aca="1" ref="R508" ca="1">INDEX('Lorri 401b'!L:L,MATCH('Retirement Calculator'!A508,'Lorri 401b'!N:N,0),0)</f>
        <v>2636686.6848314833</v>
      </c>
      <c r="S508" s="25">
        <f t="shared" ca="1" si="267"/>
        <v>4612422.9715905394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8395.6297298201844</v>
      </c>
      <c r="K509" s="25">
        <f t="shared" si="264"/>
        <v>21655.303514578787</v>
      </c>
      <c r="L509" s="25"/>
      <c r="N509" s="25">
        <f>'Combined Retirement'!$C$18/12</f>
        <v>40940.569999999992</v>
      </c>
      <c r="O509" s="25">
        <f t="shared" si="265"/>
        <v>10889.636755601023</v>
      </c>
      <c r="P509" s="25">
        <f t="shared" si="266"/>
        <v>30050.93324439897</v>
      </c>
      <c r="Q509" s="25">
        <f t="array" aca="1" ref="Q509" ca="1">INDEX('Isaac 401k'!L:L,MATCH('Retirement Calculator'!A509,'Isaac 401k'!N:N,0),0)</f>
        <v>1975537.9097668582</v>
      </c>
      <c r="R509" s="25">
        <f t="array" aca="1" ref="R509" ca="1">INDEX('Lorri 401b'!L:L,MATCH('Retirement Calculator'!A509,'Lorri 401b'!N:N,0),0)</f>
        <v>2625927.3454057248</v>
      </c>
      <c r="S509" s="25">
        <f t="shared" ca="1" si="267"/>
        <v>4601465.2551725833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8395.6297298201844</v>
      </c>
      <c r="K510" s="25">
        <f t="shared" si="264"/>
        <v>21655.303514578787</v>
      </c>
      <c r="L510" s="25"/>
      <c r="N510" s="25">
        <f>'Combined Retirement'!$C$18/12</f>
        <v>40940.569999999992</v>
      </c>
      <c r="O510" s="25">
        <f t="shared" si="265"/>
        <v>10889.636755601023</v>
      </c>
      <c r="P510" s="25">
        <f t="shared" si="266"/>
        <v>30050.93324439897</v>
      </c>
      <c r="Q510" s="25">
        <f t="array" aca="1" ref="Q510" ca="1">INDEX('Isaac 401k'!L:L,MATCH('Retirement Calculator'!A510,'Isaac 401k'!N:N,0),0)</f>
        <v>1975338.7062038591</v>
      </c>
      <c r="R510" s="25">
        <f t="array" aca="1" ref="R510" ca="1">INDEX('Lorri 401b'!L:L,MATCH('Retirement Calculator'!A510,'Lorri 401b'!N:N,0),0)</f>
        <v>2615123.1753990259</v>
      </c>
      <c r="S510" s="25">
        <f t="shared" ca="1" si="267"/>
        <v>4590461.8816028852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8395.6297298201844</v>
      </c>
      <c r="K511" s="25">
        <f t="shared" si="264"/>
        <v>21655.303514578787</v>
      </c>
      <c r="L511" s="25"/>
      <c r="N511" s="25">
        <f>'Combined Retirement'!$C$18/12</f>
        <v>40940.569999999992</v>
      </c>
      <c r="O511" s="25">
        <f t="shared" si="265"/>
        <v>10889.636755601023</v>
      </c>
      <c r="P511" s="25">
        <f t="shared" si="266"/>
        <v>30050.93324439897</v>
      </c>
      <c r="Q511" s="25">
        <f t="array" aca="1" ref="Q511" ca="1">INDEX('Isaac 401k'!L:L,MATCH('Retirement Calculator'!A511,'Isaac 401k'!N:N,0),0)</f>
        <v>1975138.6726260141</v>
      </c>
      <c r="R511" s="25">
        <f t="array" aca="1" ref="R511" ca="1">INDEX('Lorri 401b'!L:L,MATCH('Retirement Calculator'!A511,'Lorri 401b'!N:N,0),0)</f>
        <v>2604273.9880172987</v>
      </c>
      <c r="S511" s="25">
        <f t="shared" ca="1" si="267"/>
        <v>4579412.6606433131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8395.6297298201844</v>
      </c>
      <c r="K512" s="25">
        <f t="shared" si="264"/>
        <v>21655.303514578787</v>
      </c>
      <c r="L512" s="25"/>
      <c r="N512" s="25">
        <f>'Combined Retirement'!$C$18/12</f>
        <v>40940.569999999992</v>
      </c>
      <c r="O512" s="25">
        <f t="shared" si="265"/>
        <v>10889.636755601023</v>
      </c>
      <c r="P512" s="25">
        <f t="shared" si="266"/>
        <v>30050.93324439897</v>
      </c>
      <c r="Q512" s="25">
        <f t="array" aca="1" ref="Q512" ca="1">INDEX('Isaac 401k'!L:L,MATCH('Retirement Calculator'!A512,'Isaac 401k'!N:N,0),0)</f>
        <v>1974937.8055749279</v>
      </c>
      <c r="R512" s="25">
        <f t="array" aca="1" ref="R512" ca="1">INDEX('Lorri 401b'!L:L,MATCH('Retirement Calculator'!A512,'Lorri 401b'!N:N,0),0)</f>
        <v>2593379.5956881479</v>
      </c>
      <c r="S512" s="25">
        <f t="shared" ca="1" si="267"/>
        <v>4568317.4012630759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8395.6297298201844</v>
      </c>
      <c r="K513" s="25">
        <f t="shared" si="264"/>
        <v>21655.303514578787</v>
      </c>
      <c r="L513" s="25"/>
      <c r="N513" s="25">
        <f>'Combined Retirement'!$C$18/12</f>
        <v>40940.569999999992</v>
      </c>
      <c r="O513" s="25">
        <f t="shared" si="265"/>
        <v>10889.636755601023</v>
      </c>
      <c r="P513" s="25">
        <f t="shared" si="266"/>
        <v>30050.93324439897</v>
      </c>
      <c r="Q513" s="25">
        <f t="array" aca="1" ref="Q513" ca="1">INDEX('Isaac 401k'!L:L,MATCH('Retirement Calculator'!A513,'Isaac 401k'!N:N,0),0)</f>
        <v>1974736.1015777958</v>
      </c>
      <c r="R513" s="25">
        <f t="array" aca="1" ref="R513" ca="1">INDEX('Lorri 401b'!L:L,MATCH('Retirement Calculator'!A513,'Lorri 401b'!N:N,0),0)</f>
        <v>2582439.8100576256</v>
      </c>
      <c r="S513" s="25">
        <f t="shared" ca="1" si="267"/>
        <v>4557175.9116354212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8395.6297298201844</v>
      </c>
      <c r="K514" s="25">
        <f t="shared" si="264"/>
        <v>21655.303514578787</v>
      </c>
      <c r="L514" s="25"/>
      <c r="N514" s="25">
        <f>'Combined Retirement'!$C$18/12</f>
        <v>40940.569999999992</v>
      </c>
      <c r="O514" s="25">
        <f t="shared" si="265"/>
        <v>10889.636755601023</v>
      </c>
      <c r="P514" s="25">
        <f t="shared" si="266"/>
        <v>30050.93324439897</v>
      </c>
      <c r="Q514" s="25">
        <f t="array" aca="1" ref="Q514" ca="1">INDEX('Isaac 401k'!L:L,MATCH('Retirement Calculator'!A514,'Isaac 401k'!N:N,0),0)</f>
        <v>1974533.5571473422</v>
      </c>
      <c r="R514" s="25">
        <f t="array" aca="1" ref="R514" ca="1">INDEX('Lorri 401b'!L:L,MATCH('Retirement Calculator'!A514,'Lorri 401b'!N:N,0),0)</f>
        <v>2571454.4419869762</v>
      </c>
      <c r="S514" s="25">
        <f t="shared" ca="1" si="267"/>
        <v>4545987.9991343189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8395.6297298201844</v>
      </c>
      <c r="K515" s="25">
        <f t="shared" si="264"/>
        <v>21655.303514578787</v>
      </c>
      <c r="L515" s="25"/>
      <c r="N515" s="25">
        <f>'Combined Retirement'!$C$18/12</f>
        <v>40940.569999999992</v>
      </c>
      <c r="O515" s="25">
        <f t="shared" si="265"/>
        <v>10889.636755601023</v>
      </c>
      <c r="P515" s="25">
        <f t="shared" si="266"/>
        <v>30050.93324439897</v>
      </c>
      <c r="Q515" s="25">
        <f t="array" aca="1" ref="Q515" ca="1">INDEX('Isaac 401k'!L:L,MATCH('Retirement Calculator'!A515,'Isaac 401k'!N:N,0),0)</f>
        <v>1974330.1687817618</v>
      </c>
      <c r="R515" s="25">
        <f t="array" aca="1" ref="R515" ca="1">INDEX('Lorri 401b'!L:L,MATCH('Retirement Calculator'!A515,'Lorri 401b'!N:N,0),0)</f>
        <v>2560423.3015493657</v>
      </c>
      <c r="S515" s="25">
        <f t="shared" ca="1" si="267"/>
        <v>4534753.4703311278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8395.6297298201844</v>
      </c>
      <c r="K516" s="25">
        <f t="shared" si="264"/>
        <v>21655.303514578787</v>
      </c>
      <c r="L516" s="25"/>
      <c r="N516" s="25">
        <f>'Combined Retirement'!$C$18/12</f>
        <v>40940.569999999992</v>
      </c>
      <c r="O516" s="25">
        <f t="shared" si="265"/>
        <v>10889.636755601023</v>
      </c>
      <c r="P516" s="25">
        <f t="shared" si="266"/>
        <v>30050.93324439897</v>
      </c>
      <c r="Q516" s="25">
        <f t="array" aca="1" ref="Q516" ca="1">INDEX('Isaac 401k'!L:L,MATCH('Retirement Calculator'!A516,'Isaac 401k'!N:N,0),0)</f>
        <v>1974125.9329646581</v>
      </c>
      <c r="R516" s="25">
        <f t="array" aca="1" ref="R516" ca="1">INDEX('Lorri 401b'!L:L,MATCH('Retirement Calculator'!A516,'Lorri 401b'!N:N,0),0)</f>
        <v>2549346.1980265984</v>
      </c>
      <c r="S516" s="25">
        <f t="shared" ca="1" si="267"/>
        <v>4523472.1309912568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8395.6297298201844</v>
      </c>
      <c r="K517" s="25">
        <f t="shared" si="264"/>
        <v>21655.303514578787</v>
      </c>
      <c r="L517" s="25"/>
      <c r="N517" s="25">
        <f>'Combined Retirement'!$C$18/12</f>
        <v>40940.569999999992</v>
      </c>
      <c r="O517" s="25">
        <f t="shared" si="265"/>
        <v>10889.636755601023</v>
      </c>
      <c r="P517" s="25">
        <f t="shared" si="266"/>
        <v>30050.93324439897</v>
      </c>
      <c r="Q517" s="25">
        <f t="array" aca="1" ref="Q517" ca="1">INDEX('Isaac 401k'!L:L,MATCH('Retirement Calculator'!A517,'Isaac 401k'!N:N,0),0)</f>
        <v>1973920.846164983</v>
      </c>
      <c r="R517" s="25">
        <f t="array" aca="1" ref="R517" ca="1">INDEX('Lorri 401b'!L:L,MATCH('Retirement Calculator'!A517,'Lorri 401b'!N:N,0),0)</f>
        <v>2538222.9399058195</v>
      </c>
      <c r="S517" s="25">
        <f t="shared" ca="1" si="267"/>
        <v>4512143.7860708022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8395.6297298201844</v>
      </c>
      <c r="K518" s="25">
        <f t="shared" si="264"/>
        <v>21655.303514578787</v>
      </c>
      <c r="L518" s="25"/>
      <c r="N518" s="25">
        <f>'Combined Retirement'!$C$18/12</f>
        <v>40940.569999999992</v>
      </c>
      <c r="O518" s="25">
        <f t="shared" si="265"/>
        <v>10889.636755601023</v>
      </c>
      <c r="P518" s="25">
        <f t="shared" si="266"/>
        <v>30050.93324439897</v>
      </c>
      <c r="Q518" s="25">
        <f t="array" aca="1" ref="Q518" ca="1">INDEX('Isaac 401k'!L:L,MATCH('Retirement Calculator'!A518,'Isaac 401k'!N:N,0),0)</f>
        <v>1973714.904836976</v>
      </c>
      <c r="R518" s="25">
        <f t="array" aca="1" ref="R518" ca="1">INDEX('Lorri 401b'!L:L,MATCH('Retirement Calculator'!A518,'Lorri 401b'!N:N,0),0)</f>
        <v>2527053.3348762039</v>
      </c>
      <c r="S518" s="25">
        <f t="shared" ca="1" si="267"/>
        <v>4500768.2397131799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8395.6297298201844</v>
      </c>
      <c r="K519" s="25">
        <f t="shared" si="264"/>
        <v>21655.303514578787</v>
      </c>
      <c r="L519" s="25"/>
      <c r="N519" s="25">
        <f>'Combined Retirement'!$C$18/12</f>
        <v>40940.569999999992</v>
      </c>
      <c r="O519" s="25">
        <f t="shared" si="265"/>
        <v>10889.636755601023</v>
      </c>
      <c r="P519" s="25">
        <f t="shared" si="266"/>
        <v>30050.93324439897</v>
      </c>
      <c r="Q519" s="25">
        <f t="array" aca="1" ref="Q519" ca="1">INDEX('Isaac 401k'!L:L,MATCH('Retirement Calculator'!A519,'Isaac 401k'!N:N,0),0)</f>
        <v>1973508.1054201024</v>
      </c>
      <c r="R519" s="25">
        <f t="array" aca="1" ref="R519" ca="1">INDEX('Lorri 401b'!L:L,MATCH('Retirement Calculator'!A519,'Lorri 401b'!N:N,0),0)</f>
        <v>2515837.1898256317</v>
      </c>
      <c r="S519" s="25">
        <f t="shared" ca="1" si="267"/>
        <v>4489345.295245734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8395.6297298201844</v>
      </c>
      <c r="K520" s="25">
        <f t="shared" si="264"/>
        <v>21655.303514578787</v>
      </c>
      <c r="L520" s="25"/>
      <c r="N520" s="25">
        <f>'Combined Retirement'!$C$18/12</f>
        <v>40940.569999999992</v>
      </c>
      <c r="O520" s="25">
        <f t="shared" si="265"/>
        <v>10889.636755601023</v>
      </c>
      <c r="P520" s="25">
        <f t="shared" si="266"/>
        <v>30050.93324439897</v>
      </c>
      <c r="Q520" s="25">
        <f t="array" aca="1" ref="Q520" ca="1">INDEX('Isaac 401k'!L:L,MATCH('Retirement Calculator'!A520,'Isaac 401k'!N:N,0),0)</f>
        <v>1973300.4443389918</v>
      </c>
      <c r="R520" s="25">
        <f t="array" aca="1" ref="R520" ca="1">INDEX('Lorri 401b'!L:L,MATCH('Retirement Calculator'!A520,'Lorri 401b'!N:N,0),0)</f>
        <v>2504574.3108373489</v>
      </c>
      <c r="S520" s="25">
        <f t="shared" ca="1" si="267"/>
        <v>4477874.7551763412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8395.6297298201844</v>
      </c>
      <c r="K521" s="25">
        <f t="shared" ref="K521:K775" si="524">IF(C521&lt;59.5,0,IF(C521&lt;$B$7,0,P521*$K$7))</f>
        <v>21655.303514578787</v>
      </c>
      <c r="L521" s="25"/>
      <c r="N521" s="25">
        <f>'Combined Retirement'!$C$18/12</f>
        <v>40940.569999999992</v>
      </c>
      <c r="O521" s="25">
        <f t="shared" ref="O521:O775" si="525">SUM(E521:I521)</f>
        <v>10889.636755601023</v>
      </c>
      <c r="P521" s="25">
        <f t="shared" ref="P521:P775" si="526">N521-O521</f>
        <v>30050.93324439897</v>
      </c>
      <c r="Q521" s="25">
        <f t="array" aca="1" ref="Q521" ca="1">INDEX('Isaac 401k'!L:L,MATCH('Retirement Calculator'!A521,'Isaac 401k'!N:N,0),0)</f>
        <v>1973091.9180033766</v>
      </c>
      <c r="R521" s="25">
        <f t="array" aca="1" ref="R521" ca="1">INDEX('Lorri 401b'!L:L,MATCH('Retirement Calculator'!A521,'Lorri 401b'!N:N,0),0)</f>
        <v>2493264.5031866152</v>
      </c>
      <c r="S521" s="25">
        <f t="shared" ref="S521:S775" ca="1" si="527">SUM(Q521:R521)</f>
        <v>4466356.4211899918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8395.6297298201844</v>
      </c>
      <c r="K522" s="25">
        <f t="shared" si="524"/>
        <v>21655.303514578787</v>
      </c>
      <c r="L522" s="25"/>
      <c r="N522" s="25">
        <f>'Combined Retirement'!$C$18/12</f>
        <v>40940.569999999992</v>
      </c>
      <c r="O522" s="25">
        <f t="shared" si="525"/>
        <v>10889.636755601023</v>
      </c>
      <c r="P522" s="25">
        <f t="shared" si="526"/>
        <v>30050.93324439897</v>
      </c>
      <c r="Q522" s="25">
        <f t="array" aca="1" ref="Q522" ca="1">INDEX('Isaac 401k'!L:L,MATCH('Retirement Calculator'!A522,'Isaac 401k'!N:N,0),0)</f>
        <v>1972882.5228080295</v>
      </c>
      <c r="R522" s="25">
        <f t="array" aca="1" ref="R522" ca="1">INDEX('Lorri 401b'!L:L,MATCH('Retirement Calculator'!A522,'Lorri 401b'!N:N,0),0)</f>
        <v>2481907.5713373367</v>
      </c>
      <c r="S522" s="25">
        <f t="shared" ca="1" si="527"/>
        <v>4454790.094145366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8395.6297298201844</v>
      </c>
      <c r="K523" s="25">
        <f t="shared" si="524"/>
        <v>21655.303514578787</v>
      </c>
      <c r="L523" s="25"/>
      <c r="N523" s="25">
        <f>'Combined Retirement'!$C$18/12</f>
        <v>40940.569999999992</v>
      </c>
      <c r="O523" s="25">
        <f t="shared" si="525"/>
        <v>10889.636755601023</v>
      </c>
      <c r="P523" s="25">
        <f t="shared" si="526"/>
        <v>30050.93324439897</v>
      </c>
      <c r="Q523" s="25">
        <f t="array" aca="1" ref="Q523" ca="1">INDEX('Isaac 401k'!L:L,MATCH('Retirement Calculator'!A523,'Isaac 401k'!N:N,0),0)</f>
        <v>1972672.2551327019</v>
      </c>
      <c r="R523" s="25">
        <f t="array" aca="1" ref="R523" ca="1">INDEX('Lorri 401b'!L:L,MATCH('Retirement Calculator'!A523,'Lorri 401b'!N:N,0),0)</f>
        <v>2470503.318938686</v>
      </c>
      <c r="S523" s="25">
        <f t="shared" ca="1" si="527"/>
        <v>4443175.5740713878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8395.6297298201844</v>
      </c>
      <c r="K524" s="25">
        <f t="shared" si="524"/>
        <v>21655.303514578787</v>
      </c>
      <c r="L524" s="25"/>
      <c r="N524" s="25">
        <f>'Combined Retirement'!$C$18/12</f>
        <v>40940.569999999992</v>
      </c>
      <c r="O524" s="25">
        <f t="shared" si="525"/>
        <v>10889.636755601023</v>
      </c>
      <c r="P524" s="25">
        <f t="shared" si="526"/>
        <v>30050.93324439897</v>
      </c>
      <c r="Q524" s="25">
        <f t="array" aca="1" ref="Q524" ca="1">INDEX('Isaac 401k'!L:L,MATCH('Retirement Calculator'!A524,'Isaac 401k'!N:N,0),0)</f>
        <v>1972461.1113420604</v>
      </c>
      <c r="R524" s="25">
        <f t="array" aca="1" ref="R524" ca="1">INDEX('Lorri 401b'!L:L,MATCH('Retirement Calculator'!A524,'Lorri 401b'!N:N,0),0)</f>
        <v>2459051.5488217077</v>
      </c>
      <c r="S524" s="25">
        <f t="shared" ca="1" si="527"/>
        <v>4431512.6601637676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8395.6297298201844</v>
      </c>
      <c r="K525" s="25">
        <f t="shared" si="524"/>
        <v>21655.303514578787</v>
      </c>
      <c r="L525" s="25"/>
      <c r="N525" s="25">
        <f>'Combined Retirement'!$C$18/12</f>
        <v>40940.569999999992</v>
      </c>
      <c r="O525" s="25">
        <f t="shared" si="525"/>
        <v>10889.636755601023</v>
      </c>
      <c r="P525" s="25">
        <f t="shared" si="526"/>
        <v>30050.93324439897</v>
      </c>
      <c r="Q525" s="25">
        <f t="array" aca="1" ref="Q525" ca="1">INDEX('Isaac 401k'!L:L,MATCH('Retirement Calculator'!A525,'Isaac 401k'!N:N,0),0)</f>
        <v>1972249.0877856244</v>
      </c>
      <c r="R525" s="25">
        <f t="array" aca="1" ref="R525" ca="1">INDEX('Lorri 401b'!L:L,MATCH('Retirement Calculator'!A525,'Lorri 401b'!N:N,0),0)</f>
        <v>2447552.0629959088</v>
      </c>
      <c r="S525" s="25">
        <f t="shared" ca="1" si="527"/>
        <v>4419801.1507815327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8395.6297298201844</v>
      </c>
      <c r="K526" s="25">
        <f t="shared" si="524"/>
        <v>21655.303514578787</v>
      </c>
      <c r="L526" s="25"/>
      <c r="N526" s="25">
        <f>'Combined Retirement'!$C$18/12</f>
        <v>40940.569999999992</v>
      </c>
      <c r="O526" s="25">
        <f t="shared" si="525"/>
        <v>10889.636755601023</v>
      </c>
      <c r="P526" s="25">
        <f t="shared" si="526"/>
        <v>30050.93324439897</v>
      </c>
      <c r="Q526" s="25">
        <f t="array" aca="1" ref="Q526" ca="1">INDEX('Isaac 401k'!L:L,MATCH('Retirement Calculator'!A526,'Isaac 401k'!N:N,0),0)</f>
        <v>1972036.1807977033</v>
      </c>
      <c r="R526" s="25">
        <f t="array" aca="1" ref="R526" ca="1">INDEX('Lorri 401b'!L:L,MATCH('Retirement Calculator'!A526,'Lorri 401b'!N:N,0),0)</f>
        <v>2436004.6626458354</v>
      </c>
      <c r="S526" s="25">
        <f t="shared" ca="1" si="527"/>
        <v>4408040.843443539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8395.6297298201844</v>
      </c>
      <c r="K527" s="25">
        <f t="shared" si="524"/>
        <v>21655.303514578787</v>
      </c>
      <c r="L527" s="25"/>
      <c r="N527" s="25">
        <f>'Combined Retirement'!$C$18/12</f>
        <v>40940.569999999992</v>
      </c>
      <c r="O527" s="25">
        <f t="shared" si="525"/>
        <v>10889.636755601023</v>
      </c>
      <c r="P527" s="25">
        <f t="shared" si="526"/>
        <v>30050.93324439897</v>
      </c>
      <c r="Q527" s="25">
        <f t="array" aca="1" ref="Q527" ca="1">INDEX('Isaac 401k'!L:L,MATCH('Retirement Calculator'!A527,'Isaac 401k'!N:N,0),0)</f>
        <v>1971822.3866973326</v>
      </c>
      <c r="R527" s="25">
        <f t="array" aca="1" ref="R527" ca="1">INDEX('Lorri 401b'!L:L,MATCH('Retirement Calculator'!A527,'Lorri 401b'!N:N,0),0)</f>
        <v>2424409.1481276369</v>
      </c>
      <c r="S527" s="25">
        <f t="shared" ca="1" si="527"/>
        <v>4396231.5348249692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8395.6297298201844</v>
      </c>
      <c r="K528" s="25">
        <f t="shared" si="524"/>
        <v>21655.303514578787</v>
      </c>
      <c r="L528" s="25"/>
      <c r="N528" s="25">
        <f>'Combined Retirement'!$C$18/12</f>
        <v>40940.569999999992</v>
      </c>
      <c r="O528" s="25">
        <f t="shared" si="525"/>
        <v>10889.636755601023</v>
      </c>
      <c r="P528" s="25">
        <f t="shared" si="526"/>
        <v>30050.93324439897</v>
      </c>
      <c r="Q528" s="25">
        <f t="array" aca="1" ref="Q528" ca="1">INDEX('Isaac 401k'!L:L,MATCH('Retirement Calculator'!A528,'Isaac 401k'!N:N,0),0)</f>
        <v>1971607.7017882103</v>
      </c>
      <c r="R528" s="25">
        <f t="array" aca="1" ref="R528" ca="1">INDEX('Lorri 401b'!L:L,MATCH('Retirement Calculator'!A528,'Lorri 401b'!N:N,0),0)</f>
        <v>2412765.3189656124</v>
      </c>
      <c r="S528" s="25">
        <f t="shared" ca="1" si="527"/>
        <v>4384373.0207538232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8395.6297298201844</v>
      </c>
      <c r="K529" s="25">
        <f t="shared" si="524"/>
        <v>21655.303514578787</v>
      </c>
      <c r="L529" s="25"/>
      <c r="N529" s="25">
        <f>'Combined Retirement'!$C$18/12</f>
        <v>40940.569999999992</v>
      </c>
      <c r="O529" s="25">
        <f t="shared" si="525"/>
        <v>10889.636755601023</v>
      </c>
      <c r="P529" s="25">
        <f t="shared" si="526"/>
        <v>30050.93324439897</v>
      </c>
      <c r="Q529" s="25">
        <f t="array" aca="1" ref="Q529" ca="1">INDEX('Isaac 401k'!L:L,MATCH('Retirement Calculator'!A529,'Isaac 401k'!N:N,0),0)</f>
        <v>1971392.1223586334</v>
      </c>
      <c r="R529" s="25">
        <f t="array" aca="1" ref="R529" ca="1">INDEX('Lorri 401b'!L:L,MATCH('Retirement Calculator'!A529,'Lorri 401b'!N:N,0),0)</f>
        <v>2401072.9738487462</v>
      </c>
      <c r="S529" s="25">
        <f t="shared" ca="1" si="527"/>
        <v>4372465.0962073794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8395.6297298201844</v>
      </c>
      <c r="K530" s="25">
        <f t="shared" si="524"/>
        <v>21655.303514578787</v>
      </c>
      <c r="L530" s="25"/>
      <c r="N530" s="25">
        <f>'Combined Retirement'!$C$18/12</f>
        <v>40940.569999999992</v>
      </c>
      <c r="O530" s="25">
        <f t="shared" si="525"/>
        <v>10889.636755601023</v>
      </c>
      <c r="P530" s="25">
        <f t="shared" si="526"/>
        <v>30050.93324439897</v>
      </c>
      <c r="Q530" s="25">
        <f t="array" aca="1" ref="Q530" ca="1">INDEX('Isaac 401k'!L:L,MATCH('Retirement Calculator'!A530,'Isaac 401k'!N:N,0),0)</f>
        <v>1971175.6446814332</v>
      </c>
      <c r="R530" s="25">
        <f t="array" aca="1" ref="R530" ca="1">INDEX('Lorri 401b'!L:L,MATCH('Retirement Calculator'!A530,'Lorri 401b'!N:N,0),0)</f>
        <v>2389331.9106272263</v>
      </c>
      <c r="S530" s="25">
        <f t="shared" ca="1" si="527"/>
        <v>4360507.5553086596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8395.6297298201844</v>
      </c>
      <c r="K531" s="25">
        <f t="shared" si="524"/>
        <v>21655.303514578787</v>
      </c>
      <c r="L531" s="25"/>
      <c r="N531" s="25">
        <f>'Combined Retirement'!$C$18/12</f>
        <v>40940.569999999992</v>
      </c>
      <c r="O531" s="25">
        <f t="shared" si="525"/>
        <v>10889.636755601023</v>
      </c>
      <c r="P531" s="25">
        <f t="shared" si="526"/>
        <v>30050.93324439897</v>
      </c>
      <c r="Q531" s="25">
        <f t="array" aca="1" ref="Q531" ca="1">INDEX('Isaac 401k'!L:L,MATCH('Retirement Calculator'!A531,'Isaac 401k'!N:N,0),0)</f>
        <v>1970958.2650139115</v>
      </c>
      <c r="R531" s="25">
        <f t="array" aca="1" ref="R531" ca="1">INDEX('Lorri 401b'!L:L,MATCH('Retirement Calculator'!A531,'Lorri 401b'!N:N,0),0)</f>
        <v>2377541.9263089504</v>
      </c>
      <c r="S531" s="25">
        <f t="shared" ca="1" si="527"/>
        <v>4348500.1913228622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8395.6297298201844</v>
      </c>
      <c r="K532" s="25">
        <f t="shared" si="524"/>
        <v>21655.303514578787</v>
      </c>
      <c r="L532" s="25"/>
      <c r="N532" s="25">
        <f>'Combined Retirement'!$C$18/12</f>
        <v>40940.569999999992</v>
      </c>
      <c r="O532" s="25">
        <f t="shared" si="525"/>
        <v>10889.636755601023</v>
      </c>
      <c r="P532" s="25">
        <f t="shared" si="526"/>
        <v>30050.93324439897</v>
      </c>
      <c r="Q532" s="25">
        <f t="array" aca="1" ref="Q532" ca="1">INDEX('Isaac 401k'!L:L,MATCH('Retirement Calculator'!A532,'Isaac 401k'!N:N,0),0)</f>
        <v>1970739.979597775</v>
      </c>
      <c r="R532" s="25">
        <f t="array" aca="1" ref="R532" ca="1">INDEX('Lorri 401b'!L:L,MATCH('Retirement Calculator'!A532,'Lorri 401b'!N:N,0),0)</f>
        <v>2365702.8170560147</v>
      </c>
      <c r="S532" s="25">
        <f t="shared" ca="1" si="527"/>
        <v>4336442.7966537895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8395.6297298201844</v>
      </c>
      <c r="K533" s="25">
        <f t="shared" si="524"/>
        <v>21655.303514578787</v>
      </c>
      <c r="L533" s="25"/>
      <c r="N533" s="25">
        <f>'Combined Retirement'!$C$18/12</f>
        <v>40940.569999999992</v>
      </c>
      <c r="O533" s="25">
        <f t="shared" si="525"/>
        <v>10889.636755601023</v>
      </c>
      <c r="P533" s="25">
        <f t="shared" si="526"/>
        <v>30050.93324439897</v>
      </c>
      <c r="Q533" s="25">
        <f t="array" aca="1" ref="Q533" ca="1">INDEX('Isaac 401k'!L:L,MATCH('Retirement Calculator'!A533,'Isaac 401k'!N:N,0),0)</f>
        <v>1970520.7846590714</v>
      </c>
      <c r="R533" s="25">
        <f t="array" aca="1" ref="R533" ca="1">INDEX('Lorri 401b'!L:L,MATCH('Retirement Calculator'!A533,'Lorri 401b'!N:N,0),0)</f>
        <v>2353814.3781811916</v>
      </c>
      <c r="S533" s="25">
        <f t="shared" ca="1" si="527"/>
        <v>4324335.162840263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8395.6297298201844</v>
      </c>
      <c r="K534" s="25">
        <f t="shared" si="524"/>
        <v>21655.303514578787</v>
      </c>
      <c r="L534" s="25"/>
      <c r="N534" s="25">
        <f>'Combined Retirement'!$C$18/12</f>
        <v>40940.569999999992</v>
      </c>
      <c r="O534" s="25">
        <f t="shared" si="525"/>
        <v>10889.636755601023</v>
      </c>
      <c r="P534" s="25">
        <f t="shared" si="526"/>
        <v>30050.93324439897</v>
      </c>
      <c r="Q534" s="25">
        <f t="array" aca="1" ref="Q534" ca="1">INDEX('Isaac 401k'!L:L,MATCH('Retirement Calculator'!A534,'Isaac 401k'!N:N,0),0)</f>
        <v>1970300.676408123</v>
      </c>
      <c r="R534" s="25">
        <f t="array" aca="1" ref="R534" ca="1">INDEX('Lorri 401b'!L:L,MATCH('Retirement Calculator'!A534,'Lorri 401b'!N:N,0),0)</f>
        <v>2341876.4041443905</v>
      </c>
      <c r="S534" s="25">
        <f t="shared" ca="1" si="527"/>
        <v>4312177.0805525137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8395.6297298201844</v>
      </c>
      <c r="K535" s="25">
        <f t="shared" si="524"/>
        <v>21655.303514578787</v>
      </c>
      <c r="L535" s="25"/>
      <c r="N535" s="25">
        <f>'Combined Retirement'!$C$18/12</f>
        <v>40940.569999999992</v>
      </c>
      <c r="O535" s="25">
        <f t="shared" si="525"/>
        <v>10889.636755601023</v>
      </c>
      <c r="P535" s="25">
        <f t="shared" si="526"/>
        <v>30050.93324439897</v>
      </c>
      <c r="Q535" s="25">
        <f t="array" aca="1" ref="Q535" ca="1">INDEX('Isaac 401k'!L:L,MATCH('Retirement Calculator'!A535,'Isaac 401k'!N:N,0),0)</f>
        <v>1970079.6510394623</v>
      </c>
      <c r="R535" s="25">
        <f t="array" aca="1" ref="R535" ca="1">INDEX('Lorri 401b'!L:L,MATCH('Retirement Calculator'!A535,'Lorri 401b'!N:N,0),0)</f>
        <v>2329888.6885491027</v>
      </c>
      <c r="S535" s="25">
        <f t="shared" ca="1" si="527"/>
        <v>4299968.3395885648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8395.6297298201844</v>
      </c>
      <c r="K536" s="25">
        <f t="shared" si="524"/>
        <v>21655.303514578787</v>
      </c>
      <c r="L536" s="25"/>
      <c r="N536" s="25">
        <f>'Combined Retirement'!$C$18/12</f>
        <v>40940.569999999992</v>
      </c>
      <c r="O536" s="25">
        <f t="shared" si="525"/>
        <v>10889.636755601023</v>
      </c>
      <c r="P536" s="25">
        <f t="shared" si="526"/>
        <v>30050.93324439897</v>
      </c>
      <c r="Q536" s="25">
        <f t="array" aca="1" ref="Q536" ca="1">INDEX('Isaac 401k'!L:L,MATCH('Retirement Calculator'!A536,'Isaac 401k'!N:N,0),0)</f>
        <v>1969857.7047317657</v>
      </c>
      <c r="R536" s="25">
        <f t="array" aca="1" ref="R536" ca="1">INDEX('Lorri 401b'!L:L,MATCH('Retirement Calculator'!A536,'Lorri 401b'!N:N,0),0)</f>
        <v>2317851.0241388343</v>
      </c>
      <c r="S536" s="25">
        <f t="shared" ca="1" si="527"/>
        <v>4287708.7288706005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8395.6297298201844</v>
      </c>
      <c r="K537" s="25">
        <f t="shared" si="524"/>
        <v>21655.303514578787</v>
      </c>
      <c r="L537" s="25"/>
      <c r="N537" s="25">
        <f>'Combined Retirement'!$C$18/12</f>
        <v>40940.569999999992</v>
      </c>
      <c r="O537" s="25">
        <f t="shared" si="525"/>
        <v>10889.636755601023</v>
      </c>
      <c r="P537" s="25">
        <f t="shared" si="526"/>
        <v>30050.93324439897</v>
      </c>
      <c r="Q537" s="25">
        <f t="array" aca="1" ref="Q537" ca="1">INDEX('Isaac 401k'!L:L,MATCH('Retirement Calculator'!A537,'Isaac 401k'!N:N,0),0)</f>
        <v>1969634.8336477869</v>
      </c>
      <c r="R537" s="25">
        <f t="array" aca="1" ref="R537" ca="1">INDEX('Lorri 401b'!L:L,MATCH('Retirement Calculator'!A537,'Lorri 401b'!N:N,0),0)</f>
        <v>2305763.2027935232</v>
      </c>
      <c r="S537" s="25">
        <f t="shared" ca="1" si="527"/>
        <v>4275398.0364413103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8395.6297298201844</v>
      </c>
      <c r="K538" s="25">
        <f t="shared" si="524"/>
        <v>21655.303514578787</v>
      </c>
      <c r="L538" s="25"/>
      <c r="N538" s="25">
        <f>'Combined Retirement'!$C$18/12</f>
        <v>40940.569999999992</v>
      </c>
      <c r="O538" s="25">
        <f t="shared" si="525"/>
        <v>10889.636755601023</v>
      </c>
      <c r="P538" s="25">
        <f t="shared" si="526"/>
        <v>30050.93324439897</v>
      </c>
      <c r="Q538" s="25">
        <f t="array" aca="1" ref="Q538" ca="1">INDEX('Isaac 401k'!L:L,MATCH('Retirement Calculator'!A538,'Isaac 401k'!N:N,0),0)</f>
        <v>1969411.0339342915</v>
      </c>
      <c r="R538" s="25">
        <f t="array" aca="1" ref="R538" ca="1">INDEX('Lorri 401b'!L:L,MATCH('Retirement Calculator'!A538,'Lorri 401b'!N:N,0),0)</f>
        <v>2293625.0155259399</v>
      </c>
      <c r="S538" s="25">
        <f t="shared" ca="1" si="527"/>
        <v>4263036.0494602313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8395.6297298201844</v>
      </c>
      <c r="K539" s="25">
        <f t="shared" si="524"/>
        <v>21655.303514578787</v>
      </c>
      <c r="L539" s="25"/>
      <c r="N539" s="25">
        <f>'Combined Retirement'!$C$18/12</f>
        <v>40940.569999999992</v>
      </c>
      <c r="O539" s="25">
        <f t="shared" si="525"/>
        <v>10889.636755601023</v>
      </c>
      <c r="P539" s="25">
        <f t="shared" si="526"/>
        <v>30050.93324439897</v>
      </c>
      <c r="Q539" s="25">
        <f t="array" aca="1" ref="Q539" ca="1">INDEX('Isaac 401k'!L:L,MATCH('Retirement Calculator'!A539,'Isaac 401k'!N:N,0),0)</f>
        <v>1969186.3017219899</v>
      </c>
      <c r="R539" s="25">
        <f t="array" aca="1" ref="R539" ca="1">INDEX('Lorri 401b'!L:L,MATCH('Retirement Calculator'!A539,'Lorri 401b'!N:N,0),0)</f>
        <v>2281436.2524780752</v>
      </c>
      <c r="S539" s="25">
        <f t="shared" ca="1" si="527"/>
        <v>4250622.5542000653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8395.6297298201844</v>
      </c>
      <c r="K540" s="25">
        <f t="shared" si="524"/>
        <v>21655.303514578787</v>
      </c>
      <c r="L540" s="25"/>
      <c r="N540" s="25">
        <f>'Combined Retirement'!$C$18/12</f>
        <v>40940.569999999992</v>
      </c>
      <c r="O540" s="25">
        <f t="shared" si="525"/>
        <v>10889.636755601023</v>
      </c>
      <c r="P540" s="25">
        <f t="shared" si="526"/>
        <v>30050.93324439897</v>
      </c>
      <c r="Q540" s="25">
        <f t="array" aca="1" ref="Q540" ca="1">INDEX('Isaac 401k'!L:L,MATCH('Retirement Calculator'!A540,'Isaac 401k'!N:N,0),0)</f>
        <v>1968960.6331254705</v>
      </c>
      <c r="R540" s="25">
        <f t="array" aca="1" ref="R540" ca="1">INDEX('Lorri 401b'!L:L,MATCH('Retirement Calculator'!A540,'Lorri 401b'!N:N,0),0)</f>
        <v>2269196.7029175111</v>
      </c>
      <c r="S540" s="25">
        <f t="shared" ca="1" si="527"/>
        <v>4238157.3360429816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8395.6297298201844</v>
      </c>
      <c r="K541" s="25">
        <f t="shared" si="524"/>
        <v>21655.303514578787</v>
      </c>
      <c r="L541" s="25"/>
      <c r="N541" s="25">
        <f>'Combined Retirement'!$C$18/12</f>
        <v>40940.569999999992</v>
      </c>
      <c r="O541" s="25">
        <f t="shared" si="525"/>
        <v>10889.636755601023</v>
      </c>
      <c r="P541" s="25">
        <f t="shared" si="526"/>
        <v>30050.93324439897</v>
      </c>
      <c r="Q541" s="25">
        <f t="array" aca="1" ref="Q541" ca="1">INDEX('Isaac 401k'!L:L,MATCH('Retirement Calculator'!A541,'Isaac 401k'!N:N,0),0)</f>
        <v>1968734.0242431322</v>
      </c>
      <c r="R541" s="25">
        <f t="array" aca="1" ref="R541" ca="1">INDEX('Lorri 401b'!L:L,MATCH('Retirement Calculator'!A541,'Lorri 401b'!N:N,0),0)</f>
        <v>2256906.1552337776</v>
      </c>
      <c r="S541" s="25">
        <f t="shared" ca="1" si="527"/>
        <v>4225640.1794769093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8395.6297298201844</v>
      </c>
      <c r="K542" s="25">
        <f t="shared" si="524"/>
        <v>21655.303514578787</v>
      </c>
      <c r="L542" s="25"/>
      <c r="N542" s="25">
        <f>'Combined Retirement'!$C$18/12</f>
        <v>40940.569999999992</v>
      </c>
      <c r="O542" s="25">
        <f t="shared" si="525"/>
        <v>10889.636755601023</v>
      </c>
      <c r="P542" s="25">
        <f t="shared" si="526"/>
        <v>30050.93324439897</v>
      </c>
      <c r="Q542" s="25">
        <f t="array" aca="1" ref="Q542" ca="1">INDEX('Isaac 401k'!L:L,MATCH('Retirement Calculator'!A542,'Isaac 401k'!N:N,0),0)</f>
        <v>1968506.4711571175</v>
      </c>
      <c r="R542" s="25">
        <f t="array" aca="1" ref="R542" ca="1">INDEX('Lorri 401b'!L:L,MATCH('Retirement Calculator'!A542,'Lorri 401b'!N:N,0),0)</f>
        <v>2244564.3969346955</v>
      </c>
      <c r="S542" s="25">
        <f t="shared" ca="1" si="527"/>
        <v>4213070.8680918133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8395.6297298201844</v>
      </c>
      <c r="K543" s="25">
        <f t="shared" si="524"/>
        <v>21655.303514578787</v>
      </c>
      <c r="L543" s="25"/>
      <c r="N543" s="25">
        <f>'Combined Retirement'!$C$18/12</f>
        <v>40940.569999999992</v>
      </c>
      <c r="O543" s="25">
        <f t="shared" si="525"/>
        <v>10889.636755601023</v>
      </c>
      <c r="P543" s="25">
        <f t="shared" si="526"/>
        <v>30050.93324439897</v>
      </c>
      <c r="Q543" s="25">
        <f t="array" aca="1" ref="Q543" ca="1">INDEX('Isaac 401k'!L:L,MATCH('Retirement Calculator'!A543,'Isaac 401k'!N:N,0),0)</f>
        <v>1968277.9699332444</v>
      </c>
      <c r="R543" s="25">
        <f t="array" aca="1" ref="R543" ca="1">INDEX('Lorri 401b'!L:L,MATCH('Retirement Calculator'!A543,'Lorri 401b'!N:N,0),0)</f>
        <v>2232171.2146427007</v>
      </c>
      <c r="S543" s="25">
        <f t="shared" ca="1" si="527"/>
        <v>4200449.1845759451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8395.6297298201844</v>
      </c>
      <c r="K544" s="25">
        <f t="shared" si="524"/>
        <v>21655.303514578787</v>
      </c>
      <c r="L544" s="25"/>
      <c r="N544" s="25">
        <f>'Combined Retirement'!$C$18/12</f>
        <v>40940.569999999992</v>
      </c>
      <c r="O544" s="25">
        <f t="shared" si="525"/>
        <v>10889.636755601023</v>
      </c>
      <c r="P544" s="25">
        <f t="shared" si="526"/>
        <v>30050.93324439897</v>
      </c>
      <c r="Q544" s="25">
        <f t="array" aca="1" ref="Q544" ca="1">INDEX('Isaac 401k'!L:L,MATCH('Retirement Calculator'!A544,'Isaac 401k'!N:N,0),0)</f>
        <v>1968048.5166209384</v>
      </c>
      <c r="R544" s="25">
        <f t="array" aca="1" ref="R544" ca="1">INDEX('Lorri 401b'!L:L,MATCH('Retirement Calculator'!A544,'Lorri 401b'!N:N,0),0)</f>
        <v>2219726.3940911558</v>
      </c>
      <c r="S544" s="25">
        <f t="shared" ca="1" si="527"/>
        <v>4187774.910712094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8395.6297298201844</v>
      </c>
      <c r="K545" s="25">
        <f t="shared" si="524"/>
        <v>21655.303514578787</v>
      </c>
      <c r="L545" s="25"/>
      <c r="N545" s="25">
        <f>'Combined Retirement'!$C$18/12</f>
        <v>40940.569999999992</v>
      </c>
      <c r="O545" s="25">
        <f t="shared" si="525"/>
        <v>10889.636755601023</v>
      </c>
      <c r="P545" s="25">
        <f t="shared" si="526"/>
        <v>30050.93324439897</v>
      </c>
      <c r="Q545" s="25">
        <f t="array" aca="1" ref="Q545" ca="1">INDEX('Isaac 401k'!L:L,MATCH('Retirement Calculator'!A545,'Isaac 401k'!N:N,0),0)</f>
        <v>1967818.1072531645</v>
      </c>
      <c r="R545" s="25">
        <f t="array" aca="1" ref="R545" ca="1">INDEX('Lorri 401b'!L:L,MATCH('Retirement Calculator'!A545,'Lorri 401b'!N:N,0),0)</f>
        <v>2207229.7201206461</v>
      </c>
      <c r="S545" s="25">
        <f t="shared" ca="1" si="527"/>
        <v>4175047.8273738106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8395.6297298201844</v>
      </c>
      <c r="K546" s="25">
        <f t="shared" si="524"/>
        <v>21655.303514578787</v>
      </c>
      <c r="L546" s="25"/>
      <c r="N546" s="25">
        <f>'Combined Retirement'!$C$18/12</f>
        <v>40940.569999999992</v>
      </c>
      <c r="O546" s="25">
        <f t="shared" si="525"/>
        <v>10889.636755601023</v>
      </c>
      <c r="P546" s="25">
        <f t="shared" si="526"/>
        <v>30050.93324439897</v>
      </c>
      <c r="Q546" s="25">
        <f t="array" aca="1" ref="Q546" ca="1">INDEX('Isaac 401k'!L:L,MATCH('Retirement Calculator'!A546,'Isaac 401k'!N:N,0),0)</f>
        <v>1967586.7378463582</v>
      </c>
      <c r="R546" s="25">
        <f t="array" aca="1" ref="R546" ca="1">INDEX('Lorri 401b'!L:L,MATCH('Retirement Calculator'!A546,'Lorri 401b'!N:N,0),0)</f>
        <v>2194680.9766752589</v>
      </c>
      <c r="S546" s="25">
        <f t="shared" ca="1" si="527"/>
        <v>4162267.7145216172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8395.6297298201844</v>
      </c>
      <c r="K547" s="25">
        <f t="shared" si="524"/>
        <v>21655.303514578787</v>
      </c>
      <c r="L547" s="25"/>
      <c r="N547" s="25">
        <f>'Combined Retirement'!$C$18/12</f>
        <v>40940.569999999992</v>
      </c>
      <c r="O547" s="25">
        <f t="shared" si="525"/>
        <v>10889.636755601023</v>
      </c>
      <c r="P547" s="25">
        <f t="shared" si="526"/>
        <v>30050.93324439897</v>
      </c>
      <c r="Q547" s="25">
        <f t="array" aca="1" ref="Q547" ca="1">INDEX('Isaac 401k'!L:L,MATCH('Retirement Calculator'!A547,'Isaac 401k'!N:N,0),0)</f>
        <v>1967354.404400357</v>
      </c>
      <c r="R547" s="25">
        <f t="array" aca="1" ref="R547" ca="1">INDEX('Lorri 401b'!L:L,MATCH('Retirement Calculator'!A547,'Lorri 401b'!N:N,0),0)</f>
        <v>2182079.9467988494</v>
      </c>
      <c r="S547" s="25">
        <f t="shared" ca="1" si="527"/>
        <v>4149434.3511992064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8395.6297298201844</v>
      </c>
      <c r="K548" s="25">
        <f t="shared" si="524"/>
        <v>21655.303514578787</v>
      </c>
      <c r="L548" s="25"/>
      <c r="N548" s="25">
        <f>'Combined Retirement'!$C$18/12</f>
        <v>40940.569999999992</v>
      </c>
      <c r="O548" s="25">
        <f t="shared" si="525"/>
        <v>10889.636755601023</v>
      </c>
      <c r="P548" s="25">
        <f t="shared" si="526"/>
        <v>30050.93324439897</v>
      </c>
      <c r="Q548" s="25">
        <f t="array" aca="1" ref="Q548" ca="1">INDEX('Isaac 401k'!L:L,MATCH('Retirement Calculator'!A548,'Isaac 401k'!N:N,0),0)</f>
        <v>1967121.1028983307</v>
      </c>
      <c r="R548" s="25">
        <f t="array" aca="1" ref="R548" ca="1">INDEX('Lorri 401b'!L:L,MATCH('Retirement Calculator'!A548,'Lorri 401b'!N:N,0),0)</f>
        <v>2169426.4126312882</v>
      </c>
      <c r="S548" s="25">
        <f t="shared" ca="1" si="527"/>
        <v>4136547.5155296186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8395.6297298201844</v>
      </c>
      <c r="K549" s="25">
        <f t="shared" si="524"/>
        <v>21655.303514578787</v>
      </c>
      <c r="L549" s="25"/>
      <c r="N549" s="25">
        <f>'Combined Retirement'!$C$18/12</f>
        <v>40940.569999999992</v>
      </c>
      <c r="O549" s="25">
        <f t="shared" si="525"/>
        <v>10889.636755601023</v>
      </c>
      <c r="P549" s="25">
        <f t="shared" si="526"/>
        <v>30050.93324439897</v>
      </c>
      <c r="Q549" s="25">
        <f t="array" aca="1" ref="Q549" ca="1">INDEX('Isaac 401k'!L:L,MATCH('Retirement Calculator'!A549,'Isaac 401k'!N:N,0),0)</f>
        <v>1966886.8293067126</v>
      </c>
      <c r="R549" s="25">
        <f t="array" aca="1" ref="R549" ca="1">INDEX('Lorri 401b'!L:L,MATCH('Retirement Calculator'!A549,'Lorri 401b'!N:N,0),0)</f>
        <v>2156720.1554046958</v>
      </c>
      <c r="S549" s="25">
        <f t="shared" ca="1" si="527"/>
        <v>4123606.9847114086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8395.6297298201844</v>
      </c>
      <c r="K550" s="25">
        <f t="shared" si="524"/>
        <v>21655.303514578787</v>
      </c>
      <c r="L550" s="25"/>
      <c r="N550" s="25">
        <f>'Combined Retirement'!$C$18/12</f>
        <v>40940.569999999992</v>
      </c>
      <c r="O550" s="25">
        <f t="shared" si="525"/>
        <v>10889.636755601023</v>
      </c>
      <c r="P550" s="25">
        <f t="shared" si="526"/>
        <v>30050.93324439897</v>
      </c>
      <c r="Q550" s="25">
        <f t="array" aca="1" ref="Q550" ca="1">INDEX('Isaac 401k'!L:L,MATCH('Retirement Calculator'!A550,'Isaac 401k'!N:N,0),0)</f>
        <v>1966651.5795751296</v>
      </c>
      <c r="R550" s="25">
        <f t="array" aca="1" ref="R550" ca="1">INDEX('Lorri 401b'!L:L,MATCH('Retirement Calculator'!A550,'Lorri 401b'!N:N,0),0)</f>
        <v>2143960.9554396593</v>
      </c>
      <c r="S550" s="25">
        <f t="shared" ca="1" si="527"/>
        <v>4110612.5350147886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8395.6297298201844</v>
      </c>
      <c r="K551" s="25">
        <f t="shared" si="524"/>
        <v>21655.303514578787</v>
      </c>
      <c r="L551" s="25"/>
      <c r="N551" s="25">
        <f>'Combined Retirement'!$C$18/12</f>
        <v>40940.569999999992</v>
      </c>
      <c r="O551" s="25">
        <f t="shared" si="525"/>
        <v>10889.636755601023</v>
      </c>
      <c r="P551" s="25">
        <f t="shared" si="526"/>
        <v>30050.93324439897</v>
      </c>
      <c r="Q551" s="25">
        <f t="array" aca="1" ref="Q551" ca="1">INDEX('Isaac 401k'!L:L,MATCH('Retirement Calculator'!A551,'Isaac 401k'!N:N,0),0)</f>
        <v>1966415.3496363314</v>
      </c>
      <c r="R551" s="25">
        <f t="array" aca="1" ref="R551" ca="1">INDEX('Lorri 401b'!L:L,MATCH('Retirement Calculator'!A551,'Lorri 401b'!N:N,0),0)</f>
        <v>2131148.592141435</v>
      </c>
      <c r="S551" s="25">
        <f t="shared" ca="1" si="527"/>
        <v>4097563.9417777667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8395.6297298201844</v>
      </c>
      <c r="K552" s="25">
        <f t="shared" si="524"/>
        <v>21655.303514578787</v>
      </c>
      <c r="L552" s="25"/>
      <c r="N552" s="25">
        <f>'Combined Retirement'!$C$18/12</f>
        <v>40940.569999999992</v>
      </c>
      <c r="O552" s="25">
        <f t="shared" si="525"/>
        <v>10889.636755601023</v>
      </c>
      <c r="P552" s="25">
        <f t="shared" si="526"/>
        <v>30050.93324439897</v>
      </c>
      <c r="Q552" s="25">
        <f t="array" aca="1" ref="Q552" ca="1">INDEX('Isaac 401k'!L:L,MATCH('Retirement Calculator'!A552,'Isaac 401k'!N:N,0),0)</f>
        <v>1966178.1354061216</v>
      </c>
      <c r="R552" s="25">
        <f t="array" aca="1" ref="R552" ca="1">INDEX('Lorri 401b'!L:L,MATCH('Retirement Calculator'!A552,'Lorri 401b'!N:N,0),0)</f>
        <v>2118282.8439961346</v>
      </c>
      <c r="S552" s="25">
        <f t="shared" ca="1" si="527"/>
        <v>4084460.9794022562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8395.6297298201844</v>
      </c>
      <c r="K553" s="25">
        <f t="shared" si="524"/>
        <v>21655.303514578787</v>
      </c>
      <c r="L553" s="25"/>
      <c r="N553" s="25">
        <f>'Combined Retirement'!$C$18/12</f>
        <v>40940.569999999992</v>
      </c>
      <c r="O553" s="25">
        <f t="shared" si="525"/>
        <v>10889.636755601023</v>
      </c>
      <c r="P553" s="25">
        <f t="shared" si="526"/>
        <v>30050.93324439897</v>
      </c>
      <c r="Q553" s="25">
        <f t="array" aca="1" ref="Q553" ca="1">INDEX('Isaac 401k'!L:L,MATCH('Retirement Calculator'!A553,'Isaac 401k'!N:N,0),0)</f>
        <v>1965939.9327832861</v>
      </c>
      <c r="R553" s="25">
        <f t="array" aca="1" ref="R553" ca="1">INDEX('Lorri 401b'!L:L,MATCH('Retirement Calculator'!A553,'Lorri 401b'!N:N,0),0)</f>
        <v>2105363.4885668955</v>
      </c>
      <c r="S553" s="25">
        <f t="shared" ca="1" si="527"/>
        <v>4071303.4213501816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8395.6297298201844</v>
      </c>
      <c r="K554" s="25">
        <f t="shared" si="524"/>
        <v>21655.303514578787</v>
      </c>
      <c r="L554" s="25"/>
      <c r="N554" s="25">
        <f>'Combined Retirement'!$C$18/12</f>
        <v>40940.569999999992</v>
      </c>
      <c r="O554" s="25">
        <f t="shared" si="525"/>
        <v>10889.636755601023</v>
      </c>
      <c r="P554" s="25">
        <f t="shared" si="526"/>
        <v>30050.93324439897</v>
      </c>
      <c r="Q554" s="25">
        <f t="array" aca="1" ref="Q554" ca="1">INDEX('Isaac 401k'!L:L,MATCH('Retirement Calculator'!A554,'Isaac 401k'!N:N,0),0)</f>
        <v>1965700.737649522</v>
      </c>
      <c r="R554" s="25">
        <f t="array" aca="1" ref="R554" ca="1">INDEX('Lorri 401b'!L:L,MATCH('Retirement Calculator'!A554,'Lorri 401b'!N:N,0),0)</f>
        <v>2092390.3024900346</v>
      </c>
      <c r="S554" s="25">
        <f t="shared" ca="1" si="527"/>
        <v>4058091.0401395569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8395.6297298201844</v>
      </c>
      <c r="K555" s="25">
        <f t="shared" si="524"/>
        <v>21655.303514578787</v>
      </c>
      <c r="L555" s="25"/>
      <c r="N555" s="25">
        <f>'Combined Retirement'!$C$18/12</f>
        <v>40940.569999999992</v>
      </c>
      <c r="O555" s="25">
        <f t="shared" si="525"/>
        <v>10889.636755601023</v>
      </c>
      <c r="P555" s="25">
        <f t="shared" si="526"/>
        <v>30050.93324439897</v>
      </c>
      <c r="Q555" s="25">
        <f t="array" aca="1" ref="Q555" ca="1">INDEX('Isaac 401k'!L:L,MATCH('Retirement Calculator'!A555,'Isaac 401k'!N:N,0),0)</f>
        <v>1965460.5458693672</v>
      </c>
      <c r="R555" s="25">
        <f t="array" aca="1" ref="R555" ca="1">INDEX('Lorri 401b'!L:L,MATCH('Retirement Calculator'!A555,'Lorri 401b'!N:N,0),0)</f>
        <v>2079363.0614711868</v>
      </c>
      <c r="S555" s="25">
        <f t="shared" ca="1" si="527"/>
        <v>4044823.6073405538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8395.6297298201844</v>
      </c>
      <c r="K556" s="25">
        <f t="shared" si="524"/>
        <v>21655.303514578787</v>
      </c>
      <c r="L556" s="25"/>
      <c r="N556" s="25">
        <f>'Combined Retirement'!$C$18/12</f>
        <v>40940.569999999992</v>
      </c>
      <c r="O556" s="25">
        <f t="shared" si="525"/>
        <v>10889.636755601023</v>
      </c>
      <c r="P556" s="25">
        <f t="shared" si="526"/>
        <v>30050.93324439897</v>
      </c>
      <c r="Q556" s="25">
        <f t="array" aca="1" ref="Q556" ca="1">INDEX('Isaac 401k'!L:L,MATCH('Retirement Calculator'!A556,'Isaac 401k'!N:N,0),0)</f>
        <v>1965219.3532901285</v>
      </c>
      <c r="R556" s="25">
        <f t="array" aca="1" ref="R556" ca="1">INDEX('Lorri 401b'!L:L,MATCH('Retirement Calculator'!A556,'Lorri 401b'!N:N,0),0)</f>
        <v>2066281.5402814271</v>
      </c>
      <c r="S556" s="25">
        <f t="shared" ca="1" si="527"/>
        <v>4031500.8935715556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8395.6297298201844</v>
      </c>
      <c r="K557" s="25">
        <f t="shared" si="524"/>
        <v>21655.303514578787</v>
      </c>
      <c r="L557" s="25"/>
      <c r="N557" s="25">
        <f>'Combined Retirement'!$C$18/12</f>
        <v>40940.569999999992</v>
      </c>
      <c r="O557" s="25">
        <f t="shared" si="525"/>
        <v>10889.636755601023</v>
      </c>
      <c r="P557" s="25">
        <f t="shared" si="526"/>
        <v>30050.93324439897</v>
      </c>
      <c r="Q557" s="25">
        <f t="array" aca="1" ref="Q557" ca="1">INDEX('Isaac 401k'!L:L,MATCH('Retirement Calculator'!A557,'Isaac 401k'!N:N,0),0)</f>
        <v>1964977.1557418096</v>
      </c>
      <c r="R557" s="25">
        <f t="array" aca="1" ref="R557" ca="1">INDEX('Lorri 401b'!L:L,MATCH('Retirement Calculator'!A557,'Lorri 401b'!N:N,0),0)</f>
        <v>2053145.5127533767</v>
      </c>
      <c r="S557" s="25">
        <f t="shared" ca="1" si="527"/>
        <v>4018122.6684951866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8395.6297298201844</v>
      </c>
      <c r="K558" s="25">
        <f t="shared" si="524"/>
        <v>21655.303514578787</v>
      </c>
      <c r="L558" s="25"/>
      <c r="N558" s="25">
        <f>'Combined Retirement'!$C$18/12</f>
        <v>40940.569999999992</v>
      </c>
      <c r="O558" s="25">
        <f t="shared" si="525"/>
        <v>10889.636755601023</v>
      </c>
      <c r="P558" s="25">
        <f t="shared" si="526"/>
        <v>30050.93324439897</v>
      </c>
      <c r="Q558" s="25">
        <f t="array" aca="1" ref="Q558" ca="1">INDEX('Isaac 401k'!L:L,MATCH('Retirement Calculator'!A558,'Isaac 401k'!N:N,0),0)</f>
        <v>1964733.9490370394</v>
      </c>
      <c r="R558" s="25">
        <f t="array" aca="1" ref="R558" ca="1">INDEX('Lorri 401b'!L:L,MATCH('Retirement Calculator'!A558,'Lorri 401b'!N:N,0),0)</f>
        <v>2039954.7517772929</v>
      </c>
      <c r="S558" s="25">
        <f t="shared" ca="1" si="527"/>
        <v>4004688.7008143323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8395.6297298201844</v>
      </c>
      <c r="K559" s="25">
        <f t="shared" si="524"/>
        <v>21655.303514578787</v>
      </c>
      <c r="L559" s="25"/>
      <c r="N559" s="25">
        <f>'Combined Retirement'!$C$18/12</f>
        <v>40940.569999999992</v>
      </c>
      <c r="O559" s="25">
        <f t="shared" si="525"/>
        <v>10889.636755601023</v>
      </c>
      <c r="P559" s="25">
        <f t="shared" si="526"/>
        <v>30050.93324439897</v>
      </c>
      <c r="Q559" s="25">
        <f t="array" aca="1" ref="Q559" ca="1">INDEX('Isaac 401k'!L:L,MATCH('Retirement Calculator'!A559,'Isaac 401k'!N:N,0),0)</f>
        <v>1964489.7289709994</v>
      </c>
      <c r="R559" s="25">
        <f t="array" aca="1" ref="R559" ca="1">INDEX('Lorri 401b'!L:L,MATCH('Retirement Calculator'!A559,'Lorri 401b'!N:N,0),0)</f>
        <v>2026709.0292971421</v>
      </c>
      <c r="S559" s="25">
        <f t="shared" ca="1" si="527"/>
        <v>3991198.7582681412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8395.6297298201844</v>
      </c>
      <c r="K560" s="25">
        <f t="shared" si="524"/>
        <v>21655.303514578787</v>
      </c>
      <c r="L560" s="25"/>
      <c r="N560" s="25">
        <f>'Combined Retirement'!$C$18/12</f>
        <v>40940.569999999992</v>
      </c>
      <c r="O560" s="25">
        <f t="shared" si="525"/>
        <v>10889.636755601023</v>
      </c>
      <c r="P560" s="25">
        <f t="shared" si="526"/>
        <v>30050.93324439897</v>
      </c>
      <c r="Q560" s="25">
        <f t="array" aca="1" ref="Q560" ca="1">INDEX('Isaac 401k'!L:L,MATCH('Retirement Calculator'!A560,'Isaac 401k'!N:N,0),0)</f>
        <v>1964244.4913213507</v>
      </c>
      <c r="R560" s="25">
        <f t="array" aca="1" ref="R560" ca="1">INDEX('Lorri 401b'!L:L,MATCH('Retirement Calculator'!A560,'Lorri 401b'!N:N,0),0)</f>
        <v>2013408.1163066572</v>
      </c>
      <c r="S560" s="25">
        <f t="shared" ca="1" si="527"/>
        <v>3977652.6076280079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8395.6297298201844</v>
      </c>
      <c r="K561" s="25">
        <f t="shared" si="524"/>
        <v>21655.303514578787</v>
      </c>
      <c r="L561" s="25"/>
      <c r="N561" s="25">
        <f>'Combined Retirement'!$C$18/12</f>
        <v>40940.569999999992</v>
      </c>
      <c r="O561" s="25">
        <f t="shared" si="525"/>
        <v>10889.636755601023</v>
      </c>
      <c r="P561" s="25">
        <f t="shared" si="526"/>
        <v>30050.93324439897</v>
      </c>
      <c r="Q561" s="25">
        <f t="array" aca="1" ref="Q561" ca="1">INDEX('Isaac 401k'!L:L,MATCH('Retirement Calculator'!A561,'Isaac 401k'!N:N,0),0)</f>
        <v>1963998.2318481619</v>
      </c>
      <c r="R561" s="25">
        <f t="array" aca="1" ref="R561" ca="1">INDEX('Lorri 401b'!L:L,MATCH('Retirement Calculator'!A561,'Lorri 401b'!N:N,0),0)</f>
        <v>2000051.7828453786</v>
      </c>
      <c r="S561" s="25">
        <f t="shared" ca="1" si="527"/>
        <v>3964050.0146935405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8395.6297298201844</v>
      </c>
      <c r="K562" s="25">
        <f t="shared" si="524"/>
        <v>21655.303514578787</v>
      </c>
      <c r="L562" s="25"/>
      <c r="N562" s="25">
        <f>'Combined Retirement'!$C$18/12</f>
        <v>40940.569999999992</v>
      </c>
      <c r="O562" s="25">
        <f t="shared" si="525"/>
        <v>10889.636755601023</v>
      </c>
      <c r="P562" s="25">
        <f t="shared" si="526"/>
        <v>30050.93324439897</v>
      </c>
      <c r="Q562" s="25">
        <f t="array" aca="1" ref="Q562" ca="1">INDEX('Isaac 401k'!L:L,MATCH('Retirement Calculator'!A562,'Isaac 401k'!N:N,0),0)</f>
        <v>1963750.9462938348</v>
      </c>
      <c r="R562" s="25">
        <f t="array" aca="1" ref="R562" ca="1">INDEX('Lorri 401b'!L:L,MATCH('Retirement Calculator'!A562,'Lorri 401b'!N:N,0),0)</f>
        <v>1986639.7979946781</v>
      </c>
      <c r="S562" s="25">
        <f t="shared" ca="1" si="527"/>
        <v>3950390.744288513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8395.6297298201844</v>
      </c>
      <c r="K563" s="25">
        <f t="shared" si="524"/>
        <v>21655.303514578787</v>
      </c>
      <c r="L563" s="25"/>
      <c r="N563" s="25">
        <f>'Combined Retirement'!$C$18/12</f>
        <v>40940.569999999992</v>
      </c>
      <c r="O563" s="25">
        <f t="shared" si="525"/>
        <v>10889.636755601023</v>
      </c>
      <c r="P563" s="25">
        <f t="shared" si="526"/>
        <v>30050.93324439897</v>
      </c>
      <c r="Q563" s="25">
        <f t="array" aca="1" ref="Q563" ca="1">INDEX('Isaac 401k'!L:L,MATCH('Retirement Calculator'!A563,'Isaac 401k'!N:N,0),0)</f>
        <v>1963502.6303830314</v>
      </c>
      <c r="R563" s="25">
        <f t="array" aca="1" ref="R563" ca="1">INDEX('Lorri 401b'!L:L,MATCH('Retirement Calculator'!A563,'Lorri 401b'!N:N,0),0)</f>
        <v>1973171.9298737664</v>
      </c>
      <c r="S563" s="25">
        <f t="shared" ca="1" si="527"/>
        <v>3936674.5602567978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8395.6297298201844</v>
      </c>
      <c r="K564" s="25">
        <f t="shared" si="524"/>
        <v>21655.303514578787</v>
      </c>
      <c r="L564" s="25"/>
      <c r="N564" s="25">
        <f>'Combined Retirement'!$C$18/12</f>
        <v>40940.569999999992</v>
      </c>
      <c r="O564" s="25">
        <f t="shared" si="525"/>
        <v>10889.636755601023</v>
      </c>
      <c r="P564" s="25">
        <f t="shared" si="526"/>
        <v>30050.93324439897</v>
      </c>
      <c r="Q564" s="25">
        <f t="array" aca="1" ref="Q564" ca="1">INDEX('Isaac 401k'!L:L,MATCH('Retirement Calculator'!A564,'Isaac 401k'!N:N,0),0)</f>
        <v>1963253.2798225996</v>
      </c>
      <c r="R564" s="25">
        <f t="array" aca="1" ref="R564" ca="1">INDEX('Lorri 401b'!L:L,MATCH('Retirement Calculator'!A564,'Lorri 401b'!N:N,0),0)</f>
        <v>1959647.9456356841</v>
      </c>
      <c r="S564" s="25">
        <f t="shared" ca="1" si="527"/>
        <v>3922901.2254582839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8395.6297298201844</v>
      </c>
      <c r="K565" s="25">
        <f t="shared" si="524"/>
        <v>21655.303514578787</v>
      </c>
      <c r="L565" s="25"/>
      <c r="N565" s="25">
        <f>'Combined Retirement'!$C$18/12</f>
        <v>40940.569999999992</v>
      </c>
      <c r="O565" s="25">
        <f t="shared" si="525"/>
        <v>10889.636755601023</v>
      </c>
      <c r="P565" s="25">
        <f t="shared" si="526"/>
        <v>30050.93324439897</v>
      </c>
      <c r="Q565" s="25">
        <f t="array" aca="1" ref="Q565" ca="1">INDEX('Isaac 401k'!L:L,MATCH('Retirement Calculator'!A565,'Isaac 401k'!N:N,0),0)</f>
        <v>1963002.8903014993</v>
      </c>
      <c r="R565" s="25">
        <f t="array" aca="1" ref="R565" ca="1">INDEX('Lorri 401b'!L:L,MATCH('Retirement Calculator'!A565,'Lorri 401b'!N:N,0),0)</f>
        <v>1946067.6114632764</v>
      </c>
      <c r="S565" s="25">
        <f t="shared" ca="1" si="527"/>
        <v>3909070.5017647757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8395.6297298201844</v>
      </c>
      <c r="K566" s="25">
        <f t="shared" si="524"/>
        <v>21655.303514578787</v>
      </c>
      <c r="L566" s="25"/>
      <c r="N566" s="25">
        <f>'Combined Retirement'!$C$18/12</f>
        <v>40940.569999999992</v>
      </c>
      <c r="O566" s="25">
        <f t="shared" si="525"/>
        <v>10889.636755601023</v>
      </c>
      <c r="P566" s="25">
        <f t="shared" si="526"/>
        <v>30050.93324439897</v>
      </c>
      <c r="Q566" s="25">
        <f t="array" aca="1" ref="Q566" ca="1">INDEX('Isaac 401k'!L:L,MATCH('Retirement Calculator'!A566,'Isaac 401k'!N:N,0),0)</f>
        <v>1962751.4574907278</v>
      </c>
      <c r="R566" s="25">
        <f t="array" aca="1" ref="R566" ca="1">INDEX('Lorri 401b'!L:L,MATCH('Retirement Calculator'!A566,'Lorri 401b'!N:N,0),0)</f>
        <v>1932430.6925651506</v>
      </c>
      <c r="S566" s="25">
        <f t="shared" ca="1" si="527"/>
        <v>3895182.1500558783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8395.6297298201844</v>
      </c>
      <c r="K567" s="25">
        <f t="shared" si="524"/>
        <v>21655.303514578787</v>
      </c>
      <c r="L567" s="25"/>
      <c r="N567" s="25">
        <f>'Combined Retirement'!$C$18/12</f>
        <v>40940.569999999992</v>
      </c>
      <c r="O567" s="25">
        <f t="shared" si="525"/>
        <v>10889.636755601023</v>
      </c>
      <c r="P567" s="25">
        <f t="shared" si="526"/>
        <v>30050.93324439897</v>
      </c>
      <c r="Q567" s="25">
        <f t="array" aca="1" ref="Q567" ca="1">INDEX('Isaac 401k'!L:L,MATCH('Retirement Calculator'!A567,'Isaac 401k'!N:N,0),0)</f>
        <v>1962498.9770432448</v>
      </c>
      <c r="R567" s="25">
        <f t="array" aca="1" ref="R567" ca="1">INDEX('Lorri 401b'!L:L,MATCH('Retirement Calculator'!A567,'Lorri 401b'!N:N,0),0)</f>
        <v>1918736.9531716157</v>
      </c>
      <c r="S567" s="25">
        <f t="shared" ca="1" si="527"/>
        <v>3881235.9302148605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8395.6297298201844</v>
      </c>
      <c r="K568" s="25">
        <f t="shared" si="524"/>
        <v>21655.303514578787</v>
      </c>
      <c r="L568" s="25"/>
      <c r="N568" s="25">
        <f>'Combined Retirement'!$C$18/12</f>
        <v>40940.569999999992</v>
      </c>
      <c r="O568" s="25">
        <f t="shared" si="525"/>
        <v>10889.636755601023</v>
      </c>
      <c r="P568" s="25">
        <f t="shared" si="526"/>
        <v>30050.93324439897</v>
      </c>
      <c r="Q568" s="25">
        <f t="array" aca="1" ref="Q568" ca="1">INDEX('Isaac 401k'!L:L,MATCH('Retirement Calculator'!A568,'Isaac 401k'!N:N,0),0)</f>
        <v>1962245.4445938971</v>
      </c>
      <c r="R568" s="25">
        <f t="array" aca="1" ref="R568" ca="1">INDEX('Lorri 401b'!L:L,MATCH('Retirement Calculator'!A568,'Lorri 401b'!N:N,0),0)</f>
        <v>1904986.156530608</v>
      </c>
      <c r="S568" s="25">
        <f t="shared" ca="1" si="527"/>
        <v>3867231.601124505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8395.6297298201844</v>
      </c>
      <c r="K569" s="25">
        <f t="shared" si="524"/>
        <v>21655.303514578787</v>
      </c>
      <c r="L569" s="25"/>
      <c r="N569" s="25">
        <f>'Combined Retirement'!$C$18/12</f>
        <v>40940.569999999992</v>
      </c>
      <c r="O569" s="25">
        <f t="shared" si="525"/>
        <v>10889.636755601023</v>
      </c>
      <c r="P569" s="25">
        <f t="shared" si="526"/>
        <v>30050.93324439897</v>
      </c>
      <c r="Q569" s="25">
        <f t="array" aca="1" ref="Q569" ca="1">INDEX('Isaac 401k'!L:L,MATCH('Retirement Calculator'!A569,'Isaac 401k'!N:N,0),0)</f>
        <v>1961990.8557593438</v>
      </c>
      <c r="R569" s="25">
        <f t="array" aca="1" ref="R569" ca="1">INDEX('Lorri 401b'!L:L,MATCH('Retirement Calculator'!A569,'Lorri 401b'!N:N,0),0)</f>
        <v>1891178.064903596</v>
      </c>
      <c r="S569" s="25">
        <f t="shared" ca="1" si="527"/>
        <v>3853168.9206629395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8395.6297298201844</v>
      </c>
      <c r="K570" s="25">
        <f t="shared" si="524"/>
        <v>21655.303514578787</v>
      </c>
      <c r="L570" s="25"/>
      <c r="N570" s="25">
        <f>'Combined Retirement'!$C$18/12</f>
        <v>40940.569999999992</v>
      </c>
      <c r="O570" s="25">
        <f t="shared" si="525"/>
        <v>10889.636755601023</v>
      </c>
      <c r="P570" s="25">
        <f t="shared" si="526"/>
        <v>30050.93324439897</v>
      </c>
      <c r="Q570" s="25">
        <f t="array" aca="1" ref="Q570" ca="1">INDEX('Isaac 401k'!L:L,MATCH('Retirement Calculator'!A570,'Isaac 401k'!N:N,0),0)</f>
        <v>1961735.2061379801</v>
      </c>
      <c r="R570" s="25">
        <f t="array" aca="1" ref="R570" ca="1">INDEX('Lorri 401b'!L:L,MATCH('Retirement Calculator'!A570,'Lorri 401b'!N:N,0),0)</f>
        <v>1877312.4395614713</v>
      </c>
      <c r="S570" s="25">
        <f t="shared" ca="1" si="527"/>
        <v>3839047.6456994517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8395.6297298201844</v>
      </c>
      <c r="K571" s="25">
        <f t="shared" si="524"/>
        <v>21655.303514578787</v>
      </c>
      <c r="L571" s="25"/>
      <c r="N571" s="25">
        <f>'Combined Retirement'!$C$18/12</f>
        <v>40940.569999999992</v>
      </c>
      <c r="O571" s="25">
        <f t="shared" si="525"/>
        <v>10889.636755601023</v>
      </c>
      <c r="P571" s="25">
        <f t="shared" si="526"/>
        <v>30050.93324439897</v>
      </c>
      <c r="Q571" s="25">
        <f t="array" aca="1" ref="Q571" ca="1">INDEX('Isaac 401k'!L:L,MATCH('Retirement Calculator'!A571,'Isaac 401k'!N:N,0),0)</f>
        <v>1961478.4913098605</v>
      </c>
      <c r="R571" s="25">
        <f t="array" aca="1" ref="R571" ca="1">INDEX('Lorri 401b'!L:L,MATCH('Retirement Calculator'!A571,'Lorri 401b'!N:N,0),0)</f>
        <v>1863389.0407804211</v>
      </c>
      <c r="S571" s="25">
        <f t="shared" ca="1" si="527"/>
        <v>3824867.5320902816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8395.6297298201844</v>
      </c>
      <c r="K572" s="25">
        <f t="shared" si="524"/>
        <v>21655.303514578787</v>
      </c>
      <c r="L572" s="25"/>
      <c r="N572" s="25">
        <f>'Combined Retirement'!$C$18/12</f>
        <v>40940.569999999992</v>
      </c>
      <c r="O572" s="25">
        <f t="shared" si="525"/>
        <v>10889.636755601023</v>
      </c>
      <c r="P572" s="25">
        <f t="shared" si="526"/>
        <v>30050.93324439897</v>
      </c>
      <c r="Q572" s="25">
        <f t="array" aca="1" ref="Q572" ca="1">INDEX('Isaac 401k'!L:L,MATCH('Retirement Calculator'!A572,'Isaac 401k'!N:N,0),0)</f>
        <v>1961220.7068366238</v>
      </c>
      <c r="R572" s="25">
        <f t="array" aca="1" ref="R572" ca="1">INDEX('Lorri 401b'!L:L,MATCH('Retirement Calculator'!A572,'Lorri 401b'!N:N,0),0)</f>
        <v>1849407.6278377832</v>
      </c>
      <c r="S572" s="25">
        <f t="shared" ca="1" si="527"/>
        <v>3810628.3346744068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8395.6297298201844</v>
      </c>
      <c r="K573" s="25">
        <f t="shared" si="524"/>
        <v>21655.303514578787</v>
      </c>
      <c r="L573" s="25"/>
      <c r="N573" s="25">
        <f>'Combined Retirement'!$C$18/12</f>
        <v>40940.569999999992</v>
      </c>
      <c r="O573" s="25">
        <f t="shared" si="525"/>
        <v>10889.636755601023</v>
      </c>
      <c r="P573" s="25">
        <f t="shared" si="526"/>
        <v>30050.93324439897</v>
      </c>
      <c r="Q573" s="25">
        <f t="array" aca="1" ref="Q573" ca="1">INDEX('Isaac 401k'!L:L,MATCH('Retirement Calculator'!A573,'Isaac 401k'!N:N,0),0)</f>
        <v>1960961.8482614153</v>
      </c>
      <c r="R573" s="25">
        <f t="array" aca="1" ref="R573" ca="1">INDEX('Lorri 401b'!L:L,MATCH('Retirement Calculator'!A573,'Lorri 401b'!N:N,0),0)</f>
        <v>1835367.9590078844</v>
      </c>
      <c r="S573" s="25">
        <f t="shared" ca="1" si="527"/>
        <v>3796329.8072692994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8395.6297298201844</v>
      </c>
      <c r="K574" s="25">
        <f t="shared" si="524"/>
        <v>21655.303514578787</v>
      </c>
      <c r="L574" s="25"/>
      <c r="N574" s="25">
        <f>'Combined Retirement'!$C$18/12</f>
        <v>40940.569999999992</v>
      </c>
      <c r="O574" s="25">
        <f t="shared" si="525"/>
        <v>10889.636755601023</v>
      </c>
      <c r="P574" s="25">
        <f t="shared" si="526"/>
        <v>30050.93324439897</v>
      </c>
      <c r="Q574" s="25">
        <f t="array" aca="1" ref="Q574" ca="1">INDEX('Isaac 401k'!L:L,MATCH('Retirement Calculator'!A574,'Isaac 401k'!N:N,0),0)</f>
        <v>1960701.91110881</v>
      </c>
      <c r="R574" s="25">
        <f t="array" aca="1" ref="R574" ca="1">INDEX('Lorri 401b'!L:L,MATCH('Retirement Calculator'!A574,'Lorri 401b'!N:N,0),0)</f>
        <v>1821269.791557861</v>
      </c>
      <c r="S574" s="25">
        <f t="shared" ca="1" si="527"/>
        <v>3781971.702666671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8395.6297298201844</v>
      </c>
      <c r="K575" s="25">
        <f t="shared" si="524"/>
        <v>21655.303514578787</v>
      </c>
      <c r="L575" s="25"/>
      <c r="N575" s="25">
        <f>'Combined Retirement'!$C$18/12</f>
        <v>40940.569999999992</v>
      </c>
      <c r="O575" s="25">
        <f t="shared" si="525"/>
        <v>10889.636755601023</v>
      </c>
      <c r="P575" s="25">
        <f t="shared" si="526"/>
        <v>30050.93324439897</v>
      </c>
      <c r="Q575" s="25">
        <f t="array" aca="1" ref="Q575" ca="1">INDEX('Isaac 401k'!L:L,MATCH('Retirement Calculator'!A575,'Isaac 401k'!N:N,0),0)</f>
        <v>1960440.8908847356</v>
      </c>
      <c r="R575" s="25">
        <f t="array" aca="1" ref="R575" ca="1">INDEX('Lorri 401b'!L:L,MATCH('Retirement Calculator'!A575,'Lorri 401b'!N:N,0),0)</f>
        <v>1807112.8817434625</v>
      </c>
      <c r="S575" s="25">
        <f t="shared" ca="1" si="527"/>
        <v>3767553.7726281984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8395.6297298201844</v>
      </c>
      <c r="K576" s="25">
        <f t="shared" si="524"/>
        <v>21655.303514578787</v>
      </c>
      <c r="L576" s="25"/>
      <c r="N576" s="25">
        <f>'Combined Retirement'!$C$18/12</f>
        <v>40940.569999999992</v>
      </c>
      <c r="O576" s="25">
        <f t="shared" si="525"/>
        <v>10889.636755601023</v>
      </c>
      <c r="P576" s="25">
        <f t="shared" si="526"/>
        <v>30050.93324439897</v>
      </c>
      <c r="Q576" s="25">
        <f t="array" aca="1" ref="Q576" ca="1">INDEX('Isaac 401k'!L:L,MATCH('Retirement Calculator'!A576,'Isaac 401k'!N:N,0),0)</f>
        <v>1960178.7830763943</v>
      </c>
      <c r="R576" s="25">
        <f t="array" aca="1" ref="R576" ca="1">INDEX('Lorri 401b'!L:L,MATCH('Retirement Calculator'!A576,'Lorri 401b'!N:N,0),0)</f>
        <v>1792896.9848048373</v>
      </c>
      <c r="S576" s="25">
        <f t="shared" ca="1" si="527"/>
        <v>3753075.7678812314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8395.6297298201844</v>
      </c>
      <c r="K577" s="25">
        <f t="shared" si="524"/>
        <v>21655.303514578787</v>
      </c>
      <c r="L577" s="25"/>
      <c r="N577" s="25">
        <f>'Combined Retirement'!$C$18/12</f>
        <v>40940.569999999992</v>
      </c>
      <c r="O577" s="25">
        <f t="shared" si="525"/>
        <v>10889.636755601023</v>
      </c>
      <c r="P577" s="25">
        <f t="shared" si="526"/>
        <v>30050.93324439897</v>
      </c>
      <c r="Q577" s="25">
        <f t="array" aca="1" ref="Q577" ca="1">INDEX('Isaac 401k'!L:L,MATCH('Retirement Calculator'!A577,'Isaac 401k'!N:N,0),0)</f>
        <v>1959915.583152185</v>
      </c>
      <c r="R577" s="25">
        <f t="array" aca="1" ref="R577" ca="1">INDEX('Lorri 401b'!L:L,MATCH('Retirement Calculator'!A577,'Lorri 401b'!N:N,0),0)</f>
        <v>1778621.8549623012</v>
      </c>
      <c r="S577" s="25">
        <f t="shared" ca="1" si="527"/>
        <v>3738537.4381144862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8395.6297298201844</v>
      </c>
      <c r="K578" s="25">
        <f t="shared" si="524"/>
        <v>21655.303514578787</v>
      </c>
      <c r="L578" s="25"/>
      <c r="N578" s="25">
        <f>'Combined Retirement'!$C$18/12</f>
        <v>40940.569999999992</v>
      </c>
      <c r="O578" s="25">
        <f t="shared" si="525"/>
        <v>10889.636755601023</v>
      </c>
      <c r="P578" s="25">
        <f t="shared" si="526"/>
        <v>30050.93324439897</v>
      </c>
      <c r="Q578" s="25">
        <f t="array" aca="1" ref="Q578" ca="1">INDEX('Isaac 401k'!L:L,MATCH('Retirement Calculator'!A578,'Isaac 401k'!N:N,0),0)</f>
        <v>1959651.2865616246</v>
      </c>
      <c r="R578" s="25">
        <f t="array" aca="1" ref="R578" ca="1">INDEX('Lorri 401b'!L:L,MATCH('Retirement Calculator'!A578,'Lorri 401b'!N:N,0),0)</f>
        <v>1764287.2454120878</v>
      </c>
      <c r="S578" s="25">
        <f t="shared" ca="1" si="527"/>
        <v>3723938.5319737121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8395.6297298201844</v>
      </c>
      <c r="K579" s="25">
        <f t="shared" si="524"/>
        <v>21655.303514578787</v>
      </c>
      <c r="L579" s="25"/>
      <c r="N579" s="25">
        <f>'Combined Retirement'!$C$18/12</f>
        <v>40940.569999999992</v>
      </c>
      <c r="O579" s="25">
        <f t="shared" si="525"/>
        <v>10889.636755601023</v>
      </c>
      <c r="P579" s="25">
        <f t="shared" si="526"/>
        <v>30050.93324439897</v>
      </c>
      <c r="Q579" s="25">
        <f t="array" aca="1" ref="Q579" ca="1">INDEX('Isaac 401k'!L:L,MATCH('Retirement Calculator'!A579,'Isaac 401k'!N:N,0),0)</f>
        <v>1959385.8887352704</v>
      </c>
      <c r="R579" s="25">
        <f t="array" aca="1" ref="R579" ca="1">INDEX('Lorri 401b'!L:L,MATCH('Retirement Calculator'!A579,'Lorri 401b'!N:N,0),0)</f>
        <v>1749892.9083220819</v>
      </c>
      <c r="S579" s="25">
        <f t="shared" ca="1" si="527"/>
        <v>3709278.797057352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8395.6297298201844</v>
      </c>
      <c r="K580" s="25">
        <f t="shared" si="524"/>
        <v>21655.303514578787</v>
      </c>
      <c r="L580" s="25"/>
      <c r="N580" s="25">
        <f>'Combined Retirement'!$C$18/12</f>
        <v>40940.569999999992</v>
      </c>
      <c r="O580" s="25">
        <f t="shared" si="525"/>
        <v>10889.636755601023</v>
      </c>
      <c r="P580" s="25">
        <f t="shared" si="526"/>
        <v>30050.93324439897</v>
      </c>
      <c r="Q580" s="25">
        <f t="array" aca="1" ref="Q580" ca="1">INDEX('Isaac 401k'!L:L,MATCH('Retirement Calculator'!A580,'Isaac 401k'!N:N,0),0)</f>
        <v>1959119.3850846395</v>
      </c>
      <c r="R580" s="25">
        <f t="array" aca="1" ref="R580" ca="1">INDEX('Lorri 401b'!L:L,MATCH('Retirement Calculator'!A580,'Lorri 401b'!N:N,0),0)</f>
        <v>1735438.5948275344</v>
      </c>
      <c r="S580" s="25">
        <f t="shared" ca="1" si="527"/>
        <v>3694557.9799121739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8395.6297298201844</v>
      </c>
      <c r="K581" s="25">
        <f t="shared" si="524"/>
        <v>21655.303514578787</v>
      </c>
      <c r="L581" s="25"/>
      <c r="N581" s="25">
        <f>'Combined Retirement'!$C$18/12</f>
        <v>40940.569999999992</v>
      </c>
      <c r="O581" s="25">
        <f t="shared" si="525"/>
        <v>10889.636755601023</v>
      </c>
      <c r="P581" s="25">
        <f t="shared" si="526"/>
        <v>30050.93324439897</v>
      </c>
      <c r="Q581" s="25">
        <f t="array" aca="1" ref="Q581" ca="1">INDEX('Isaac 401k'!L:L,MATCH('Retirement Calculator'!A581,'Isaac 401k'!N:N,0),0)</f>
        <v>1958851.771002131</v>
      </c>
      <c r="R581" s="25">
        <f t="array" aca="1" ref="R581" ca="1">INDEX('Lorri 401b'!L:L,MATCH('Retirement Calculator'!A581,'Lorri 401b'!N:N,0),0)</f>
        <v>1720924.0550267596</v>
      </c>
      <c r="S581" s="25">
        <f t="shared" ca="1" si="527"/>
        <v>3679775.8260288909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8395.6297298201844</v>
      </c>
      <c r="K582" s="25">
        <f t="shared" si="524"/>
        <v>21655.303514578787</v>
      </c>
      <c r="L582" s="25"/>
      <c r="N582" s="25">
        <f>'Combined Retirement'!$C$18/12</f>
        <v>40940.569999999992</v>
      </c>
      <c r="O582" s="25">
        <f t="shared" si="525"/>
        <v>10889.636755601023</v>
      </c>
      <c r="P582" s="25">
        <f t="shared" si="526"/>
        <v>30050.93324439897</v>
      </c>
      <c r="Q582" s="25">
        <f t="array" aca="1" ref="Q582" ca="1">INDEX('Isaac 401k'!L:L,MATCH('Retirement Calculator'!A582,'Isaac 401k'!N:N,0),0)</f>
        <v>1958583.0418609455</v>
      </c>
      <c r="R582" s="25">
        <f t="array" aca="1" ref="R582" ca="1">INDEX('Lorri 401b'!L:L,MATCH('Retirement Calculator'!A582,'Lorri 401b'!N:N,0),0)</f>
        <v>1706349.0379768149</v>
      </c>
      <c r="S582" s="25">
        <f t="shared" ca="1" si="527"/>
        <v>3664932.0798377604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8395.6297298201844</v>
      </c>
      <c r="K583" s="25">
        <f t="shared" si="524"/>
        <v>21655.303514578787</v>
      </c>
      <c r="L583" s="25"/>
      <c r="N583" s="25">
        <f>'Combined Retirement'!$C$18/12</f>
        <v>40940.569999999992</v>
      </c>
      <c r="O583" s="25">
        <f t="shared" si="525"/>
        <v>10889.636755601023</v>
      </c>
      <c r="P583" s="25">
        <f t="shared" si="526"/>
        <v>30050.93324439897</v>
      </c>
      <c r="Q583" s="25">
        <f t="array" aca="1" ref="Q583" ca="1">INDEX('Isaac 401k'!L:L,MATCH('Retirement Calculator'!A583,'Isaac 401k'!N:N,0),0)</f>
        <v>1958313.193015005</v>
      </c>
      <c r="R583" s="25">
        <f t="array" aca="1" ref="R583" ca="1">INDEX('Lorri 401b'!L:L,MATCH('Retirement Calculator'!A583,'Lorri 401b'!N:N,0),0)</f>
        <v>1691713.2916891621</v>
      </c>
      <c r="S583" s="25">
        <f t="shared" ca="1" si="527"/>
        <v>3650026.4847041671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8395.6297298201844</v>
      </c>
      <c r="K584" s="25">
        <f t="shared" si="524"/>
        <v>21655.303514578787</v>
      </c>
      <c r="L584" s="25"/>
      <c r="N584" s="25">
        <f>'Combined Retirement'!$C$18/12</f>
        <v>40940.569999999992</v>
      </c>
      <c r="O584" s="25">
        <f t="shared" si="525"/>
        <v>10889.636755601023</v>
      </c>
      <c r="P584" s="25">
        <f t="shared" si="526"/>
        <v>30050.93324439897</v>
      </c>
      <c r="Q584" s="25">
        <f t="array" aca="1" ref="Q584" ca="1">INDEX('Isaac 401k'!L:L,MATCH('Retirement Calculator'!A584,'Isaac 401k'!N:N,0),0)</f>
        <v>1958042.2197988732</v>
      </c>
      <c r="R584" s="25">
        <f t="array" aca="1" ref="R584" ca="1">INDEX('Lorri 401b'!L:L,MATCH('Retirement Calculator'!A584,'Lorri 401b'!N:N,0),0)</f>
        <v>1677016.5631253107</v>
      </c>
      <c r="S584" s="25">
        <f t="shared" ca="1" si="527"/>
        <v>3635058.7829241836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8395.6297298201844</v>
      </c>
      <c r="K585" s="25">
        <f t="shared" si="524"/>
        <v>21655.303514578787</v>
      </c>
      <c r="L585" s="25"/>
      <c r="N585" s="25">
        <f>'Combined Retirement'!$C$18/12</f>
        <v>40940.569999999992</v>
      </c>
      <c r="O585" s="25">
        <f t="shared" si="525"/>
        <v>10889.636755601023</v>
      </c>
      <c r="P585" s="25">
        <f t="shared" si="526"/>
        <v>30050.93324439897</v>
      </c>
      <c r="Q585" s="25">
        <f t="array" aca="1" ref="Q585" ca="1">INDEX('Isaac 401k'!L:L,MATCH('Retirement Calculator'!A585,'Isaac 401k'!N:N,0),0)</f>
        <v>1957770.117527674</v>
      </c>
      <c r="R585" s="25">
        <f t="array" aca="1" ref="R585" ca="1">INDEX('Lorri 401b'!L:L,MATCH('Retirement Calculator'!A585,'Lorri 401b'!N:N,0),0)</f>
        <v>1662258.5981924431</v>
      </c>
      <c r="S585" s="25">
        <f t="shared" ca="1" si="527"/>
        <v>3620028.7157201171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8395.6297298201844</v>
      </c>
      <c r="K586" s="25">
        <f t="shared" si="524"/>
        <v>21655.303514578787</v>
      </c>
      <c r="L586" s="25"/>
      <c r="N586" s="25">
        <f>'Combined Retirement'!$C$18/12</f>
        <v>40940.569999999992</v>
      </c>
      <c r="O586" s="25">
        <f t="shared" si="525"/>
        <v>10889.636755601023</v>
      </c>
      <c r="P586" s="25">
        <f t="shared" si="526"/>
        <v>30050.93324439897</v>
      </c>
      <c r="Q586" s="25">
        <f t="array" aca="1" ref="Q586" ca="1">INDEX('Isaac 401k'!L:L,MATCH('Retirement Calculator'!A586,'Isaac 401k'!N:N,0),0)</f>
        <v>1957496.8814970115</v>
      </c>
      <c r="R586" s="25">
        <f t="array" aca="1" ref="R586" ca="1">INDEX('Lorri 401b'!L:L,MATCH('Retirement Calculator'!A586,'Lorri 401b'!N:N,0),0)</f>
        <v>1647439.141739022</v>
      </c>
      <c r="S586" s="25">
        <f t="shared" ca="1" si="527"/>
        <v>3604936.0232360335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8395.6297298201844</v>
      </c>
      <c r="K587" s="25">
        <f t="shared" si="524"/>
        <v>21655.303514578787</v>
      </c>
      <c r="L587" s="25"/>
      <c r="N587" s="25">
        <f>'Combined Retirement'!$C$18/12</f>
        <v>40940.569999999992</v>
      </c>
      <c r="O587" s="25">
        <f t="shared" si="525"/>
        <v>10889.636755601023</v>
      </c>
      <c r="P587" s="25">
        <f t="shared" si="526"/>
        <v>30050.93324439897</v>
      </c>
      <c r="Q587" s="25">
        <f t="array" aca="1" ref="Q587" ca="1">INDEX('Isaac 401k'!L:L,MATCH('Retirement Calculator'!A587,'Isaac 401k'!N:N,0),0)</f>
        <v>1957222.5069828879</v>
      </c>
      <c r="R587" s="25">
        <f t="array" aca="1" ref="R587" ca="1">INDEX('Lorri 401b'!L:L,MATCH('Retirement Calculator'!A587,'Lorri 401b'!N:N,0),0)</f>
        <v>1632557.9375503783</v>
      </c>
      <c r="S587" s="25">
        <f t="shared" ca="1" si="527"/>
        <v>3589780.4445332661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8395.6297298201844</v>
      </c>
      <c r="K588" s="25">
        <f t="shared" si="524"/>
        <v>21655.303514578787</v>
      </c>
      <c r="L588" s="25"/>
      <c r="N588" s="25">
        <f>'Combined Retirement'!$C$18/12</f>
        <v>40940.569999999992</v>
      </c>
      <c r="O588" s="25">
        <f t="shared" si="525"/>
        <v>10889.636755601023</v>
      </c>
      <c r="P588" s="25">
        <f t="shared" si="526"/>
        <v>30050.93324439897</v>
      </c>
      <c r="Q588" s="25">
        <f t="array" aca="1" ref="Q588" ca="1">INDEX('Isaac 401k'!L:L,MATCH('Retirement Calculator'!A588,'Isaac 401k'!N:N,0),0)</f>
        <v>1956946.9892416222</v>
      </c>
      <c r="R588" s="25">
        <f t="array" aca="1" ref="R588" ca="1">INDEX('Lorri 401b'!L:L,MATCH('Retirement Calculator'!A588,'Lorri 401b'!N:N,0),0)</f>
        <v>1617614.7283442819</v>
      </c>
      <c r="S588" s="25">
        <f t="shared" ca="1" si="527"/>
        <v>3574561.7175859041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8395.6297298201844</v>
      </c>
      <c r="K589" s="25">
        <f t="shared" si="524"/>
        <v>21655.303514578787</v>
      </c>
      <c r="L589" s="25"/>
      <c r="N589" s="25">
        <f>'Combined Retirement'!$C$18/12</f>
        <v>40940.569999999992</v>
      </c>
      <c r="O589" s="25">
        <f t="shared" si="525"/>
        <v>10889.636755601023</v>
      </c>
      <c r="P589" s="25">
        <f t="shared" si="526"/>
        <v>30050.93324439897</v>
      </c>
      <c r="Q589" s="25">
        <f t="array" aca="1" ref="Q589" ca="1">INDEX('Isaac 401k'!L:L,MATCH('Retirement Calculator'!A589,'Isaac 401k'!N:N,0),0)</f>
        <v>1956670.3235097679</v>
      </c>
      <c r="R589" s="25">
        <f t="array" aca="1" ref="R589" ca="1">INDEX('Lorri 401b'!L:L,MATCH('Retirement Calculator'!A589,'Lorri 401b'!N:N,0),0)</f>
        <v>1602609.2557664935</v>
      </c>
      <c r="S589" s="25">
        <f t="shared" ca="1" si="527"/>
        <v>3559279.5792762614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8395.6297298201844</v>
      </c>
      <c r="K590" s="25">
        <f t="shared" si="524"/>
        <v>21655.303514578787</v>
      </c>
      <c r="L590" s="25"/>
      <c r="N590" s="25">
        <f>'Combined Retirement'!$C$18/12</f>
        <v>40940.569999999992</v>
      </c>
      <c r="O590" s="25">
        <f t="shared" si="525"/>
        <v>10889.636755601023</v>
      </c>
      <c r="P590" s="25">
        <f t="shared" si="526"/>
        <v>30050.93324439897</v>
      </c>
      <c r="Q590" s="25">
        <f t="array" aca="1" ref="Q590" ca="1">INDEX('Isaac 401k'!L:L,MATCH('Retirement Calculator'!A590,'Isaac 401k'!N:N,0),0)</f>
        <v>1956392.5050040309</v>
      </c>
      <c r="R590" s="25">
        <f t="array" aca="1" ref="R590" ca="1">INDEX('Lorri 401b'!L:L,MATCH('Retirement Calculator'!A590,'Lorri 401b'!N:N,0),0)</f>
        <v>1587541.2603862977</v>
      </c>
      <c r="S590" s="25">
        <f t="shared" ca="1" si="527"/>
        <v>3543933.7653903286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8395.6297298201844</v>
      </c>
      <c r="K591" s="25">
        <f t="shared" si="524"/>
        <v>21655.303514578787</v>
      </c>
      <c r="L591" s="25"/>
      <c r="N591" s="25">
        <f>'Combined Retirement'!$C$18/12</f>
        <v>40940.569999999992</v>
      </c>
      <c r="O591" s="25">
        <f t="shared" si="525"/>
        <v>10889.636755601023</v>
      </c>
      <c r="P591" s="25">
        <f t="shared" si="526"/>
        <v>30050.93324439897</v>
      </c>
      <c r="Q591" s="25">
        <f t="array" aca="1" ref="Q591" ca="1">INDEX('Isaac 401k'!L:L,MATCH('Retirement Calculator'!A591,'Isaac 401k'!N:N,0),0)</f>
        <v>1956113.5289211867</v>
      </c>
      <c r="R591" s="25">
        <f t="array" aca="1" ref="R591" ca="1">INDEX('Lorri 401b'!L:L,MATCH('Retirement Calculator'!A591,'Lorri 401b'!N:N,0),0)</f>
        <v>1572410.4816920178</v>
      </c>
      <c r="S591" s="25">
        <f t="shared" ca="1" si="527"/>
        <v>3528524.0106132044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8395.6297298201844</v>
      </c>
      <c r="K592" s="25">
        <f t="shared" si="524"/>
        <v>21655.303514578787</v>
      </c>
      <c r="L592" s="25"/>
      <c r="N592" s="25">
        <f>'Combined Retirement'!$C$18/12</f>
        <v>40940.569999999992</v>
      </c>
      <c r="O592" s="25">
        <f t="shared" si="525"/>
        <v>10889.636755601023</v>
      </c>
      <c r="P592" s="25">
        <f t="shared" si="526"/>
        <v>30050.93324439897</v>
      </c>
      <c r="Q592" s="25">
        <f t="array" aca="1" ref="Q592" ca="1">INDEX('Isaac 401k'!L:L,MATCH('Retirement Calculator'!A592,'Isaac 401k'!N:N,0),0)</f>
        <v>1955833.3904379972</v>
      </c>
      <c r="R592" s="25">
        <f t="array" aca="1" ref="R592" ca="1">INDEX('Lorri 401b'!L:L,MATCH('Retirement Calculator'!A592,'Lorri 401b'!N:N,0),0)</f>
        <v>1557216.6580865115</v>
      </c>
      <c r="S592" s="25">
        <f t="shared" ca="1" si="527"/>
        <v>3513050.0485245087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8395.6297298201844</v>
      </c>
      <c r="K593" s="25">
        <f t="shared" si="524"/>
        <v>21655.303514578787</v>
      </c>
      <c r="L593" s="25"/>
      <c r="N593" s="25">
        <f>'Combined Retirement'!$C$18/12</f>
        <v>40940.569999999992</v>
      </c>
      <c r="O593" s="25">
        <f t="shared" si="525"/>
        <v>10889.636755601023</v>
      </c>
      <c r="P593" s="25">
        <f t="shared" si="526"/>
        <v>30050.93324439897</v>
      </c>
      <c r="Q593" s="25">
        <f t="array" aca="1" ref="Q593" ca="1">INDEX('Isaac 401k'!L:L,MATCH('Retirement Calculator'!A593,'Isaac 401k'!N:N,0),0)</f>
        <v>1955552.0847111277</v>
      </c>
      <c r="R593" s="25">
        <f t="array" aca="1" ref="R593" ca="1">INDEX('Lorri 401b'!L:L,MATCH('Retirement Calculator'!A593,'Lorri 401b'!N:N,0),0)</f>
        <v>1541959.5268826492</v>
      </c>
      <c r="S593" s="25">
        <f t="shared" ca="1" si="527"/>
        <v>3497511.6115937768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8395.6297298201844</v>
      </c>
      <c r="K594" s="25">
        <f t="shared" si="524"/>
        <v>21655.303514578787</v>
      </c>
      <c r="L594" s="25"/>
      <c r="N594" s="25">
        <f>'Combined Retirement'!$C$18/12</f>
        <v>40940.569999999992</v>
      </c>
      <c r="O594" s="25">
        <f t="shared" si="525"/>
        <v>10889.636755601023</v>
      </c>
      <c r="P594" s="25">
        <f t="shared" si="526"/>
        <v>30050.93324439897</v>
      </c>
      <c r="Q594" s="25">
        <f t="array" aca="1" ref="Q594" ca="1">INDEX('Isaac 401k'!L:L,MATCH('Retirement Calculator'!A594,'Isaac 401k'!N:N,0),0)</f>
        <v>1955269.6068770629</v>
      </c>
      <c r="R594" s="25">
        <f t="array" aca="1" ref="R594" ca="1">INDEX('Lorri 401b'!L:L,MATCH('Retirement Calculator'!A594,'Lorri 401b'!N:N,0),0)</f>
        <v>1526638.8242987706</v>
      </c>
      <c r="S594" s="25">
        <f t="shared" ca="1" si="527"/>
        <v>3481908.4311758336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8395.6297298201844</v>
      </c>
      <c r="K595" s="25">
        <f t="shared" si="524"/>
        <v>21655.303514578787</v>
      </c>
      <c r="L595" s="25"/>
      <c r="N595" s="25">
        <f>'Combined Retirement'!$C$18/12</f>
        <v>40940.569999999992</v>
      </c>
      <c r="O595" s="25">
        <f t="shared" si="525"/>
        <v>10889.636755601023</v>
      </c>
      <c r="P595" s="25">
        <f t="shared" si="526"/>
        <v>30050.93324439897</v>
      </c>
      <c r="Q595" s="25">
        <f t="array" aca="1" ref="Q595" ca="1">INDEX('Isaac 401k'!L:L,MATCH('Retirement Calculator'!A595,'Isaac 401k'!N:N,0),0)</f>
        <v>1954985.952052023</v>
      </c>
      <c r="R595" s="25">
        <f t="array" aca="1" ref="R595" ca="1">INDEX('Lorri 401b'!L:L,MATCH('Retirement Calculator'!A595,'Lorri 401b'!N:N,0),0)</f>
        <v>1511254.2854541258</v>
      </c>
      <c r="S595" s="25">
        <f t="shared" ca="1" si="527"/>
        <v>3466240.2375061489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8395.6297298201844</v>
      </c>
      <c r="K596" s="25">
        <f t="shared" si="524"/>
        <v>21655.303514578787</v>
      </c>
      <c r="L596" s="25"/>
      <c r="N596" s="25">
        <f>'Combined Retirement'!$C$18/12</f>
        <v>40940.569999999992</v>
      </c>
      <c r="O596" s="25">
        <f t="shared" si="525"/>
        <v>10889.636755601023</v>
      </c>
      <c r="P596" s="25">
        <f t="shared" si="526"/>
        <v>30050.93324439897</v>
      </c>
      <c r="Q596" s="25">
        <f t="array" aca="1" ref="Q596" ca="1">INDEX('Isaac 401k'!L:L,MATCH('Retirement Calculator'!A596,'Isaac 401k'!N:N,0),0)</f>
        <v>1954701.1153318787</v>
      </c>
      <c r="R596" s="25">
        <f t="array" aca="1" ref="R596" ca="1">INDEX('Lorri 401b'!L:L,MATCH('Retirement Calculator'!A596,'Lorri 401b'!N:N,0),0)</f>
        <v>1495805.6443642951</v>
      </c>
      <c r="S596" s="25">
        <f t="shared" ca="1" si="527"/>
        <v>3450506.7596961735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8395.6297298201844</v>
      </c>
      <c r="K597" s="25">
        <f t="shared" si="524"/>
        <v>21655.303514578787</v>
      </c>
      <c r="L597" s="25"/>
      <c r="N597" s="25">
        <f>'Combined Retirement'!$C$18/12</f>
        <v>40940.569999999992</v>
      </c>
      <c r="O597" s="25">
        <f t="shared" si="525"/>
        <v>10889.636755601023</v>
      </c>
      <c r="P597" s="25">
        <f t="shared" si="526"/>
        <v>30050.93324439897</v>
      </c>
      <c r="Q597" s="25">
        <f t="array" aca="1" ref="Q597" ca="1">INDEX('Isaac 401k'!L:L,MATCH('Retirement Calculator'!A597,'Isaac 401k'!N:N,0),0)</f>
        <v>1954415.091792067</v>
      </c>
      <c r="R597" s="25">
        <f t="array" aca="1" ref="R597" ca="1">INDEX('Lorri 401b'!L:L,MATCH('Retirement Calculator'!A597,'Lorri 401b'!N:N,0),0)</f>
        <v>1480292.63393659</v>
      </c>
      <c r="S597" s="25">
        <f t="shared" ca="1" si="527"/>
        <v>3434707.7257286571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8395.6297298201844</v>
      </c>
      <c r="K598" s="25">
        <f t="shared" si="524"/>
        <v>21655.303514578787</v>
      </c>
      <c r="L598" s="25"/>
      <c r="N598" s="25">
        <f>'Combined Retirement'!$C$18/12</f>
        <v>40940.569999999992</v>
      </c>
      <c r="O598" s="25">
        <f t="shared" si="525"/>
        <v>10889.636755601023</v>
      </c>
      <c r="P598" s="25">
        <f t="shared" si="526"/>
        <v>30050.93324439897</v>
      </c>
      <c r="Q598" s="25">
        <f t="array" aca="1" ref="Q598" ca="1">INDEX('Isaac 401k'!L:L,MATCH('Retirement Calculator'!A598,'Isaac 401k'!N:N,0),0)</f>
        <v>1954127.8764875063</v>
      </c>
      <c r="R598" s="25">
        <f t="array" aca="1" ref="R598" ca="1">INDEX('Lorri 401b'!L:L,MATCH('Retirement Calculator'!A598,'Lorri 401b'!N:N,0),0)</f>
        <v>1464714.9859654363</v>
      </c>
      <c r="S598" s="25">
        <f t="shared" ca="1" si="527"/>
        <v>3418842.8624529429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8395.6297298201844</v>
      </c>
      <c r="K599" s="25">
        <f t="shared" si="524"/>
        <v>21655.303514578787</v>
      </c>
      <c r="L599" s="25"/>
      <c r="N599" s="25">
        <f>'Combined Retirement'!$C$18/12</f>
        <v>40940.569999999992</v>
      </c>
      <c r="O599" s="25">
        <f t="shared" si="525"/>
        <v>10889.636755601023</v>
      </c>
      <c r="P599" s="25">
        <f t="shared" si="526"/>
        <v>30050.93324439897</v>
      </c>
      <c r="Q599" s="25">
        <f t="array" aca="1" ref="Q599" ca="1">INDEX('Isaac 401k'!L:L,MATCH('Retirement Calculator'!A599,'Isaac 401k'!N:N,0),0)</f>
        <v>1953839.4644525098</v>
      </c>
      <c r="R599" s="25">
        <f t="array" aca="1" ref="R599" ca="1">INDEX('Lorri 401b'!L:L,MATCH('Retirement Calculator'!A599,'Lorri 401b'!N:N,0),0)</f>
        <v>1449072.4311277361</v>
      </c>
      <c r="S599" s="25">
        <f t="shared" ca="1" si="527"/>
        <v>3402911.8955802461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8395.6297298201844</v>
      </c>
      <c r="K600" s="25">
        <f t="shared" si="524"/>
        <v>21655.303514578787</v>
      </c>
      <c r="L600" s="25"/>
      <c r="N600" s="25">
        <f>'Combined Retirement'!$C$18/12</f>
        <v>40940.569999999992</v>
      </c>
      <c r="O600" s="25">
        <f t="shared" si="525"/>
        <v>10889.636755601023</v>
      </c>
      <c r="P600" s="25">
        <f t="shared" si="526"/>
        <v>30050.93324439897</v>
      </c>
      <c r="Q600" s="25">
        <f t="array" aca="1" ref="Q600" ca="1">INDEX('Isaac 401k'!L:L,MATCH('Retirement Calculator'!A600,'Isaac 401k'!N:N,0),0)</f>
        <v>1953549.8507007009</v>
      </c>
      <c r="R600" s="25">
        <f t="array" aca="1" ref="R600" ca="1">INDEX('Lorri 401b'!L:L,MATCH('Retirement Calculator'!A600,'Lorri 401b'!N:N,0),0)</f>
        <v>1433364.6989782122</v>
      </c>
      <c r="S600" s="25">
        <f t="shared" ca="1" si="527"/>
        <v>3386914.5496789133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8395.6297298201844</v>
      </c>
      <c r="K601" s="25">
        <f t="shared" si="524"/>
        <v>21655.303514578787</v>
      </c>
      <c r="L601" s="25"/>
      <c r="N601" s="25">
        <f>'Combined Retirement'!$C$18/12</f>
        <v>40940.569999999992</v>
      </c>
      <c r="O601" s="25">
        <f t="shared" si="525"/>
        <v>10889.636755601023</v>
      </c>
      <c r="P601" s="25">
        <f t="shared" si="526"/>
        <v>30050.93324439897</v>
      </c>
      <c r="Q601" s="25">
        <f t="array" aca="1" ref="Q601" ca="1">INDEX('Isaac 401k'!L:L,MATCH('Retirement Calculator'!A601,'Isaac 401k'!N:N,0),0)</f>
        <v>1953259.0302249261</v>
      </c>
      <c r="R601" s="25">
        <f t="array" aca="1" ref="R601" ca="1">INDEX('Lorri 401b'!L:L,MATCH('Retirement Calculator'!A601,'Lorri 401b'!N:N,0),0)</f>
        <v>1417591.5179447317</v>
      </c>
      <c r="S601" s="25">
        <f t="shared" ca="1" si="527"/>
        <v>3370850.5481696576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8395.6297298201844</v>
      </c>
      <c r="K602" s="25">
        <f t="shared" si="524"/>
        <v>21655.303514578787</v>
      </c>
      <c r="L602" s="25"/>
      <c r="N602" s="25">
        <f>'Combined Retirement'!$C$18/12</f>
        <v>40940.569999999992</v>
      </c>
      <c r="O602" s="25">
        <f t="shared" si="525"/>
        <v>10889.636755601023</v>
      </c>
      <c r="P602" s="25">
        <f t="shared" si="526"/>
        <v>30050.93324439897</v>
      </c>
      <c r="Q602" s="25">
        <f t="array" aca="1" ref="Q602" ca="1">INDEX('Isaac 401k'!L:L,MATCH('Retirement Calculator'!A602,'Isaac 401k'!N:N,0),0)</f>
        <v>1952966.9979971689</v>
      </c>
      <c r="R602" s="25">
        <f t="array" aca="1" ref="R602" ca="1">INDEX('Lorri 401b'!L:L,MATCH('Retirement Calculator'!A602,'Lorri 401b'!N:N,0),0)</f>
        <v>1401752.6153236118</v>
      </c>
      <c r="S602" s="25">
        <f t="shared" ca="1" si="527"/>
        <v>3354719.6133207809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8395.6297298201844</v>
      </c>
      <c r="K603" s="25">
        <f t="shared" si="524"/>
        <v>21655.303514578787</v>
      </c>
      <c r="L603" s="25"/>
      <c r="N603" s="25">
        <f>'Combined Retirement'!$C$18/12</f>
        <v>40940.569999999992</v>
      </c>
      <c r="O603" s="25">
        <f t="shared" si="525"/>
        <v>10889.636755601023</v>
      </c>
      <c r="P603" s="25">
        <f t="shared" si="526"/>
        <v>30050.93324439897</v>
      </c>
      <c r="Q603" s="25">
        <f t="array" aca="1" ref="Q603" ca="1">INDEX('Isaac 401k'!L:L,MATCH('Retirement Calculator'!A603,'Isaac 401k'!N:N,0),0)</f>
        <v>1952673.7489684627</v>
      </c>
      <c r="R603" s="25">
        <f t="array" aca="1" ref="R603" ca="1">INDEX('Lorri 401b'!L:L,MATCH('Retirement Calculator'!A603,'Lorri 401b'!N:N,0),0)</f>
        <v>1385847.7172749038</v>
      </c>
      <c r="S603" s="25">
        <f t="shared" ca="1" si="527"/>
        <v>3338521.4662433667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8395.6297298201844</v>
      </c>
      <c r="K604" s="25">
        <f t="shared" si="524"/>
        <v>21655.303514578787</v>
      </c>
      <c r="L604" s="25"/>
      <c r="N604" s="25">
        <f>'Combined Retirement'!$C$18/12</f>
        <v>40940.569999999992</v>
      </c>
      <c r="O604" s="25">
        <f t="shared" si="525"/>
        <v>10889.636755601023</v>
      </c>
      <c r="P604" s="25">
        <f t="shared" si="526"/>
        <v>30050.93324439897</v>
      </c>
      <c r="Q604" s="25">
        <f t="array" aca="1" ref="Q604" ca="1">INDEX('Isaac 401k'!L:L,MATCH('Retirement Calculator'!A604,'Isaac 401k'!N:N,0),0)</f>
        <v>1952379.2780688035</v>
      </c>
      <c r="R604" s="25">
        <f t="array" aca="1" ref="R604" ca="1">INDEX('Lorri 401b'!L:L,MATCH('Retirement Calculator'!A604,'Lorri 401b'!N:N,0),0)</f>
        <v>1369876.5488176597</v>
      </c>
      <c r="S604" s="25">
        <f t="shared" ca="1" si="527"/>
        <v>3322255.826886463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8395.6297298201844</v>
      </c>
      <c r="K605" s="25">
        <f t="shared" si="524"/>
        <v>21655.303514578787</v>
      </c>
      <c r="L605" s="25"/>
      <c r="N605" s="25">
        <f>'Combined Retirement'!$C$18/12</f>
        <v>40940.569999999992</v>
      </c>
      <c r="O605" s="25">
        <f t="shared" si="525"/>
        <v>10889.636755601023</v>
      </c>
      <c r="P605" s="25">
        <f t="shared" si="526"/>
        <v>30050.93324439897</v>
      </c>
      <c r="Q605" s="25">
        <f t="array" aca="1" ref="Q605" ca="1">INDEX('Isaac 401k'!L:L,MATCH('Retirement Calculator'!A605,'Isaac 401k'!N:N,0),0)</f>
        <v>1952083.5802070624</v>
      </c>
      <c r="R605" s="25">
        <f t="array" aca="1" ref="R605" ca="1">INDEX('Lorri 401b'!L:L,MATCH('Retirement Calculator'!A605,'Lorri 401b'!N:N,0),0)</f>
        <v>1353838.833825177</v>
      </c>
      <c r="S605" s="25">
        <f t="shared" ca="1" si="527"/>
        <v>3305922.4140322395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8395.6297298201844</v>
      </c>
      <c r="K606" s="25">
        <f t="shared" si="524"/>
        <v>21655.303514578787</v>
      </c>
      <c r="L606" s="25"/>
      <c r="N606" s="25">
        <f>'Combined Retirement'!$C$18/12</f>
        <v>40940.569999999992</v>
      </c>
      <c r="O606" s="25">
        <f t="shared" si="525"/>
        <v>10889.636755601023</v>
      </c>
      <c r="P606" s="25">
        <f t="shared" si="526"/>
        <v>30050.93324439897</v>
      </c>
      <c r="Q606" s="25">
        <f t="array" aca="1" ref="Q606" ca="1">INDEX('Isaac 401k'!L:L,MATCH('Retirement Calculator'!A606,'Isaac 401k'!N:N,0),0)</f>
        <v>1951786.6502708974</v>
      </c>
      <c r="R606" s="25">
        <f t="array" aca="1" ref="R606" ca="1">INDEX('Lorri 401b'!L:L,MATCH('Retirement Calculator'!A606,'Lorri 401b'!N:N,0),0)</f>
        <v>1337734.2950202257</v>
      </c>
      <c r="S606" s="25">
        <f t="shared" ca="1" si="527"/>
        <v>3289520.9452911234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8395.6297298201844</v>
      </c>
      <c r="K607" s="25">
        <f t="shared" si="524"/>
        <v>21655.303514578787</v>
      </c>
      <c r="L607" s="25"/>
      <c r="N607" s="25">
        <f>'Combined Retirement'!$C$18/12</f>
        <v>40940.569999999992</v>
      </c>
      <c r="O607" s="25">
        <f t="shared" si="525"/>
        <v>10889.636755601023</v>
      </c>
      <c r="P607" s="25">
        <f t="shared" si="526"/>
        <v>30050.93324439897</v>
      </c>
      <c r="Q607" s="25">
        <f t="array" aca="1" ref="Q607" ca="1">INDEX('Isaac 401k'!L:L,MATCH('Retirement Calculator'!A607,'Isaac 401k'!N:N,0),0)</f>
        <v>1951488.483126665</v>
      </c>
      <c r="R607" s="25">
        <f t="array" aca="1" ref="R607" ca="1">INDEX('Lorri 401b'!L:L,MATCH('Retirement Calculator'!A607,'Lorri 401b'!N:N,0),0)</f>
        <v>1321562.6539702537</v>
      </c>
      <c r="S607" s="25">
        <f t="shared" ca="1" si="527"/>
        <v>3273051.1370969187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8395.6297298201844</v>
      </c>
      <c r="K608" s="25">
        <f t="shared" si="524"/>
        <v>21655.303514578787</v>
      </c>
      <c r="L608" s="25"/>
      <c r="N608" s="25">
        <f>'Combined Retirement'!$C$18/12</f>
        <v>40940.569999999992</v>
      </c>
      <c r="O608" s="25">
        <f t="shared" si="525"/>
        <v>10889.636755601023</v>
      </c>
      <c r="P608" s="25">
        <f t="shared" si="526"/>
        <v>30050.93324439897</v>
      </c>
      <c r="Q608" s="25">
        <f t="array" aca="1" ref="Q608" ca="1">INDEX('Isaac 401k'!L:L,MATCH('Retirement Calculator'!A608,'Isaac 401k'!N:N,0),0)</f>
        <v>1951189.0736193317</v>
      </c>
      <c r="R608" s="25">
        <f t="array" aca="1" ref="R608" ca="1">INDEX('Lorri 401b'!L:L,MATCH('Retirement Calculator'!A608,'Lorri 401b'!N:N,0),0)</f>
        <v>1305323.6310825734</v>
      </c>
      <c r="S608" s="25">
        <f t="shared" ca="1" si="527"/>
        <v>3256512.7047019051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8395.6297298201844</v>
      </c>
      <c r="K609" s="25">
        <f t="shared" si="524"/>
        <v>21655.303514578787</v>
      </c>
      <c r="L609" s="25"/>
      <c r="N609" s="25">
        <f>'Combined Retirement'!$C$18/12</f>
        <v>40940.569999999992</v>
      </c>
      <c r="O609" s="25">
        <f t="shared" si="525"/>
        <v>10889.636755601023</v>
      </c>
      <c r="P609" s="25">
        <f t="shared" si="526"/>
        <v>30050.93324439897</v>
      </c>
      <c r="Q609" s="25">
        <f t="array" aca="1" ref="Q609" ca="1">INDEX('Isaac 401k'!L:L,MATCH('Retirement Calculator'!A609,'Isaac 401k'!N:N,0),0)</f>
        <v>1950888.4165723845</v>
      </c>
      <c r="R609" s="25">
        <f t="array" aca="1" ref="R609" ca="1">INDEX('Lorri 401b'!L:L,MATCH('Retirement Calculator'!A609,'Lorri 401b'!N:N,0),0)</f>
        <v>1289016.9455995278</v>
      </c>
      <c r="S609" s="25">
        <f t="shared" ca="1" si="527"/>
        <v>3239905.3621719126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8395.6297298201844</v>
      </c>
      <c r="K610" s="25">
        <f t="shared" si="524"/>
        <v>21655.303514578787</v>
      </c>
      <c r="L610" s="25"/>
      <c r="N610" s="25">
        <f>'Combined Retirement'!$C$18/12</f>
        <v>40940.569999999992</v>
      </c>
      <c r="O610" s="25">
        <f t="shared" si="525"/>
        <v>10889.636755601023</v>
      </c>
      <c r="P610" s="25">
        <f t="shared" si="526"/>
        <v>30050.93324439897</v>
      </c>
      <c r="Q610" s="25">
        <f t="array" aca="1" ref="Q610" ca="1">INDEX('Isaac 401k'!L:L,MATCH('Retirement Calculator'!A610,'Isaac 401k'!N:N,0),0)</f>
        <v>1950586.5067877418</v>
      </c>
      <c r="R610" s="25">
        <f t="array" aca="1" ref="R610" ca="1">INDEX('Lorri 401b'!L:L,MATCH('Retirement Calculator'!A610,'Lorri 401b'!N:N,0),0)</f>
        <v>1272642.3155936361</v>
      </c>
      <c r="S610" s="25">
        <f t="shared" ca="1" si="527"/>
        <v>3223228.8223813782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8395.6297298201844</v>
      </c>
      <c r="K611" s="25">
        <f t="shared" si="524"/>
        <v>21655.303514578787</v>
      </c>
      <c r="L611" s="25"/>
      <c r="N611" s="25">
        <f>'Combined Retirement'!$C$18/12</f>
        <v>40940.569999999992</v>
      </c>
      <c r="O611" s="25">
        <f t="shared" si="525"/>
        <v>10889.636755601023</v>
      </c>
      <c r="P611" s="25">
        <f t="shared" si="526"/>
        <v>30050.93324439897</v>
      </c>
      <c r="Q611" s="25">
        <f t="array" aca="1" ref="Q611" ca="1">INDEX('Isaac 401k'!L:L,MATCH('Retirement Calculator'!A611,'Isaac 401k'!N:N,0),0)</f>
        <v>1950283.3390456629</v>
      </c>
      <c r="R611" s="25">
        <f t="array" aca="1" ref="R611" ca="1">INDEX('Lorri 401b'!L:L,MATCH('Retirement Calculator'!A611,'Lorri 401b'!N:N,0),0)</f>
        <v>1256199.45796272</v>
      </c>
      <c r="S611" s="25">
        <f t="shared" ca="1" si="527"/>
        <v>3206482.7970083831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8395.6297298201844</v>
      </c>
      <c r="K612" s="25">
        <f t="shared" si="524"/>
        <v>21655.303514578787</v>
      </c>
      <c r="L612" s="25"/>
      <c r="N612" s="25">
        <f>'Combined Retirement'!$C$18/12</f>
        <v>40940.569999999992</v>
      </c>
      <c r="O612" s="25">
        <f t="shared" si="525"/>
        <v>10889.636755601023</v>
      </c>
      <c r="P612" s="25">
        <f t="shared" si="526"/>
        <v>30050.93324439897</v>
      </c>
      <c r="Q612" s="25">
        <f t="array" aca="1" ref="Q612" ca="1">INDEX('Isaac 401k'!L:L,MATCH('Retirement Calculator'!A612,'Isaac 401k'!N:N,0),0)</f>
        <v>1949978.9081046588</v>
      </c>
      <c r="R612" s="25">
        <f t="array" aca="1" ref="R612" ca="1">INDEX('Lorri 401b'!L:L,MATCH('Retirement Calculator'!A612,'Lorri 401b'!N:N,0),0)</f>
        <v>1239688.0884250083</v>
      </c>
      <c r="S612" s="25">
        <f t="shared" ca="1" si="527"/>
        <v>3189666.9965296672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8395.6297298201844</v>
      </c>
      <c r="K613" s="25">
        <f t="shared" si="524"/>
        <v>21655.303514578787</v>
      </c>
      <c r="L613" s="25"/>
      <c r="N613" s="25">
        <f>'Combined Retirement'!$C$18/12</f>
        <v>40940.569999999992</v>
      </c>
      <c r="O613" s="25">
        <f t="shared" si="525"/>
        <v>10889.636755601023</v>
      </c>
      <c r="P613" s="25">
        <f t="shared" si="526"/>
        <v>30050.93324439897</v>
      </c>
      <c r="Q613" s="25">
        <f t="array" aca="1" ref="Q613" ca="1">INDEX('Isaac 401k'!L:L,MATCH('Retirement Calculator'!A613,'Isaac 401k'!N:N,0),0)</f>
        <v>1949673.2087014006</v>
      </c>
      <c r="R613" s="25">
        <f t="array" aca="1" ref="R613" ca="1">INDEX('Lorri 401b'!L:L,MATCH('Retirement Calculator'!A613,'Lorri 401b'!N:N,0),0)</f>
        <v>1223107.9215142229</v>
      </c>
      <c r="S613" s="25">
        <f t="shared" ca="1" si="527"/>
        <v>3172781.1302156234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8395.6297298201844</v>
      </c>
      <c r="K614" s="25">
        <f t="shared" si="524"/>
        <v>21655.303514578787</v>
      </c>
      <c r="L614" s="25"/>
      <c r="N614" s="25">
        <f>'Combined Retirement'!$C$18/12</f>
        <v>40940.569999999992</v>
      </c>
      <c r="O614" s="25">
        <f t="shared" si="525"/>
        <v>10889.636755601023</v>
      </c>
      <c r="P614" s="25">
        <f t="shared" si="526"/>
        <v>30050.93324439897</v>
      </c>
      <c r="Q614" s="25">
        <f t="array" aca="1" ref="Q614" ca="1">INDEX('Isaac 401k'!L:L,MATCH('Retirement Calculator'!A614,'Isaac 401k'!N:N,0),0)</f>
        <v>1949366.2355506285</v>
      </c>
      <c r="R614" s="25">
        <f t="array" aca="1" ref="R614" ca="1">INDEX('Lorri 401b'!L:L,MATCH('Retirement Calculator'!A614,'Lorri 401b'!N:N,0),0)</f>
        <v>1206458.6705746425</v>
      </c>
      <c r="S614" s="25">
        <f t="shared" ca="1" si="527"/>
        <v>3155824.9061252708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8395.6297298201844</v>
      </c>
      <c r="K615" s="25">
        <f t="shared" si="524"/>
        <v>21655.303514578787</v>
      </c>
      <c r="L615" s="25"/>
      <c r="N615" s="25">
        <f>'Combined Retirement'!$C$18/12</f>
        <v>40940.569999999992</v>
      </c>
      <c r="O615" s="25">
        <f t="shared" si="525"/>
        <v>10889.636755601023</v>
      </c>
      <c r="P615" s="25">
        <f t="shared" si="526"/>
        <v>30050.93324439897</v>
      </c>
      <c r="Q615" s="25">
        <f t="array" aca="1" ref="Q615" ca="1">INDEX('Isaac 401k'!L:L,MATCH('Retirement Calculator'!A615,'Isaac 401k'!N:N,0),0)</f>
        <v>1949057.9833450618</v>
      </c>
      <c r="R615" s="25">
        <f t="array" aca="1" ref="R615" ca="1">INDEX('Lorri 401b'!L:L,MATCH('Retirement Calculator'!A615,'Lorri 401b'!N:N,0),0)</f>
        <v>1189740.0477561473</v>
      </c>
      <c r="S615" s="25">
        <f t="shared" ca="1" si="527"/>
        <v>3138798.0311012091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8395.6297298201844</v>
      </c>
      <c r="K616" s="25">
        <f t="shared" si="524"/>
        <v>21655.303514578787</v>
      </c>
      <c r="L616" s="25"/>
      <c r="N616" s="25">
        <f>'Combined Retirement'!$C$18/12</f>
        <v>40940.569999999992</v>
      </c>
      <c r="O616" s="25">
        <f t="shared" si="525"/>
        <v>10889.636755601023</v>
      </c>
      <c r="P616" s="25">
        <f t="shared" si="526"/>
        <v>30050.93324439897</v>
      </c>
      <c r="Q616" s="25">
        <f t="array" aca="1" ref="Q616" ca="1">INDEX('Isaac 401k'!L:L,MATCH('Retirement Calculator'!A616,'Isaac 401k'!N:N,0),0)</f>
        <v>1948748.4467553052</v>
      </c>
      <c r="R616" s="25">
        <f t="array" aca="1" ref="R616" ca="1">INDEX('Lorri 401b'!L:L,MATCH('Retirement Calculator'!A616,'Lorri 401b'!N:N,0),0)</f>
        <v>1172951.7640092417</v>
      </c>
      <c r="S616" s="25">
        <f t="shared" ca="1" si="527"/>
        <v>3121700.2107645469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8395.6297298201844</v>
      </c>
      <c r="K617" s="25">
        <f t="shared" si="524"/>
        <v>21655.303514578787</v>
      </c>
      <c r="L617" s="25"/>
      <c r="N617" s="25">
        <f>'Combined Retirement'!$C$18/12</f>
        <v>40940.569999999992</v>
      </c>
      <c r="O617" s="25">
        <f t="shared" si="525"/>
        <v>10889.636755601023</v>
      </c>
      <c r="P617" s="25">
        <f t="shared" si="526"/>
        <v>30050.93324439897</v>
      </c>
      <c r="Q617" s="25">
        <f t="array" aca="1" ref="Q617" ca="1">INDEX('Isaac 401k'!L:L,MATCH('Retirement Calculator'!A617,'Isaac 401k'!N:N,0),0)</f>
        <v>1948437.6204297577</v>
      </c>
      <c r="R617" s="25">
        <f t="array" aca="1" ref="R617" ca="1">INDEX('Lorri 401b'!L:L,MATCH('Retirement Calculator'!A617,'Lorri 401b'!N:N,0),0)</f>
        <v>1156093.5290800573</v>
      </c>
      <c r="S617" s="25">
        <f t="shared" ca="1" si="527"/>
        <v>3104531.149509815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8395.6297298201844</v>
      </c>
      <c r="K618" s="25">
        <f t="shared" si="524"/>
        <v>21655.303514578787</v>
      </c>
      <c r="L618" s="25"/>
      <c r="N618" s="25">
        <f>'Combined Retirement'!$C$18/12</f>
        <v>40940.569999999992</v>
      </c>
      <c r="O618" s="25">
        <f t="shared" si="525"/>
        <v>10889.636755601023</v>
      </c>
      <c r="P618" s="25">
        <f t="shared" si="526"/>
        <v>30050.93324439897</v>
      </c>
      <c r="Q618" s="25">
        <f t="array" aca="1" ref="Q618" ca="1">INDEX('Isaac 401k'!L:L,MATCH('Retirement Calculator'!A618,'Isaac 401k'!N:N,0),0)</f>
        <v>1948125.4989945206</v>
      </c>
      <c r="R618" s="25">
        <f t="array" aca="1" ref="R618" ca="1">INDEX('Lorri 401b'!L:L,MATCH('Retirement Calculator'!A618,'Lorri 401b'!N:N,0),0)</f>
        <v>1139165.0515053347</v>
      </c>
      <c r="S618" s="25">
        <f t="shared" ca="1" si="527"/>
        <v>3087290.5504998555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8395.6297298201844</v>
      </c>
      <c r="K619" s="25">
        <f t="shared" si="524"/>
        <v>21655.303514578787</v>
      </c>
      <c r="L619" s="25"/>
      <c r="N619" s="25">
        <f>'Combined Retirement'!$C$18/12</f>
        <v>40940.569999999992</v>
      </c>
      <c r="O619" s="25">
        <f t="shared" si="525"/>
        <v>10889.636755601023</v>
      </c>
      <c r="P619" s="25">
        <f t="shared" si="526"/>
        <v>30050.93324439897</v>
      </c>
      <c r="Q619" s="25">
        <f t="array" aca="1" ref="Q619" ca="1">INDEX('Isaac 401k'!L:L,MATCH('Retirement Calculator'!A619,'Isaac 401k'!N:N,0),0)</f>
        <v>1947812.0770533034</v>
      </c>
      <c r="R619" s="25">
        <f t="array" aca="1" ref="R619" ca="1">INDEX('Lorri 401b'!L:L,MATCH('Retirement Calculator'!A619,'Lorri 401b'!N:N,0),0)</f>
        <v>1122166.0386073841</v>
      </c>
      <c r="S619" s="25">
        <f t="shared" ca="1" si="527"/>
        <v>3069978.1156606874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8395.6297298201844</v>
      </c>
      <c r="K620" s="25">
        <f t="shared" si="524"/>
        <v>21655.303514578787</v>
      </c>
      <c r="L620" s="25"/>
      <c r="N620" s="25">
        <f>'Combined Retirement'!$C$18/12</f>
        <v>40940.569999999992</v>
      </c>
      <c r="O620" s="25">
        <f t="shared" si="525"/>
        <v>10889.636755601023</v>
      </c>
      <c r="P620" s="25">
        <f t="shared" si="526"/>
        <v>30050.93324439897</v>
      </c>
      <c r="Q620" s="25">
        <f t="array" aca="1" ref="Q620" ca="1">INDEX('Isaac 401k'!L:L,MATCH('Retirement Calculator'!A620,'Isaac 401k'!N:N,0),0)</f>
        <v>1947497.349187331</v>
      </c>
      <c r="R620" s="25">
        <f t="array" aca="1" ref="R620" ca="1">INDEX('Lorri 401b'!L:L,MATCH('Retirement Calculator'!A620,'Lorri 401b'!N:N,0),0)</f>
        <v>1105096.1964890251</v>
      </c>
      <c r="S620" s="25">
        <f t="shared" ca="1" si="527"/>
        <v>3052593.5456763562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8395.6297298201844</v>
      </c>
      <c r="K621" s="25">
        <f t="shared" si="524"/>
        <v>21655.303514578787</v>
      </c>
      <c r="L621" s="25"/>
      <c r="N621" s="25">
        <f>'Combined Retirement'!$C$18/12</f>
        <v>40940.569999999992</v>
      </c>
      <c r="O621" s="25">
        <f t="shared" si="525"/>
        <v>10889.636755601023</v>
      </c>
      <c r="P621" s="25">
        <f t="shared" si="526"/>
        <v>30050.93324439897</v>
      </c>
      <c r="Q621" s="25">
        <f t="array" aca="1" ref="Q621" ca="1">INDEX('Isaac 401k'!L:L,MATCH('Retirement Calculator'!A621,'Isaac 401k'!N:N,0),0)</f>
        <v>1947181.3099552505</v>
      </c>
      <c r="R621" s="25">
        <f t="array" aca="1" ref="R621" ca="1">INDEX('Lorri 401b'!L:L,MATCH('Retirement Calculator'!A621,'Lorri 401b'!N:N,0),0)</f>
        <v>1087955.2300285066</v>
      </c>
      <c r="S621" s="25">
        <f t="shared" ca="1" si="527"/>
        <v>3035136.5399837568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8395.6297298201844</v>
      </c>
      <c r="K622" s="25">
        <f t="shared" si="524"/>
        <v>21655.303514578787</v>
      </c>
      <c r="L622" s="25"/>
      <c r="N622" s="25">
        <f>'Combined Retirement'!$C$18/12</f>
        <v>40940.569999999992</v>
      </c>
      <c r="O622" s="25">
        <f t="shared" si="525"/>
        <v>10889.636755601023</v>
      </c>
      <c r="P622" s="25">
        <f t="shared" si="526"/>
        <v>30050.93324439897</v>
      </c>
      <c r="Q622" s="25">
        <f t="array" aca="1" ref="Q622" ca="1">INDEX('Isaac 401k'!L:L,MATCH('Retirement Calculator'!A622,'Isaac 401k'!N:N,0),0)</f>
        <v>1946863.9538930363</v>
      </c>
      <c r="R622" s="25">
        <f t="array" aca="1" ref="R622" ca="1">INDEX('Lorri 401b'!L:L,MATCH('Retirement Calculator'!A622,'Lorri 401b'!N:N,0),0)</f>
        <v>1070742.8428744024</v>
      </c>
      <c r="S622" s="25">
        <f t="shared" ca="1" si="527"/>
        <v>3017606.7967674388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8395.6297298201844</v>
      </c>
      <c r="K623" s="25">
        <f t="shared" si="524"/>
        <v>21655.303514578787</v>
      </c>
      <c r="L623" s="25"/>
      <c r="N623" s="25">
        <f>'Combined Retirement'!$C$18/12</f>
        <v>40940.569999999992</v>
      </c>
      <c r="O623" s="25">
        <f t="shared" si="525"/>
        <v>10889.636755601023</v>
      </c>
      <c r="P623" s="25">
        <f t="shared" si="526"/>
        <v>30050.93324439897</v>
      </c>
      <c r="Q623" s="25">
        <f t="array" aca="1" ref="Q623" ca="1">INDEX('Isaac 401k'!L:L,MATCH('Retirement Calculator'!A623,'Isaac 401k'!N:N,0),0)</f>
        <v>1946545.2755138963</v>
      </c>
      <c r="R623" s="25">
        <f t="array" aca="1" ref="R623" ca="1">INDEX('Lorri 401b'!L:L,MATCH('Retirement Calculator'!A623,'Lorri 401b'!N:N,0),0)</f>
        <v>1053458.7374404895</v>
      </c>
      <c r="S623" s="25">
        <f t="shared" ca="1" si="527"/>
        <v>3000004.012954386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8395.6297298201844</v>
      </c>
      <c r="K624" s="25">
        <f t="shared" si="524"/>
        <v>21655.303514578787</v>
      </c>
      <c r="L624" s="25"/>
      <c r="N624" s="25">
        <f>'Combined Retirement'!$C$18/12</f>
        <v>40940.569999999992</v>
      </c>
      <c r="O624" s="25">
        <f t="shared" si="525"/>
        <v>10889.636755601023</v>
      </c>
      <c r="P624" s="25">
        <f t="shared" si="526"/>
        <v>30050.93324439897</v>
      </c>
      <c r="Q624" s="25">
        <f t="array" aca="1" ref="Q624" ca="1">INDEX('Isaac 401k'!L:L,MATCH('Retirement Calculator'!A624,'Isaac 401k'!N:N,0),0)</f>
        <v>1946225.2693081764</v>
      </c>
      <c r="R624" s="25">
        <f t="array" aca="1" ref="R624" ca="1">INDEX('Lorri 401b'!L:L,MATCH('Retirement Calculator'!A624,'Lorri 401b'!N:N,0),0)</f>
        <v>1036102.6149006019</v>
      </c>
      <c r="S624" s="25">
        <f t="shared" ca="1" si="527"/>
        <v>2982327.8842087784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8395.6297298201844</v>
      </c>
      <c r="K625" s="25">
        <f t="shared" si="524"/>
        <v>21655.303514578787</v>
      </c>
      <c r="L625" s="25"/>
      <c r="N625" s="25">
        <f>'Combined Retirement'!$C$18/12</f>
        <v>40940.569999999992</v>
      </c>
      <c r="O625" s="25">
        <f t="shared" si="525"/>
        <v>10889.636755601023</v>
      </c>
      <c r="P625" s="25">
        <f t="shared" si="526"/>
        <v>30050.93324439897</v>
      </c>
      <c r="Q625" s="25">
        <f t="array" aca="1" ref="Q625" ca="1">INDEX('Isaac 401k'!L:L,MATCH('Retirement Calculator'!A625,'Isaac 401k'!N:N,0),0)</f>
        <v>1945903.929743266</v>
      </c>
      <c r="R625" s="25">
        <f t="array" aca="1" ref="R625" ca="1">INDEX('Lorri 401b'!L:L,MATCH('Retirement Calculator'!A625,'Lorri 401b'!N:N,0),0)</f>
        <v>1018674.1751834649</v>
      </c>
      <c r="S625" s="25">
        <f t="shared" ca="1" si="527"/>
        <v>2964578.104926731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8395.6297298201844</v>
      </c>
      <c r="K626" s="25">
        <f t="shared" si="524"/>
        <v>21655.303514578787</v>
      </c>
      <c r="L626" s="25"/>
      <c r="N626" s="25">
        <f>'Combined Retirement'!$C$18/12</f>
        <v>40940.569999999992</v>
      </c>
      <c r="O626" s="25">
        <f t="shared" si="525"/>
        <v>10889.636755601023</v>
      </c>
      <c r="P626" s="25">
        <f t="shared" si="526"/>
        <v>30050.93324439897</v>
      </c>
      <c r="Q626" s="25">
        <f t="array" aca="1" ref="Q626" ca="1">INDEX('Isaac 401k'!L:L,MATCH('Retirement Calculator'!A626,'Isaac 401k'!N:N,0),0)</f>
        <v>1945581.2512635018</v>
      </c>
      <c r="R626" s="25">
        <f t="array" aca="1" ref="R626" ca="1">INDEX('Lorri 401b'!L:L,MATCH('Retirement Calculator'!A626,'Lorri 401b'!N:N,0),0)</f>
        <v>1001173.1169675065</v>
      </c>
      <c r="S626" s="25">
        <f t="shared" ca="1" si="527"/>
        <v>2946754.3682310083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8395.6297298201844</v>
      </c>
      <c r="K627" s="25">
        <f t="shared" si="524"/>
        <v>21655.303514578787</v>
      </c>
      <c r="L627" s="25"/>
      <c r="N627" s="25">
        <f>'Combined Retirement'!$C$18/12</f>
        <v>40940.569999999992</v>
      </c>
      <c r="O627" s="25">
        <f t="shared" si="525"/>
        <v>10889.636755601023</v>
      </c>
      <c r="P627" s="25">
        <f t="shared" si="526"/>
        <v>30050.93324439897</v>
      </c>
      <c r="Q627" s="25">
        <f t="array" aca="1" ref="Q627" ca="1">INDEX('Isaac 401k'!L:L,MATCH('Retirement Calculator'!A627,'Isaac 401k'!N:N,0),0)</f>
        <v>1945257.2282900719</v>
      </c>
      <c r="R627" s="25">
        <f t="array" aca="1" ref="R627" ca="1">INDEX('Lorri 401b'!L:L,MATCH('Retirement Calculator'!A627,'Lorri 401b'!N:N,0),0)</f>
        <v>983599.13767564821</v>
      </c>
      <c r="S627" s="25">
        <f t="shared" ca="1" si="527"/>
        <v>2928856.3659657203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8395.6297298201844</v>
      </c>
      <c r="K628" s="25">
        <f t="shared" si="524"/>
        <v>21655.303514578787</v>
      </c>
      <c r="L628" s="25"/>
      <c r="N628" s="25">
        <f>'Combined Retirement'!$C$18/12</f>
        <v>40940.569999999992</v>
      </c>
      <c r="O628" s="25">
        <f t="shared" si="525"/>
        <v>10889.636755601023</v>
      </c>
      <c r="P628" s="25">
        <f t="shared" si="526"/>
        <v>30050.93324439897</v>
      </c>
      <c r="Q628" s="25">
        <f t="array" aca="1" ref="Q628" ca="1">INDEX('Isaac 401k'!L:L,MATCH('Retirement Calculator'!A628,'Isaac 401k'!N:N,0),0)</f>
        <v>1944931.8552209195</v>
      </c>
      <c r="R628" s="25">
        <f t="array" aca="1" ref="R628" ca="1">INDEX('Lorri 401b'!L:L,MATCH('Retirement Calculator'!A628,'Lorri 401b'!N:N,0),0)</f>
        <v>965951.93347007397</v>
      </c>
      <c r="S628" s="25">
        <f t="shared" ca="1" si="527"/>
        <v>2910883.7886909936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8395.6297298201844</v>
      </c>
      <c r="K629" s="25">
        <f t="shared" si="524"/>
        <v>21655.303514578787</v>
      </c>
      <c r="L629" s="25"/>
      <c r="N629" s="25">
        <f>'Combined Retirement'!$C$18/12</f>
        <v>40940.569999999992</v>
      </c>
      <c r="O629" s="25">
        <f t="shared" si="525"/>
        <v>10889.636755601023</v>
      </c>
      <c r="P629" s="25">
        <f t="shared" si="526"/>
        <v>30050.93324439897</v>
      </c>
      <c r="Q629" s="25">
        <f t="array" aca="1" ref="Q629" ca="1">INDEX('Isaac 401k'!L:L,MATCH('Retirement Calculator'!A629,'Isaac 401k'!N:N,0),0)</f>
        <v>1944605.1264306456</v>
      </c>
      <c r="R629" s="25">
        <f t="array" aca="1" ref="R629" ca="1">INDEX('Lorri 401b'!L:L,MATCH('Retirement Calculator'!A629,'Lorri 401b'!N:N,0),0)</f>
        <v>948231.19924697652</v>
      </c>
      <c r="S629" s="25">
        <f t="shared" ca="1" si="527"/>
        <v>2892836.3256776221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8395.6297298201844</v>
      </c>
      <c r="K630" s="25">
        <f t="shared" si="524"/>
        <v>21655.303514578787</v>
      </c>
      <c r="L630" s="25"/>
      <c r="N630" s="25">
        <f>'Combined Retirement'!$C$18/12</f>
        <v>40940.569999999992</v>
      </c>
      <c r="O630" s="25">
        <f t="shared" si="525"/>
        <v>10889.636755601023</v>
      </c>
      <c r="P630" s="25">
        <f t="shared" si="526"/>
        <v>30050.93324439897</v>
      </c>
      <c r="Q630" s="25">
        <f t="array" aca="1" ref="Q630" ca="1">INDEX('Isaac 401k'!L:L,MATCH('Retirement Calculator'!A630,'Isaac 401k'!N:N,0),0)</f>
        <v>1944277.0362704122</v>
      </c>
      <c r="R630" s="25">
        <f t="array" aca="1" ref="R630" ca="1">INDEX('Lorri 401b'!L:L,MATCH('Retirement Calculator'!A630,'Lorri 401b'!N:N,0),0)</f>
        <v>930436.62863128271</v>
      </c>
      <c r="S630" s="25">
        <f t="shared" ca="1" si="527"/>
        <v>2874713.6649016947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8395.6297298201844</v>
      </c>
      <c r="K631" s="25">
        <f t="shared" si="524"/>
        <v>21655.303514578787</v>
      </c>
      <c r="L631" s="25"/>
      <c r="N631" s="25">
        <f>'Combined Retirement'!$C$18/12</f>
        <v>40940.569999999992</v>
      </c>
      <c r="O631" s="25">
        <f t="shared" si="525"/>
        <v>10889.636755601023</v>
      </c>
      <c r="P631" s="25">
        <f t="shared" si="526"/>
        <v>30050.93324439897</v>
      </c>
      <c r="Q631" s="25">
        <f t="array" aca="1" ref="Q631" ca="1">INDEX('Isaac 401k'!L:L,MATCH('Retirement Calculator'!A631,'Isaac 401k'!N:N,0),0)</f>
        <v>1943947.5790678444</v>
      </c>
      <c r="R631" s="25">
        <f t="array" aca="1" ref="R631" ca="1">INDEX('Lorri 401b'!L:L,MATCH('Retirement Calculator'!A631,'Lorri 401b'!N:N,0),0)</f>
        <v>912567.91397135693</v>
      </c>
      <c r="S631" s="25">
        <f t="shared" ca="1" si="527"/>
        <v>2856515.4930392015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8395.6297298201844</v>
      </c>
      <c r="K632" s="25">
        <f t="shared" si="524"/>
        <v>21655.303514578787</v>
      </c>
      <c r="L632" s="25"/>
      <c r="N632" s="25">
        <f>'Combined Retirement'!$C$18/12</f>
        <v>40940.569999999992</v>
      </c>
      <c r="O632" s="25">
        <f t="shared" si="525"/>
        <v>10889.636755601023</v>
      </c>
      <c r="P632" s="25">
        <f t="shared" si="526"/>
        <v>30050.93324439897</v>
      </c>
      <c r="Q632" s="25">
        <f t="array" aca="1" ref="Q632" ca="1">INDEX('Isaac 401k'!L:L,MATCH('Retirement Calculator'!A632,'Isaac 401k'!N:N,0),0)</f>
        <v>1943616.7491269326</v>
      </c>
      <c r="R632" s="25">
        <f t="array" aca="1" ref="R632" ca="1">INDEX('Lorri 401b'!L:L,MATCH('Retirement Calculator'!A632,'Lorri 401b'!N:N,0),0)</f>
        <v>894624.7463336814</v>
      </c>
      <c r="S632" s="25">
        <f t="shared" ca="1" si="527"/>
        <v>2838241.4954606141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8395.6297298201844</v>
      </c>
      <c r="K633" s="25">
        <f t="shared" si="524"/>
        <v>21655.303514578787</v>
      </c>
      <c r="L633" s="25"/>
      <c r="N633" s="25">
        <f>'Combined Retirement'!$C$18/12</f>
        <v>40940.569999999992</v>
      </c>
      <c r="O633" s="25">
        <f t="shared" si="525"/>
        <v>10889.636755601023</v>
      </c>
      <c r="P633" s="25">
        <f t="shared" si="526"/>
        <v>30050.93324439897</v>
      </c>
      <c r="Q633" s="25">
        <f t="array" aca="1" ref="Q633" ca="1">INDEX('Isaac 401k'!L:L,MATCH('Retirement Calculator'!A633,'Isaac 401k'!N:N,0),0)</f>
        <v>1943284.5407279336</v>
      </c>
      <c r="R633" s="25">
        <f t="array" aca="1" ref="R633" ca="1">INDEX('Lorri 401b'!L:L,MATCH('Retirement Calculator'!A633,'Lorri 401b'!N:N,0),0)</f>
        <v>876606.81549751561</v>
      </c>
      <c r="S633" s="25">
        <f t="shared" ca="1" si="527"/>
        <v>2819891.3562254491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8395.6297298201844</v>
      </c>
      <c r="K634" s="25">
        <f t="shared" si="524"/>
        <v>21655.303514578787</v>
      </c>
      <c r="L634" s="25"/>
      <c r="N634" s="25">
        <f>'Combined Retirement'!$C$18/12</f>
        <v>40940.569999999992</v>
      </c>
      <c r="O634" s="25">
        <f t="shared" si="525"/>
        <v>10889.636755601023</v>
      </c>
      <c r="P634" s="25">
        <f t="shared" si="526"/>
        <v>30050.93324439897</v>
      </c>
      <c r="Q634" s="25">
        <f t="array" aca="1" ref="Q634" ca="1">INDEX('Isaac 401k'!L:L,MATCH('Retirement Calculator'!A634,'Isaac 401k'!N:N,0),0)</f>
        <v>1942950.9481272723</v>
      </c>
      <c r="R634" s="25">
        <f t="array" aca="1" ref="R634" ca="1">INDEX('Lorri 401b'!L:L,MATCH('Retirement Calculator'!A634,'Lorri 401b'!N:N,0),0)</f>
        <v>858513.8099495325</v>
      </c>
      <c r="S634" s="25">
        <f t="shared" ca="1" si="527"/>
        <v>2801464.7580768047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8395.6297298201844</v>
      </c>
      <c r="K635" s="25">
        <f t="shared" si="524"/>
        <v>21655.303514578787</v>
      </c>
      <c r="L635" s="25"/>
      <c r="N635" s="25">
        <f>'Combined Retirement'!$C$18/12</f>
        <v>40940.569999999992</v>
      </c>
      <c r="O635" s="25">
        <f t="shared" si="525"/>
        <v>10889.636755601023</v>
      </c>
      <c r="P635" s="25">
        <f t="shared" si="526"/>
        <v>30050.93324439897</v>
      </c>
      <c r="Q635" s="25">
        <f t="array" aca="1" ref="Q635" ca="1">INDEX('Isaac 401k'!L:L,MATCH('Retirement Calculator'!A635,'Isaac 401k'!N:N,0),0)</f>
        <v>1942615.9655574416</v>
      </c>
      <c r="R635" s="25">
        <f t="array" aca="1" ref="R635" ca="1">INDEX('Lorri 401b'!L:L,MATCH('Retirement Calculator'!A635,'Lorri 401b'!N:N,0),0)</f>
        <v>840345.41687843273</v>
      </c>
      <c r="S635" s="25">
        <f t="shared" ca="1" si="527"/>
        <v>2782961.3824358741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8395.6297298201844</v>
      </c>
      <c r="K636" s="25">
        <f t="shared" si="524"/>
        <v>21655.303514578787</v>
      </c>
      <c r="L636" s="25"/>
      <c r="N636" s="25">
        <f>'Combined Retirement'!$C$18/12</f>
        <v>40940.569999999992</v>
      </c>
      <c r="O636" s="25">
        <f t="shared" si="525"/>
        <v>10889.636755601023</v>
      </c>
      <c r="P636" s="25">
        <f t="shared" si="526"/>
        <v>30050.93324439897</v>
      </c>
      <c r="Q636" s="25">
        <f t="array" aca="1" ref="Q636" ca="1">INDEX('Isaac 401k'!L:L,MATCH('Retirement Calculator'!A636,'Isaac 401k'!N:N,0),0)</f>
        <v>1942279.5872269031</v>
      </c>
      <c r="R636" s="25">
        <f t="array" aca="1" ref="R636" ca="1">INDEX('Lorri 401b'!L:L,MATCH('Retirement Calculator'!A636,'Lorri 401b'!N:N,0),0)</f>
        <v>822101.32216953661</v>
      </c>
      <c r="S636" s="25">
        <f t="shared" ca="1" si="527"/>
        <v>2764380.9093964398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8395.6297298201844</v>
      </c>
      <c r="K637" s="25">
        <f t="shared" si="524"/>
        <v>21655.303514578787</v>
      </c>
      <c r="L637" s="25"/>
      <c r="N637" s="25">
        <f>'Combined Retirement'!$C$18/12</f>
        <v>40940.569999999992</v>
      </c>
      <c r="O637" s="25">
        <f t="shared" si="525"/>
        <v>10889.636755601023</v>
      </c>
      <c r="P637" s="25">
        <f t="shared" si="526"/>
        <v>30050.93324439897</v>
      </c>
      <c r="Q637" s="25">
        <f t="array" aca="1" ref="Q637" ca="1">INDEX('Isaac 401k'!L:L,MATCH('Retirement Calculator'!A637,'Isaac 401k'!N:N,0),0)</f>
        <v>1941941.8073199873</v>
      </c>
      <c r="R637" s="25">
        <f t="array" aca="1" ref="R637" ca="1">INDEX('Lorri 401b'!L:L,MATCH('Retirement Calculator'!A637,'Lorri 401b'!N:N,0),0)</f>
        <v>803781.21039935353</v>
      </c>
      <c r="S637" s="25">
        <f t="shared" ca="1" si="527"/>
        <v>2745723.017719341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8395.6297298201844</v>
      </c>
      <c r="K638" s="25">
        <f t="shared" si="524"/>
        <v>21655.303514578787</v>
      </c>
      <c r="L638" s="25"/>
      <c r="N638" s="25">
        <f>'Combined Retirement'!$C$18/12</f>
        <v>40940.569999999992</v>
      </c>
      <c r="O638" s="25">
        <f t="shared" si="525"/>
        <v>10889.636755601023</v>
      </c>
      <c r="P638" s="25">
        <f t="shared" si="526"/>
        <v>30050.93324439897</v>
      </c>
      <c r="Q638" s="25">
        <f t="array" aca="1" ref="Q638" ca="1">INDEX('Isaac 401k'!L:L,MATCH('Retirement Calculator'!A638,'Isaac 401k'!N:N,0),0)</f>
        <v>1941602.6199967929</v>
      </c>
      <c r="R638" s="25">
        <f t="array" aca="1" ref="R638" ca="1">INDEX('Lorri 401b'!L:L,MATCH('Retirement Calculator'!A638,'Lorri 401b'!N:N,0),0)</f>
        <v>785384.76483012806</v>
      </c>
      <c r="S638" s="25">
        <f t="shared" ca="1" si="527"/>
        <v>2726987.3848269209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8395.6297298201844</v>
      </c>
      <c r="K639" s="25">
        <f t="shared" si="524"/>
        <v>21655.303514578787</v>
      </c>
      <c r="L639" s="25"/>
      <c r="N639" s="25">
        <f>'Combined Retirement'!$C$18/12</f>
        <v>40940.569999999992</v>
      </c>
      <c r="O639" s="25">
        <f t="shared" si="525"/>
        <v>10889.636755601023</v>
      </c>
      <c r="P639" s="25">
        <f t="shared" si="526"/>
        <v>30050.93324439897</v>
      </c>
      <c r="Q639" s="25">
        <f t="array" aca="1" ref="Q639" ca="1">INDEX('Isaac 401k'!L:L,MATCH('Retirement Calculator'!A639,'Isaac 401k'!N:N,0),0)</f>
        <v>1941262.019393085</v>
      </c>
      <c r="R639" s="25">
        <f t="array" aca="1" ref="R639" ca="1">INDEX('Lorri 401b'!L:L,MATCH('Retirement Calculator'!A639,'Lorri 401b'!N:N,0),0)</f>
        <v>766911.66740436398</v>
      </c>
      <c r="S639" s="25">
        <f t="shared" ca="1" si="527"/>
        <v>2708173.6867974489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8395.6297298201844</v>
      </c>
      <c r="K640" s="25">
        <f t="shared" si="524"/>
        <v>21655.303514578787</v>
      </c>
      <c r="L640" s="25"/>
      <c r="N640" s="25">
        <f>'Combined Retirement'!$C$18/12</f>
        <v>40940.569999999992</v>
      </c>
      <c r="O640" s="25">
        <f t="shared" si="525"/>
        <v>10889.636755601023</v>
      </c>
      <c r="P640" s="25">
        <f t="shared" si="526"/>
        <v>30050.93324439897</v>
      </c>
      <c r="Q640" s="25">
        <f t="array" aca="1" ref="Q640" ca="1">INDEX('Isaac 401k'!L:L,MATCH('Retirement Calculator'!A640,'Isaac 401k'!N:N,0),0)</f>
        <v>1940919.999620195</v>
      </c>
      <c r="R640" s="25">
        <f t="array" aca="1" ref="R640" ca="1">INDEX('Lorri 401b'!L:L,MATCH('Retirement Calculator'!A640,'Lorri 401b'!N:N,0),0)</f>
        <v>748361.598739326</v>
      </c>
      <c r="S640" s="25">
        <f t="shared" ca="1" si="527"/>
        <v>2689281.598359521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8395.6297298201844</v>
      </c>
      <c r="K641" s="25">
        <f t="shared" si="524"/>
        <v>21655.303514578787</v>
      </c>
      <c r="L641" s="25"/>
      <c r="N641" s="25">
        <f>'Combined Retirement'!$C$18/12</f>
        <v>40940.569999999992</v>
      </c>
      <c r="O641" s="25">
        <f t="shared" si="525"/>
        <v>10889.636755601023</v>
      </c>
      <c r="P641" s="25">
        <f t="shared" si="526"/>
        <v>30050.93324439897</v>
      </c>
      <c r="Q641" s="25">
        <f t="array" aca="1" ref="Q641" ca="1">INDEX('Isaac 401k'!L:L,MATCH('Retirement Calculator'!A641,'Isaac 401k'!N:N,0),0)</f>
        <v>1940576.5547649181</v>
      </c>
      <c r="R641" s="25">
        <f t="array" aca="1" ref="R641" ca="1">INDEX('Lorri 401b'!L:L,MATCH('Retirement Calculator'!A641,'Lorri 401b'!N:N,0),0)</f>
        <v>729734.23812151689</v>
      </c>
      <c r="S641" s="25">
        <f t="shared" ca="1" si="527"/>
        <v>2670310.7928864351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8395.6297298201844</v>
      </c>
      <c r="K642" s="25">
        <f t="shared" si="524"/>
        <v>21655.303514578787</v>
      </c>
      <c r="L642" s="25"/>
      <c r="N642" s="25">
        <f>'Combined Retirement'!$C$18/12</f>
        <v>40940.569999999992</v>
      </c>
      <c r="O642" s="25">
        <f t="shared" si="525"/>
        <v>10889.636755601023</v>
      </c>
      <c r="P642" s="25">
        <f t="shared" si="526"/>
        <v>30050.93324439897</v>
      </c>
      <c r="Q642" s="25">
        <f t="array" aca="1" ref="Q642" ca="1">INDEX('Isaac 401k'!L:L,MATCH('Retirement Calculator'!A642,'Isaac 401k'!N:N,0),0)</f>
        <v>1940231.6788894108</v>
      </c>
      <c r="R642" s="25">
        <f t="array" aca="1" ref="R642" ca="1">INDEX('Lorri 401b'!L:L,MATCH('Retirement Calculator'!A642,'Lorri 401b'!N:N,0),0)</f>
        <v>711029.26350113377</v>
      </c>
      <c r="S642" s="25">
        <f t="shared" ca="1" si="527"/>
        <v>2651260.9423905443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8395.6297298201844</v>
      </c>
      <c r="K643" s="25">
        <f t="shared" si="524"/>
        <v>21655.303514578787</v>
      </c>
      <c r="L643" s="25"/>
      <c r="N643" s="25">
        <f>'Combined Retirement'!$C$18/12</f>
        <v>40940.569999999992</v>
      </c>
      <c r="O643" s="25">
        <f t="shared" si="525"/>
        <v>10889.636755601023</v>
      </c>
      <c r="P643" s="25">
        <f t="shared" si="526"/>
        <v>30050.93324439897</v>
      </c>
      <c r="Q643" s="25">
        <f t="array" aca="1" ref="Q643" ca="1">INDEX('Isaac 401k'!L:L,MATCH('Retirement Calculator'!A643,'Isaac 401k'!N:N,0),0)</f>
        <v>1939885.3660310889</v>
      </c>
      <c r="R643" s="25">
        <f t="array" aca="1" ref="R643" ca="1">INDEX('Lorri 401b'!L:L,MATCH('Retirement Calculator'!A643,'Lorri 401b'!N:N,0),0)</f>
        <v>692246.35148649896</v>
      </c>
      <c r="S643" s="25">
        <f t="shared" ca="1" si="527"/>
        <v>2632131.7175175878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8395.6297298201844</v>
      </c>
      <c r="K644" s="25">
        <f t="shared" si="524"/>
        <v>21655.303514578787</v>
      </c>
      <c r="L644" s="25"/>
      <c r="N644" s="25">
        <f>'Combined Retirement'!$C$18/12</f>
        <v>40940.569999999992</v>
      </c>
      <c r="O644" s="25">
        <f t="shared" si="525"/>
        <v>10889.636755601023</v>
      </c>
      <c r="P644" s="25">
        <f t="shared" si="526"/>
        <v>30050.93324439897</v>
      </c>
      <c r="Q644" s="25">
        <f t="array" aca="1" ref="Q644" ca="1">INDEX('Isaac 401k'!L:L,MATCH('Retirement Calculator'!A644,'Isaac 401k'!N:N,0),0)</f>
        <v>1939537.6102025239</v>
      </c>
      <c r="R644" s="25">
        <f t="array" aca="1" ref="R644" ca="1">INDEX('Lorri 401b'!L:L,MATCH('Retirement Calculator'!A644,'Lorri 401b'!N:N,0),0)</f>
        <v>673385.17733846977</v>
      </c>
      <c r="S644" s="25">
        <f t="shared" ca="1" si="527"/>
        <v>2612922.7875409937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8395.6297298201844</v>
      </c>
      <c r="K645" s="25">
        <f t="shared" si="524"/>
        <v>21655.303514578787</v>
      </c>
      <c r="L645" s="25"/>
      <c r="N645" s="25">
        <f>'Combined Retirement'!$C$18/12</f>
        <v>40940.569999999992</v>
      </c>
      <c r="O645" s="25">
        <f t="shared" si="525"/>
        <v>10889.636755601023</v>
      </c>
      <c r="P645" s="25">
        <f t="shared" si="526"/>
        <v>30050.93324439897</v>
      </c>
      <c r="Q645" s="25">
        <f t="array" aca="1" ref="Q645" ca="1">INDEX('Isaac 401k'!L:L,MATCH('Retirement Calculator'!A645,'Isaac 401k'!N:N,0),0)</f>
        <v>1939188.4053913399</v>
      </c>
      <c r="R645" s="25">
        <f t="array" aca="1" ref="R645" ca="1">INDEX('Lorri 401b'!L:L,MATCH('Retirement Calculator'!A645,'Lorri 401b'!N:N,0),0)</f>
        <v>654445.41496482375</v>
      </c>
      <c r="S645" s="25">
        <f t="shared" ca="1" si="527"/>
        <v>2593633.8203561637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8395.6297298201844</v>
      </c>
      <c r="K646" s="25">
        <f t="shared" si="524"/>
        <v>21655.303514578787</v>
      </c>
      <c r="L646" s="25"/>
      <c r="N646" s="25">
        <f>'Combined Retirement'!$C$18/12</f>
        <v>40940.569999999992</v>
      </c>
      <c r="O646" s="25">
        <f t="shared" si="525"/>
        <v>10889.636755601023</v>
      </c>
      <c r="P646" s="25">
        <f t="shared" si="526"/>
        <v>30050.93324439897</v>
      </c>
      <c r="Q646" s="25">
        <f t="array" aca="1" ref="Q646" ca="1">INDEX('Isaac 401k'!L:L,MATCH('Retirement Calculator'!A646,'Isaac 401k'!N:N,0),0)</f>
        <v>1938837.7455601094</v>
      </c>
      <c r="R646" s="25">
        <f t="array" aca="1" ref="R646" ca="1">INDEX('Lorri 401b'!L:L,MATCH('Retirement Calculator'!A646,'Lorri 401b'!N:N,0),0)</f>
        <v>635426.73691462097</v>
      </c>
      <c r="S646" s="25">
        <f t="shared" ca="1" si="527"/>
        <v>2574264.4824747304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8395.6297298201844</v>
      </c>
      <c r="K647" s="25">
        <f t="shared" si="524"/>
        <v>21655.303514578787</v>
      </c>
      <c r="L647" s="25"/>
      <c r="N647" s="25">
        <f>'Combined Retirement'!$C$18/12</f>
        <v>40940.569999999992</v>
      </c>
      <c r="O647" s="25">
        <f t="shared" si="525"/>
        <v>10889.636755601023</v>
      </c>
      <c r="P647" s="25">
        <f t="shared" si="526"/>
        <v>30050.93324439897</v>
      </c>
      <c r="Q647" s="25">
        <f t="array" aca="1" ref="Q647" ca="1">INDEX('Isaac 401k'!L:L,MATCH('Retirement Calculator'!A647,'Isaac 401k'!N:N,0),0)</f>
        <v>1938485.6246462488</v>
      </c>
      <c r="R647" s="25">
        <f t="array" aca="1" ref="R647" ca="1">INDEX('Lorri 401b'!L:L,MATCH('Retirement Calculator'!A647,'Lorri 401b'!N:N,0),0)</f>
        <v>616328.81437254231</v>
      </c>
      <c r="S647" s="25">
        <f t="shared" ca="1" si="527"/>
        <v>2554814.4390187911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8395.6297298201844</v>
      </c>
      <c r="K648" s="25">
        <f t="shared" si="524"/>
        <v>21655.303514578787</v>
      </c>
      <c r="L648" s="25"/>
      <c r="N648" s="25">
        <f>'Combined Retirement'!$C$18/12</f>
        <v>40940.569999999992</v>
      </c>
      <c r="O648" s="25">
        <f t="shared" si="525"/>
        <v>10889.636755601023</v>
      </c>
      <c r="P648" s="25">
        <f t="shared" si="526"/>
        <v>30050.93324439897</v>
      </c>
      <c r="Q648" s="25">
        <f t="array" aca="1" ref="Q648" ca="1">INDEX('Isaac 401k'!L:L,MATCH('Retirement Calculator'!A648,'Isaac 401k'!N:N,0),0)</f>
        <v>1938132.0365619138</v>
      </c>
      <c r="R648" s="25">
        <f t="array" aca="1" ref="R648" ca="1">INDEX('Lorri 401b'!L:L,MATCH('Retirement Calculator'!A648,'Lorri 401b'!N:N,0),0)</f>
        <v>597151.31715320493</v>
      </c>
      <c r="S648" s="25">
        <f t="shared" ca="1" si="527"/>
        <v>2535283.353715119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8395.6297298201844</v>
      </c>
      <c r="K649" s="25">
        <f t="shared" si="524"/>
        <v>21655.303514578787</v>
      </c>
      <c r="L649" s="25"/>
      <c r="N649" s="25">
        <f>'Combined Retirement'!$C$18/12</f>
        <v>40940.569999999992</v>
      </c>
      <c r="O649" s="25">
        <f t="shared" si="525"/>
        <v>10889.636755601023</v>
      </c>
      <c r="P649" s="25">
        <f t="shared" si="526"/>
        <v>30050.93324439897</v>
      </c>
      <c r="Q649" s="25">
        <f t="array" aca="1" ref="Q649" ca="1">INDEX('Isaac 401k'!L:L,MATCH('Retirement Calculator'!A649,'Isaac 401k'!N:N,0),0)</f>
        <v>1937776.975193894</v>
      </c>
      <c r="R649" s="25">
        <f t="array" aca="1" ref="R649" ca="1">INDEX('Lorri 401b'!L:L,MATCH('Retirement Calculator'!A649,'Lorri 401b'!N:N,0),0)</f>
        <v>577893.91369545367</v>
      </c>
      <c r="S649" s="25">
        <f t="shared" ca="1" si="527"/>
        <v>2515670.8888893477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8395.6297298201844</v>
      </c>
      <c r="K650" s="25">
        <f t="shared" si="524"/>
        <v>21655.303514578787</v>
      </c>
      <c r="L650" s="25"/>
      <c r="N650" s="25">
        <f>'Combined Retirement'!$C$18/12</f>
        <v>40940.569999999992</v>
      </c>
      <c r="O650" s="25">
        <f t="shared" si="525"/>
        <v>10889.636755601023</v>
      </c>
      <c r="P650" s="25">
        <f t="shared" si="526"/>
        <v>30050.93324439897</v>
      </c>
      <c r="Q650" s="25">
        <f t="array" aca="1" ref="Q650" ca="1">INDEX('Isaac 401k'!L:L,MATCH('Retirement Calculator'!A650,'Isaac 401k'!N:N,0),0)</f>
        <v>1937420.4344035075</v>
      </c>
      <c r="R650" s="25">
        <f t="array" aca="1" ref="R650" ca="1">INDEX('Lorri 401b'!L:L,MATCH('Retirement Calculator'!A650,'Lorri 401b'!N:N,0),0)</f>
        <v>558556.27105662844</v>
      </c>
      <c r="S650" s="25">
        <f t="shared" ca="1" si="527"/>
        <v>2495976.7054601358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8395.6297298201844</v>
      </c>
      <c r="K651" s="25">
        <f t="shared" si="524"/>
        <v>21655.303514578787</v>
      </c>
      <c r="L651" s="25"/>
      <c r="N651" s="25">
        <f>'Combined Retirement'!$C$18/12</f>
        <v>40940.569999999992</v>
      </c>
      <c r="O651" s="25">
        <f t="shared" si="525"/>
        <v>10889.636755601023</v>
      </c>
      <c r="P651" s="25">
        <f t="shared" si="526"/>
        <v>30050.93324439897</v>
      </c>
      <c r="Q651" s="25">
        <f t="array" aca="1" ref="Q651" ca="1">INDEX('Isaac 401k'!L:L,MATCH('Retirement Calculator'!A651,'Isaac 401k'!N:N,0),0)</f>
        <v>1937062.4080264943</v>
      </c>
      <c r="R651" s="25">
        <f t="array" aca="1" ref="R651" ca="1">INDEX('Lorri 401b'!L:L,MATCH('Retirement Calculator'!A651,'Lorri 401b'!N:N,0),0)</f>
        <v>539138.05490680831</v>
      </c>
      <c r="S651" s="25">
        <f t="shared" ca="1" si="527"/>
        <v>2476200.4629333029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8395.6297298201844</v>
      </c>
      <c r="K652" s="25">
        <f t="shared" si="524"/>
        <v>21655.303514578787</v>
      </c>
      <c r="L652" s="25"/>
      <c r="N652" s="25">
        <f>'Combined Retirement'!$C$18/12</f>
        <v>40940.569999999992</v>
      </c>
      <c r="O652" s="25">
        <f t="shared" si="525"/>
        <v>10889.636755601023</v>
      </c>
      <c r="P652" s="25">
        <f t="shared" si="526"/>
        <v>30050.93324439897</v>
      </c>
      <c r="Q652" s="25">
        <f t="array" aca="1" ref="Q652" ca="1">INDEX('Isaac 401k'!L:L,MATCH('Retirement Calculator'!A652,'Isaac 401k'!N:N,0),0)</f>
        <v>1936702.8898729102</v>
      </c>
      <c r="R652" s="25">
        <f t="array" aca="1" ref="R652" ca="1">INDEX('Lorri 401b'!L:L,MATCH('Retirement Calculator'!A652,'Lorri 401b'!N:N,0),0)</f>
        <v>519638.92952303047</v>
      </c>
      <c r="S652" s="25">
        <f t="shared" ca="1" si="527"/>
        <v>2456341.8193959408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8395.6297298201844</v>
      </c>
      <c r="K653" s="25">
        <f t="shared" si="524"/>
        <v>21655.303514578787</v>
      </c>
      <c r="L653" s="25"/>
      <c r="N653" s="25">
        <f>'Combined Retirement'!$C$18/12</f>
        <v>40940.569999999992</v>
      </c>
      <c r="O653" s="25">
        <f t="shared" si="525"/>
        <v>10889.636755601023</v>
      </c>
      <c r="P653" s="25">
        <f t="shared" si="526"/>
        <v>30050.93324439897</v>
      </c>
      <c r="Q653" s="25">
        <f t="array" aca="1" ref="Q653" ca="1">INDEX('Isaac 401k'!L:L,MATCH('Retirement Calculator'!A653,'Isaac 401k'!N:N,0),0)</f>
        <v>1936341.8737270196</v>
      </c>
      <c r="R653" s="25">
        <f t="array" aca="1" ref="R653" ca="1">INDEX('Lorri 401b'!L:L,MATCH('Retirement Calculator'!A653,'Lorri 401b'!N:N,0),0)</f>
        <v>500058.5577834869</v>
      </c>
      <c r="S653" s="25">
        <f t="shared" ca="1" si="527"/>
        <v>2436400.4315105067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8395.6297298201844</v>
      </c>
      <c r="K654" s="25">
        <f t="shared" si="524"/>
        <v>21655.303514578787</v>
      </c>
      <c r="L654" s="25"/>
      <c r="N654" s="25">
        <f>'Combined Retirement'!$C$18/12</f>
        <v>40940.569999999992</v>
      </c>
      <c r="O654" s="25">
        <f t="shared" si="525"/>
        <v>10889.636755601023</v>
      </c>
      <c r="P654" s="25">
        <f t="shared" si="526"/>
        <v>30050.93324439897</v>
      </c>
      <c r="Q654" s="25">
        <f t="array" aca="1" ref="Q654" ca="1">INDEX('Isaac 401k'!L:L,MATCH('Retirement Calculator'!A654,'Isaac 401k'!N:N,0),0)</f>
        <v>1935979.3533471879</v>
      </c>
      <c r="R654" s="25">
        <f t="array" aca="1" ref="R654" ca="1">INDEX('Lorri 401b'!L:L,MATCH('Retirement Calculator'!A654,'Lorri 401b'!N:N,0),0)</f>
        <v>480396.60116169526</v>
      </c>
      <c r="S654" s="25">
        <f t="shared" ca="1" si="527"/>
        <v>2416375.9545088829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8395.6297298201844</v>
      </c>
      <c r="K655" s="25">
        <f t="shared" si="524"/>
        <v>21655.303514578787</v>
      </c>
      <c r="L655" s="25"/>
      <c r="N655" s="25">
        <f>'Combined Retirement'!$C$18/12</f>
        <v>40940.569999999992</v>
      </c>
      <c r="O655" s="25">
        <f t="shared" si="525"/>
        <v>10889.636755601023</v>
      </c>
      <c r="P655" s="25">
        <f t="shared" si="526"/>
        <v>30050.93324439897</v>
      </c>
      <c r="Q655" s="25">
        <f t="array" aca="1" ref="Q655" ca="1">INDEX('Isaac 401k'!L:L,MATCH('Retirement Calculator'!A655,'Isaac 401k'!N:N,0),0)</f>
        <v>1935615.3224657734</v>
      </c>
      <c r="R655" s="25">
        <f t="array" aca="1" ref="R655" ca="1">INDEX('Lorri 401b'!L:L,MATCH('Retirement Calculator'!A655,'Lorri 401b'!N:N,0),0)</f>
        <v>460652.7197206461</v>
      </c>
      <c r="S655" s="25">
        <f t="shared" ca="1" si="527"/>
        <v>2396268.0421864195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8395.6297298201844</v>
      </c>
      <c r="K656" s="25">
        <f t="shared" si="524"/>
        <v>21655.303514578787</v>
      </c>
      <c r="L656" s="25"/>
      <c r="N656" s="25">
        <f>'Combined Retirement'!$C$18/12</f>
        <v>40940.569999999992</v>
      </c>
      <c r="O656" s="25">
        <f t="shared" si="525"/>
        <v>10889.636755601023</v>
      </c>
      <c r="P656" s="25">
        <f t="shared" si="526"/>
        <v>30050.93324439897</v>
      </c>
      <c r="Q656" s="25">
        <f t="array" aca="1" ref="Q656" ca="1">INDEX('Isaac 401k'!L:L,MATCH('Retirement Calculator'!A656,'Isaac 401k'!N:N,0),0)</f>
        <v>1935249.7747890197</v>
      </c>
      <c r="R656" s="25">
        <f t="array" aca="1" ref="R656" ca="1">INDEX('Lorri 401b'!L:L,MATCH('Retirement Calculator'!A656,'Lorri 401b'!N:N,0),0)</f>
        <v>440826.57210692595</v>
      </c>
      <c r="S656" s="25">
        <f t="shared" ca="1" si="527"/>
        <v>2376076.3468959457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8395.6297298201844</v>
      </c>
      <c r="K657" s="25">
        <f t="shared" si="524"/>
        <v>21655.303514578787</v>
      </c>
      <c r="L657" s="25"/>
      <c r="N657" s="25">
        <f>'Combined Retirement'!$C$18/12</f>
        <v>40940.569999999992</v>
      </c>
      <c r="O657" s="25">
        <f t="shared" si="525"/>
        <v>10889.636755601023</v>
      </c>
      <c r="P657" s="25">
        <f t="shared" si="526"/>
        <v>30050.93324439897</v>
      </c>
      <c r="Q657" s="25">
        <f t="array" aca="1" ref="Q657" ca="1">INDEX('Isaac 401k'!L:L,MATCH('Retirement Calculator'!A657,'Isaac 401k'!N:N,0),0)</f>
        <v>1934882.7039969461</v>
      </c>
      <c r="R657" s="25">
        <f t="array" aca="1" ref="R657" ca="1">INDEX('Lorri 401b'!L:L,MATCH('Retirement Calculator'!A657,'Lorri 401b'!N:N,0),0)</f>
        <v>420917.81554481527</v>
      </c>
      <c r="S657" s="25">
        <f t="shared" ca="1" si="527"/>
        <v>2355800.5195417614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8395.6297298201844</v>
      </c>
      <c r="K658" s="25">
        <f t="shared" si="524"/>
        <v>21655.303514578787</v>
      </c>
      <c r="L658" s="25"/>
      <c r="N658" s="25">
        <f>'Combined Retirement'!$C$18/12</f>
        <v>40940.569999999992</v>
      </c>
      <c r="O658" s="25">
        <f t="shared" si="525"/>
        <v>10889.636755601023</v>
      </c>
      <c r="P658" s="25">
        <f t="shared" si="526"/>
        <v>30050.93324439897</v>
      </c>
      <c r="Q658" s="25">
        <f t="array" aca="1" ref="Q658" ca="1">INDEX('Isaac 401k'!L:L,MATCH('Retirement Calculator'!A658,'Isaac 401k'!N:N,0),0)</f>
        <v>1934514.1037432388</v>
      </c>
      <c r="R658" s="25">
        <f t="array" aca="1" ref="R658" ca="1">INDEX('Lorri 401b'!L:L,MATCH('Retirement Calculator'!A658,'Lorri 401b'!N:N,0),0)</f>
        <v>400926.10583036247</v>
      </c>
      <c r="S658" s="25">
        <f t="shared" ca="1" si="527"/>
        <v>2335440.2095736014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8395.6297298201844</v>
      </c>
      <c r="K659" s="25">
        <f t="shared" si="524"/>
        <v>21655.303514578787</v>
      </c>
      <c r="L659" s="25"/>
      <c r="N659" s="25">
        <f>'Combined Retirement'!$C$18/12</f>
        <v>40940.569999999992</v>
      </c>
      <c r="O659" s="25">
        <f t="shared" si="525"/>
        <v>10889.636755601023</v>
      </c>
      <c r="P659" s="25">
        <f t="shared" si="526"/>
        <v>30050.93324439897</v>
      </c>
      <c r="Q659" s="25">
        <f t="array" aca="1" ref="Q659" ca="1">INDEX('Isaac 401k'!L:L,MATCH('Retirement Calculator'!A659,'Isaac 401k'!N:N,0),0)</f>
        <v>1934143.9676551411</v>
      </c>
      <c r="R659" s="25">
        <f t="array" aca="1" ref="R659" ca="1">INDEX('Lorri 401b'!L:L,MATCH('Retirement Calculator'!A659,'Lorri 401b'!N:N,0),0)</f>
        <v>380851.09732543281</v>
      </c>
      <c r="S659" s="25">
        <f t="shared" ca="1" si="527"/>
        <v>2314995.064980574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8395.6297298201844</v>
      </c>
      <c r="K660" s="25">
        <f t="shared" si="524"/>
        <v>21655.303514578787</v>
      </c>
      <c r="L660" s="25"/>
      <c r="N660" s="25">
        <f>'Combined Retirement'!$C$18/12</f>
        <v>40940.569999999992</v>
      </c>
      <c r="O660" s="25">
        <f t="shared" si="525"/>
        <v>10889.636755601023</v>
      </c>
      <c r="P660" s="25">
        <f t="shared" si="526"/>
        <v>30050.93324439897</v>
      </c>
      <c r="Q660" s="25">
        <f t="array" aca="1" ref="Q660" ca="1">INDEX('Isaac 401k'!L:L,MATCH('Retirement Calculator'!A660,'Isaac 401k'!N:N,0),0)</f>
        <v>1933772.289333343</v>
      </c>
      <c r="R660" s="25">
        <f t="array" aca="1" ref="R660" ca="1">INDEX('Lorri 401b'!L:L,MATCH('Retirement Calculator'!A660,'Lorri 401b'!N:N,0),0)</f>
        <v>360692.44295173261</v>
      </c>
      <c r="S660" s="25">
        <f t="shared" ca="1" si="527"/>
        <v>2294464.7322850758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8395.6297298201844</v>
      </c>
      <c r="K661" s="25">
        <f t="shared" si="524"/>
        <v>21655.303514578787</v>
      </c>
      <c r="L661" s="25"/>
      <c r="N661" s="25">
        <f>'Combined Retirement'!$C$18/12</f>
        <v>40940.569999999992</v>
      </c>
      <c r="O661" s="25">
        <f t="shared" si="525"/>
        <v>10889.636755601023</v>
      </c>
      <c r="P661" s="25">
        <f t="shared" si="526"/>
        <v>30050.93324439897</v>
      </c>
      <c r="Q661" s="25">
        <f t="array" aca="1" ref="Q661" ca="1">INDEX('Isaac 401k'!L:L,MATCH('Retirement Calculator'!A661,'Isaac 401k'!N:N,0),0)</f>
        <v>1933399.0623518708</v>
      </c>
      <c r="R661" s="25">
        <f t="array" aca="1" ref="R661" ca="1">INDEX('Lorri 401b'!L:L,MATCH('Retirement Calculator'!A661,'Lorri 401b'!N:N,0),0)</f>
        <v>340449.79418480862</v>
      </c>
      <c r="S661" s="25">
        <f t="shared" ca="1" si="527"/>
        <v>2273848.8565366794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8395.6297298201844</v>
      </c>
      <c r="K662" s="25">
        <f t="shared" si="524"/>
        <v>21655.303514578787</v>
      </c>
      <c r="L662" s="25"/>
      <c r="N662" s="25">
        <f>'Combined Retirement'!$C$18/12</f>
        <v>40940.569999999992</v>
      </c>
      <c r="O662" s="25">
        <f t="shared" si="525"/>
        <v>10889.636755601023</v>
      </c>
      <c r="P662" s="25">
        <f t="shared" si="526"/>
        <v>30050.93324439897</v>
      </c>
      <c r="Q662" s="25">
        <f t="array" aca="1" ref="Q662" ca="1">INDEX('Isaac 401k'!L:L,MATCH('Retirement Calculator'!A662,'Isaac 401k'!N:N,0),0)</f>
        <v>1933024.2802579759</v>
      </c>
      <c r="R662" s="25">
        <f t="array" aca="1" ref="R662" ca="1">INDEX('Lorri 401b'!L:L,MATCH('Retirement Calculator'!A662,'Lorri 401b'!N:N,0),0)</f>
        <v>320122.80104802246</v>
      </c>
      <c r="S662" s="25">
        <f t="shared" ca="1" si="527"/>
        <v>2253147.0813059984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8395.6297298201844</v>
      </c>
      <c r="K663" s="25">
        <f t="shared" si="524"/>
        <v>21655.303514578787</v>
      </c>
      <c r="L663" s="25"/>
      <c r="N663" s="25">
        <f>'Combined Retirement'!$C$18/12</f>
        <v>40940.569999999992</v>
      </c>
      <c r="O663" s="25">
        <f t="shared" si="525"/>
        <v>10889.636755601023</v>
      </c>
      <c r="P663" s="25">
        <f t="shared" si="526"/>
        <v>30050.93324439897</v>
      </c>
      <c r="Q663" s="25">
        <f t="array" aca="1" ref="Q663" ca="1">INDEX('Isaac 401k'!L:L,MATCH('Retirement Calculator'!A663,'Isaac 401k'!N:N,0),0)</f>
        <v>1932647.936572023</v>
      </c>
      <c r="R663" s="25">
        <f t="array" aca="1" ref="R663" ca="1">INDEX('Lorri 401b'!L:L,MATCH('Retirement Calculator'!A663,'Lorri 401b'!N:N,0),0)</f>
        <v>299711.11210649967</v>
      </c>
      <c r="S663" s="25">
        <f t="shared" ca="1" si="527"/>
        <v>2232359.0486785225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8395.6297298201844</v>
      </c>
      <c r="K664" s="25">
        <f t="shared" si="524"/>
        <v>21655.303514578787</v>
      </c>
      <c r="L664" s="25"/>
      <c r="N664" s="25">
        <f>'Combined Retirement'!$C$18/12</f>
        <v>40940.569999999992</v>
      </c>
      <c r="O664" s="25">
        <f t="shared" si="525"/>
        <v>10889.636755601023</v>
      </c>
      <c r="P664" s="25">
        <f t="shared" si="526"/>
        <v>30050.93324439897</v>
      </c>
      <c r="Q664" s="25">
        <f t="array" aca="1" ref="Q664" ca="1">INDEX('Isaac 401k'!L:L,MATCH('Retirement Calculator'!A664,'Isaac 401k'!N:N,0),0)</f>
        <v>1932270.0247873787</v>
      </c>
      <c r="R664" s="25">
        <f t="array" aca="1" ref="R664" ca="1">INDEX('Lorri 401b'!L:L,MATCH('Retirement Calculator'!A664,'Lorri 401b'!N:N,0),0)</f>
        <v>279214.37446105387</v>
      </c>
      <c r="S664" s="25">
        <f t="shared" ca="1" si="527"/>
        <v>2211484.3992484324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8395.6297298201844</v>
      </c>
      <c r="K665" s="25">
        <f t="shared" si="524"/>
        <v>21655.303514578787</v>
      </c>
      <c r="L665" s="25"/>
      <c r="N665" s="25">
        <f>'Combined Retirement'!$C$18/12</f>
        <v>40940.569999999992</v>
      </c>
      <c r="O665" s="25">
        <f t="shared" si="525"/>
        <v>10889.636755601023</v>
      </c>
      <c r="P665" s="25">
        <f t="shared" si="526"/>
        <v>30050.93324439897</v>
      </c>
      <c r="Q665" s="25">
        <f t="array" aca="1" ref="Q665" ca="1">INDEX('Isaac 401k'!L:L,MATCH('Retirement Calculator'!A665,'Isaac 401k'!N:N,0),0)</f>
        <v>1931890.5383702985</v>
      </c>
      <c r="R665" s="25">
        <f t="array" aca="1" ref="R665" ca="1">INDEX('Lorri 401b'!L:L,MATCH('Retirement Calculator'!A665,'Lorri 401b'!N:N,0),0)</f>
        <v>258632.2337420854</v>
      </c>
      <c r="S665" s="25">
        <f t="shared" ca="1" si="527"/>
        <v>2190522.772112384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8395.6297298201844</v>
      </c>
      <c r="K666" s="25">
        <f t="shared" si="524"/>
        <v>21655.303514578787</v>
      </c>
      <c r="L666" s="25"/>
      <c r="N666" s="25">
        <f>'Combined Retirement'!$C$18/12</f>
        <v>40940.569999999992</v>
      </c>
      <c r="O666" s="25">
        <f t="shared" si="525"/>
        <v>10889.636755601023</v>
      </c>
      <c r="P666" s="25">
        <f t="shared" si="526"/>
        <v>30050.93324439897</v>
      </c>
      <c r="Q666" s="25">
        <f t="array" aca="1" ref="Q666" ca="1">INDEX('Isaac 401k'!L:L,MATCH('Retirement Calculator'!A666,'Isaac 401k'!N:N,0),0)</f>
        <v>1931509.4707598137</v>
      </c>
      <c r="R666" s="25">
        <f t="array" aca="1" ref="R666" ca="1">INDEX('Lorri 401b'!L:L,MATCH('Retirement Calculator'!A666,'Lorri 401b'!N:N,0),0)</f>
        <v>237964.33410345454</v>
      </c>
      <c r="S666" s="25">
        <f t="shared" ca="1" si="527"/>
        <v>2169473.804863268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8395.6297298201844</v>
      </c>
      <c r="K667" s="25">
        <f t="shared" si="524"/>
        <v>21655.303514578787</v>
      </c>
      <c r="L667" s="25"/>
      <c r="N667" s="25">
        <f>'Combined Retirement'!$C$18/12</f>
        <v>40940.569999999992</v>
      </c>
      <c r="O667" s="25">
        <f t="shared" si="525"/>
        <v>10889.636755601023</v>
      </c>
      <c r="P667" s="25">
        <f t="shared" si="526"/>
        <v>30050.93324439897</v>
      </c>
      <c r="Q667" s="25">
        <f t="array" aca="1" ref="Q667" ca="1">INDEX('Isaac 401k'!L:L,MATCH('Retirement Calculator'!A667,'Isaac 401k'!N:N,0),0)</f>
        <v>1931126.8153676186</v>
      </c>
      <c r="R667" s="25">
        <f t="array" aca="1" ref="R667" ca="1">INDEX('Lorri 401b'!L:L,MATCH('Retirement Calculator'!A667,'Lorri 401b'!N:N,0),0)</f>
        <v>217210.31821632941</v>
      </c>
      <c r="S667" s="25">
        <f t="shared" ca="1" si="527"/>
        <v>2148337.133583948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8395.6297298201844</v>
      </c>
      <c r="K668" s="25">
        <f t="shared" si="524"/>
        <v>21655.303514578787</v>
      </c>
      <c r="L668" s="25"/>
      <c r="N668" s="25">
        <f>'Combined Retirement'!$C$18/12</f>
        <v>40940.569999999992</v>
      </c>
      <c r="O668" s="25">
        <f t="shared" si="525"/>
        <v>10889.636755601023</v>
      </c>
      <c r="P668" s="25">
        <f t="shared" si="526"/>
        <v>30050.93324439897</v>
      </c>
      <c r="Q668" s="25">
        <f t="array" aca="1" ref="Q668" ca="1">INDEX('Isaac 401k'!L:L,MATCH('Retirement Calculator'!A668,'Isaac 401k'!N:N,0),0)</f>
        <v>1930742.5655779559</v>
      </c>
      <c r="R668" s="25">
        <f t="array" aca="1" ref="R668" ca="1">INDEX('Lorri 401b'!L:L,MATCH('Retirement Calculator'!A668,'Lorri 401b'!N:N,0),0)</f>
        <v>196369.82726300793</v>
      </c>
      <c r="S668" s="25">
        <f t="shared" ca="1" si="527"/>
        <v>2127112.3928409638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8395.6297298201844</v>
      </c>
      <c r="K669" s="25">
        <f t="shared" si="524"/>
        <v>21655.303514578787</v>
      </c>
      <c r="L669" s="25"/>
      <c r="N669" s="25">
        <f>'Combined Retirement'!$C$18/12</f>
        <v>40940.569999999992</v>
      </c>
      <c r="O669" s="25">
        <f t="shared" si="525"/>
        <v>10889.636755601023</v>
      </c>
      <c r="P669" s="25">
        <f t="shared" si="526"/>
        <v>30050.93324439897</v>
      </c>
      <c r="Q669" s="25">
        <f t="array" aca="1" ref="Q669" ca="1">INDEX('Isaac 401k'!L:L,MATCH('Retirement Calculator'!A669,'Isaac 401k'!N:N,0),0)</f>
        <v>1930356.7147475029</v>
      </c>
      <c r="R669" s="25">
        <f t="array" aca="1" ref="R669" ca="1">INDEX('Lorri 401b'!L:L,MATCH('Retirement Calculator'!A669,'Lorri 401b'!N:N,0),0)</f>
        <v>175442.50093071428</v>
      </c>
      <c r="S669" s="25">
        <f t="shared" ca="1" si="527"/>
        <v>2105799.2156782174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8395.6297298201844</v>
      </c>
      <c r="K670" s="25">
        <f t="shared" si="524"/>
        <v>21655.303514578787</v>
      </c>
      <c r="L670" s="25"/>
      <c r="N670" s="25">
        <f>'Combined Retirement'!$C$18/12</f>
        <v>40940.569999999992</v>
      </c>
      <c r="O670" s="25">
        <f t="shared" si="525"/>
        <v>10889.636755601023</v>
      </c>
      <c r="P670" s="25">
        <f t="shared" si="526"/>
        <v>30050.93324439897</v>
      </c>
      <c r="Q670" s="25">
        <f t="array" aca="1" ref="Q670" ca="1">INDEX('Isaac 401k'!L:L,MATCH('Retirement Calculator'!A670,'Isaac 401k'!N:N,0),0)</f>
        <v>1929969.2562052563</v>
      </c>
      <c r="R670" s="25">
        <f t="array" aca="1" ref="R670" ca="1">INDEX('Lorri 401b'!L:L,MATCH('Retirement Calculator'!A670,'Lorri 401b'!N:N,0),0)</f>
        <v>154427.9774053694</v>
      </c>
      <c r="S670" s="25">
        <f t="shared" ca="1" si="527"/>
        <v>2084397.2336106258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8395.6297298201844</v>
      </c>
      <c r="K671" s="25">
        <f t="shared" si="524"/>
        <v>21655.303514578787</v>
      </c>
      <c r="L671" s="25"/>
      <c r="N671" s="25">
        <f>'Combined Retirement'!$C$18/12</f>
        <v>40940.569999999992</v>
      </c>
      <c r="O671" s="25">
        <f t="shared" si="525"/>
        <v>10889.636755601023</v>
      </c>
      <c r="P671" s="25">
        <f t="shared" si="526"/>
        <v>30050.93324439897</v>
      </c>
      <c r="Q671" s="25">
        <f t="array" aca="1" ref="Q671" ca="1">INDEX('Isaac 401k'!L:L,MATCH('Retirement Calculator'!A671,'Isaac 401k'!N:N,0),0)</f>
        <v>1929580.183252417</v>
      </c>
      <c r="R671" s="25">
        <f t="array" aca="1" ref="R671" ca="1">INDEX('Lorri 401b'!L:L,MATCH('Retirement Calculator'!A671,'Lorri 401b'!N:N,0),0)</f>
        <v>133325.89336533556</v>
      </c>
      <c r="S671" s="25">
        <f t="shared" ca="1" si="527"/>
        <v>2062906.0766177527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8395.6297298201844</v>
      </c>
      <c r="K672" s="25">
        <f t="shared" si="524"/>
        <v>21655.303514578787</v>
      </c>
      <c r="L672" s="25"/>
      <c r="N672" s="25">
        <f>'Combined Retirement'!$C$18/12</f>
        <v>40940.569999999992</v>
      </c>
      <c r="O672" s="25">
        <f t="shared" si="525"/>
        <v>10889.636755601023</v>
      </c>
      <c r="P672" s="25">
        <f t="shared" si="526"/>
        <v>30050.93324439897</v>
      </c>
      <c r="Q672" s="25">
        <f t="array" aca="1" ref="Q672" ca="1">INDEX('Isaac 401k'!L:L,MATCH('Retirement Calculator'!A672,'Isaac 401k'!N:N,0),0)</f>
        <v>1929189.4891622744</v>
      </c>
      <c r="R672" s="25">
        <f t="array" aca="1" ref="R672" ca="1">INDEX('Lorri 401b'!L:L,MATCH('Retirement Calculator'!A672,'Lorri 401b'!N:N,0),0)</f>
        <v>112135.88397513493</v>
      </c>
      <c r="S672" s="25">
        <f t="shared" ca="1" si="527"/>
        <v>2041325.3731374093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8395.6297298201844</v>
      </c>
      <c r="K673" s="25">
        <f t="shared" si="524"/>
        <v>21655.303514578787</v>
      </c>
      <c r="L673" s="25"/>
      <c r="N673" s="25">
        <f>'Combined Retirement'!$C$18/12</f>
        <v>40940.569999999992</v>
      </c>
      <c r="O673" s="25">
        <f t="shared" si="525"/>
        <v>10889.636755601023</v>
      </c>
      <c r="P673" s="25">
        <f t="shared" si="526"/>
        <v>30050.93324439897</v>
      </c>
      <c r="Q673" s="25">
        <f t="array" aca="1" ref="Q673" ca="1">INDEX('Isaac 401k'!L:L,MATCH('Retirement Calculator'!A673,'Isaac 401k'!N:N,0),0)</f>
        <v>1928797.1671800895</v>
      </c>
      <c r="R673" s="25">
        <f t="array" aca="1" ref="R673" ca="1">INDEX('Lorri 401b'!L:L,MATCH('Retirement Calculator'!A673,'Lorri 401b'!N:N,0),0)</f>
        <v>90857.582879141788</v>
      </c>
      <c r="S673" s="25">
        <f t="shared" ca="1" si="527"/>
        <v>2019654.7500592312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8395.6297298201844</v>
      </c>
      <c r="K674" s="25">
        <f t="shared" si="524"/>
        <v>21655.303514578787</v>
      </c>
      <c r="L674" s="25"/>
      <c r="N674" s="25">
        <f>'Combined Retirement'!$C$18/12</f>
        <v>40940.569999999992</v>
      </c>
      <c r="O674" s="25">
        <f t="shared" si="525"/>
        <v>10889.636755601023</v>
      </c>
      <c r="P674" s="25">
        <f t="shared" si="526"/>
        <v>30050.93324439897</v>
      </c>
      <c r="Q674" s="25">
        <f t="array" aca="1" ref="Q674" ca="1">INDEX('Isaac 401k'!L:L,MATCH('Retirement Calculator'!A674,'Isaac 401k'!N:N,0),0)</f>
        <v>1928403.2105229788</v>
      </c>
      <c r="R674" s="25">
        <f t="array" aca="1" ref="R674" ca="1">INDEX('Lorri 401b'!L:L,MATCH('Retirement Calculator'!A674,'Lorri 401b'!N:N,0),0)</f>
        <v>69490.622195248681</v>
      </c>
      <c r="S674" s="25">
        <f t="shared" ca="1" si="527"/>
        <v>1997893.8327182275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8395.6297298201844</v>
      </c>
      <c r="K675" s="25">
        <f t="shared" si="524"/>
        <v>21655.303514578787</v>
      </c>
      <c r="L675" s="25"/>
      <c r="N675" s="25">
        <f>'Combined Retirement'!$C$18/12</f>
        <v>40940.569999999992</v>
      </c>
      <c r="O675" s="25">
        <f t="shared" si="525"/>
        <v>10889.636755601023</v>
      </c>
      <c r="P675" s="25">
        <f t="shared" si="526"/>
        <v>30050.93324439897</v>
      </c>
      <c r="Q675" s="25">
        <f t="array" aca="1" ref="Q675" ca="1">INDEX('Isaac 401k'!L:L,MATCH('Retirement Calculator'!A675,'Isaac 401k'!N:N,0),0)</f>
        <v>1928007.6123797968</v>
      </c>
      <c r="R675" s="25">
        <f t="array" aca="1" ref="R675" ca="1">INDEX('Lorri 401b'!L:L,MATCH('Retirement Calculator'!A675,'Lorri 401b'!N:N,0),0)</f>
        <v>48034.632508506016</v>
      </c>
      <c r="S675" s="25">
        <f t="shared" ca="1" si="527"/>
        <v>1976042.2448883029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8395.6297298201844</v>
      </c>
      <c r="K676" s="25">
        <f t="shared" si="524"/>
        <v>21655.303514578787</v>
      </c>
      <c r="L676" s="25"/>
      <c r="N676" s="25">
        <f>'Combined Retirement'!$C$18/12</f>
        <v>40940.569999999992</v>
      </c>
      <c r="O676" s="25">
        <f t="shared" si="525"/>
        <v>10889.636755601023</v>
      </c>
      <c r="P676" s="25">
        <f t="shared" si="526"/>
        <v>30050.93324439897</v>
      </c>
      <c r="Q676" s="25">
        <f t="array" aca="1" ref="Q676" ca="1">INDEX('Isaac 401k'!L:L,MATCH('Retirement Calculator'!A676,'Isaac 401k'!N:N,0),0)</f>
        <v>1927610.3659110181</v>
      </c>
      <c r="R676" s="25">
        <f t="array" aca="1" ref="R676" ca="1">INDEX('Lorri 401b'!L:L,MATCH('Retirement Calculator'!A676,'Lorri 401b'!N:N,0),0)</f>
        <v>26489.242864735261</v>
      </c>
      <c r="S676" s="25">
        <f t="shared" ca="1" si="527"/>
        <v>1954099.6087757533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8395.6297298201844</v>
      </c>
      <c r="K677" s="25">
        <f t="shared" si="524"/>
        <v>21655.303514578787</v>
      </c>
      <c r="L677" s="25"/>
      <c r="N677" s="25">
        <f>'Combined Retirement'!$C$18/12</f>
        <v>40940.569999999992</v>
      </c>
      <c r="O677" s="25">
        <f t="shared" si="525"/>
        <v>10889.636755601023</v>
      </c>
      <c r="P677" s="25">
        <f t="shared" si="526"/>
        <v>30050.93324439897</v>
      </c>
      <c r="Q677" s="25">
        <f t="array" aca="1" ref="Q677" ca="1">INDEX('Isaac 401k'!L:L,MATCH('Retirement Calculator'!A677,'Isaac 401k'!N:N,0),0)</f>
        <v>1927211.4642486195</v>
      </c>
      <c r="R677" s="25">
        <f t="array" aca="1" ref="R677" ca="1">INDEX('Lorri 401b'!L:L,MATCH('Retirement Calculator'!A677,'Lorri 401b'!N:N,0),0)</f>
        <v>4854.0807641154588</v>
      </c>
      <c r="S677" s="25">
        <f t="shared" ca="1" si="527"/>
        <v>1932065.5450127351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8395.6297298201844</v>
      </c>
      <c r="K678" s="25">
        <f t="shared" si="524"/>
        <v>21655.303514578787</v>
      </c>
      <c r="L678" s="25"/>
      <c r="N678" s="25">
        <f>'Combined Retirement'!$C$18/12</f>
        <v>40940.569999999992</v>
      </c>
      <c r="O678" s="25">
        <f t="shared" si="525"/>
        <v>10889.636755601023</v>
      </c>
      <c r="P678" s="25">
        <f t="shared" si="526"/>
        <v>30050.93324439897</v>
      </c>
      <c r="Q678" s="25">
        <f t="array" aca="1" ref="Q678" ca="1">INDEX('Isaac 401k'!L:L,MATCH('Retirement Calculator'!A678,'Isaac 401k'!N:N,0),0)</f>
        <v>1926810.9004959611</v>
      </c>
      <c r="R678" s="25">
        <f t="array" aca="1" ref="R678" ca="1">INDEX('Lorri 401b'!L:L,MATCH('Retirement Calculator'!A678,'Lorri 401b'!N:N,0),0)</f>
        <v>-16871.227845256923</v>
      </c>
      <c r="S678" s="25">
        <f t="shared" ca="1" si="527"/>
        <v>1909939.6726507042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8395.6297298201844</v>
      </c>
      <c r="K679" s="25">
        <f t="shared" si="524"/>
        <v>21655.303514578787</v>
      </c>
      <c r="L679" s="25"/>
      <c r="N679" s="25">
        <f>'Combined Retirement'!$C$18/12</f>
        <v>40940.569999999992</v>
      </c>
      <c r="O679" s="25">
        <f t="shared" si="525"/>
        <v>10889.636755601023</v>
      </c>
      <c r="P679" s="25">
        <f t="shared" si="526"/>
        <v>30050.93324439897</v>
      </c>
      <c r="Q679" s="25">
        <f t="array" aca="1" ref="Q679" ca="1">INDEX('Isaac 401k'!L:L,MATCH('Retirement Calculator'!A679,'Isaac 401k'!N:N,0),0)</f>
        <v>1926408.6677276664</v>
      </c>
      <c r="R679" s="25">
        <f t="array" aca="1" ref="R679" ca="1">INDEX('Lorri 401b'!L:L,MATCH('Retirement Calculator'!A679,'Lorri 401b'!N:N,0),0)</f>
        <v>-38687.058573835027</v>
      </c>
      <c r="S679" s="25">
        <f t="shared" ca="1" si="527"/>
        <v>1887721.6091538314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8395.6297298201844</v>
      </c>
      <c r="K680" s="25">
        <f t="shared" si="524"/>
        <v>21655.303514578787</v>
      </c>
      <c r="L680" s="25"/>
      <c r="N680" s="25">
        <f>'Combined Retirement'!$C$18/12</f>
        <v>40940.569999999992</v>
      </c>
      <c r="O680" s="25">
        <f t="shared" si="525"/>
        <v>10889.636755601023</v>
      </c>
      <c r="P680" s="25">
        <f t="shared" si="526"/>
        <v>30050.93324439897</v>
      </c>
      <c r="Q680" s="25">
        <f t="array" aca="1" ref="Q680" ca="1">INDEX('Isaac 401k'!L:L,MATCH('Retirement Calculator'!A680,'Isaac 401k'!N:N,0),0)</f>
        <v>1926004.7589895038</v>
      </c>
      <c r="R680" s="25">
        <f t="array" aca="1" ref="R680" ca="1">INDEX('Lorri 401b'!L:L,MATCH('Retirement Calculator'!A680,'Lorri 401b'!N:N,0),0)</f>
        <v>-60593.788597115541</v>
      </c>
      <c r="S680" s="25">
        <f t="shared" ca="1" si="527"/>
        <v>1865410.9703923883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8395.6297298201844</v>
      </c>
      <c r="K681" s="25">
        <f t="shared" si="524"/>
        <v>21655.303514578787</v>
      </c>
      <c r="L681" s="25"/>
      <c r="N681" s="25">
        <f>'Combined Retirement'!$C$18/12</f>
        <v>40940.569999999992</v>
      </c>
      <c r="O681" s="25">
        <f t="shared" si="525"/>
        <v>10889.636755601023</v>
      </c>
      <c r="P681" s="25">
        <f t="shared" si="526"/>
        <v>30050.93324439897</v>
      </c>
      <c r="Q681" s="25">
        <f t="array" aca="1" ref="Q681" ca="1">INDEX('Isaac 401k'!L:L,MATCH('Retirement Calculator'!A681,'Isaac 401k'!N:N,0),0)</f>
        <v>1925599.1672982657</v>
      </c>
      <c r="R681" s="25">
        <f t="array" aca="1" ref="R681" ca="1">INDEX('Lorri 401b'!L:L,MATCH('Retirement Calculator'!A681,'Lorri 401b'!N:N,0),0)</f>
        <v>-82591.79666215973</v>
      </c>
      <c r="S681" s="25">
        <f t="shared" ca="1" si="527"/>
        <v>1843007.370636106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8395.6297298201844</v>
      </c>
      <c r="K682" s="25">
        <f t="shared" si="524"/>
        <v>21655.303514578787</v>
      </c>
      <c r="L682" s="25"/>
      <c r="N682" s="25">
        <f>'Combined Retirement'!$C$18/12</f>
        <v>40940.569999999992</v>
      </c>
      <c r="O682" s="25">
        <f t="shared" si="525"/>
        <v>10889.636755601023</v>
      </c>
      <c r="P682" s="25">
        <f t="shared" si="526"/>
        <v>30050.93324439897</v>
      </c>
      <c r="Q682" s="25">
        <f t="array" aca="1" ref="Q682" ca="1">INDEX('Isaac 401k'!L:L,MATCH('Retirement Calculator'!A682,'Isaac 401k'!N:N,0),0)</f>
        <v>1925191.8856416475</v>
      </c>
      <c r="R682" s="25">
        <f t="array" aca="1" ref="R682" ca="1">INDEX('Lorri 401b'!L:L,MATCH('Retirement Calculator'!A682,'Lorri 401b'!N:N,0),0)</f>
        <v>-104681.4630941416</v>
      </c>
      <c r="S682" s="25">
        <f t="shared" ca="1" si="527"/>
        <v>1820510.4225475059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8395.6297298201844</v>
      </c>
      <c r="K683" s="25">
        <f t="shared" si="524"/>
        <v>21655.303514578787</v>
      </c>
      <c r="L683" s="25"/>
      <c r="N683" s="25">
        <f>'Combined Retirement'!$C$18/12</f>
        <v>40940.569999999992</v>
      </c>
      <c r="O683" s="25">
        <f t="shared" si="525"/>
        <v>10889.636755601023</v>
      </c>
      <c r="P683" s="25">
        <f t="shared" si="526"/>
        <v>30050.93324439897</v>
      </c>
      <c r="Q683" s="25">
        <f t="array" aca="1" ref="Q683" ca="1">INDEX('Isaac 401k'!L:L,MATCH('Retirement Calculator'!A683,'Isaac 401k'!N:N,0),0)</f>
        <v>1924782.9069781266</v>
      </c>
      <c r="R683" s="25">
        <f t="array" aca="1" ref="R683" ca="1">INDEX('Lorri 401b'!L:L,MATCH('Retirement Calculator'!A683,'Lorri 401b'!N:N,0),0)</f>
        <v>-126863.16980292338</v>
      </c>
      <c r="S683" s="25">
        <f t="shared" ca="1" si="527"/>
        <v>1797919.7371752032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8395.6297298201844</v>
      </c>
      <c r="K684" s="25">
        <f t="shared" si="524"/>
        <v>21655.303514578787</v>
      </c>
      <c r="L684" s="25"/>
      <c r="N684" s="25">
        <f>'Combined Retirement'!$C$18/12</f>
        <v>40940.569999999992</v>
      </c>
      <c r="O684" s="25">
        <f t="shared" si="525"/>
        <v>10889.636755601023</v>
      </c>
      <c r="P684" s="25">
        <f t="shared" si="526"/>
        <v>30050.93324439897</v>
      </c>
      <c r="Q684" s="25">
        <f t="array" aca="1" ref="Q684" ca="1">INDEX('Isaac 401k'!L:L,MATCH('Retirement Calculator'!A684,'Isaac 401k'!N:N,0),0)</f>
        <v>1924372.2242368411</v>
      </c>
      <c r="R684" s="25">
        <f t="array" aca="1" ref="R684" ca="1">INDEX('Lorri 401b'!L:L,MATCH('Retirement Calculator'!A684,'Lorri 401b'!N:N,0),0)</f>
        <v>-149137.30028965845</v>
      </c>
      <c r="S684" s="25">
        <f t="shared" ca="1" si="527"/>
        <v>1775234.9239471827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8395.6297298201844</v>
      </c>
      <c r="K685" s="25">
        <f t="shared" si="524"/>
        <v>21655.303514578787</v>
      </c>
      <c r="L685" s="25"/>
      <c r="N685" s="25">
        <f>'Combined Retirement'!$C$18/12</f>
        <v>40940.569999999992</v>
      </c>
      <c r="O685" s="25">
        <f t="shared" si="525"/>
        <v>10889.636755601023</v>
      </c>
      <c r="P685" s="25">
        <f t="shared" si="526"/>
        <v>30050.93324439897</v>
      </c>
      <c r="Q685" s="25">
        <f t="array" aca="1" ref="Q685" ca="1">INDEX('Isaac 401k'!L:L,MATCH('Retirement Calculator'!A685,'Isaac 401k'!N:N,0),0)</f>
        <v>1923959.8303174668</v>
      </c>
      <c r="R685" s="25">
        <f t="array" aca="1" ref="R685" ca="1">INDEX('Lorri 401b'!L:L,MATCH('Retirement Calculator'!A685,'Lorri 401b'!N:N,0),0)</f>
        <v>-171504.23965342157</v>
      </c>
      <c r="S685" s="25">
        <f t="shared" ca="1" si="527"/>
        <v>1752455.5906640452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8395.6297298201844</v>
      </c>
      <c r="K686" s="25">
        <f t="shared" si="524"/>
        <v>21655.303514578787</v>
      </c>
      <c r="L686" s="25"/>
      <c r="N686" s="25">
        <f>'Combined Retirement'!$C$18/12</f>
        <v>40940.569999999992</v>
      </c>
      <c r="O686" s="25">
        <f t="shared" si="525"/>
        <v>10889.636755601023</v>
      </c>
      <c r="P686" s="25">
        <f t="shared" si="526"/>
        <v>30050.93324439897</v>
      </c>
      <c r="Q686" s="25">
        <f t="array" aca="1" ref="Q686" ca="1">INDEX('Isaac 401k'!L:L,MATCH('Retirement Calculator'!A686,'Isaac 401k'!N:N,0),0)</f>
        <v>1923545.7180900951</v>
      </c>
      <c r="R686" s="25">
        <f t="array" aca="1" ref="R686" ca="1">INDEX('Lorri 401b'!L:L,MATCH('Retirement Calculator'!A686,'Lorri 401b'!N:N,0),0)</f>
        <v>-193964.37459786702</v>
      </c>
      <c r="S686" s="25">
        <f t="shared" ca="1" si="527"/>
        <v>1729581.3434922281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8395.6297298201844</v>
      </c>
      <c r="K687" s="25">
        <f t="shared" si="524"/>
        <v>21655.303514578787</v>
      </c>
      <c r="L687" s="25"/>
      <c r="N687" s="25">
        <f>'Combined Retirement'!$C$18/12</f>
        <v>40940.569999999992</v>
      </c>
      <c r="O687" s="25">
        <f t="shared" si="525"/>
        <v>10889.636755601023</v>
      </c>
      <c r="P687" s="25">
        <f t="shared" si="526"/>
        <v>30050.93324439897</v>
      </c>
      <c r="Q687" s="25">
        <f t="array" aca="1" ref="Q687" ca="1">INDEX('Isaac 401k'!L:L,MATCH('Retirement Calculator'!A687,'Isaac 401k'!N:N,0),0)</f>
        <v>1923129.8803951093</v>
      </c>
      <c r="R687" s="25">
        <f t="array" aca="1" ref="R687" ca="1">INDEX('Lorri 401b'!L:L,MATCH('Retirement Calculator'!A687,'Lorri 401b'!N:N,0),0)</f>
        <v>-216518.09343791433</v>
      </c>
      <c r="S687" s="25">
        <f t="shared" ca="1" si="527"/>
        <v>1706611.786957195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8395.6297298201844</v>
      </c>
      <c r="K688" s="25">
        <f t="shared" si="524"/>
        <v>21655.303514578787</v>
      </c>
      <c r="L688" s="25"/>
      <c r="N688" s="25">
        <f>'Combined Retirement'!$C$18/12</f>
        <v>40940.569999999992</v>
      </c>
      <c r="O688" s="25">
        <f t="shared" si="525"/>
        <v>10889.636755601023</v>
      </c>
      <c r="P688" s="25">
        <f t="shared" si="526"/>
        <v>30050.93324439897</v>
      </c>
      <c r="Q688" s="25">
        <f t="array" aca="1" ref="Q688" ca="1">INDEX('Isaac 401k'!L:L,MATCH('Retirement Calculator'!A688,'Isaac 401k'!N:N,0),0)</f>
        <v>1922712.3100430612</v>
      </c>
      <c r="R688" s="25">
        <f t="array" aca="1" ref="R688" ca="1">INDEX('Lorri 401b'!L:L,MATCH('Retirement Calculator'!A688,'Lorri 401b'!N:N,0),0)</f>
        <v>-239165.78610646183</v>
      </c>
      <c r="S688" s="25">
        <f t="shared" ca="1" si="527"/>
        <v>1683546.5239365993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8395.6297298201844</v>
      </c>
      <c r="K689" s="25">
        <f t="shared" si="524"/>
        <v>21655.303514578787</v>
      </c>
      <c r="L689" s="25"/>
      <c r="N689" s="25">
        <f>'Combined Retirement'!$C$18/12</f>
        <v>40940.569999999992</v>
      </c>
      <c r="O689" s="25">
        <f t="shared" si="525"/>
        <v>10889.636755601023</v>
      </c>
      <c r="P689" s="25">
        <f t="shared" si="526"/>
        <v>30050.93324439897</v>
      </c>
      <c r="Q689" s="25">
        <f t="array" aca="1" ref="Q689" ca="1">INDEX('Isaac 401k'!L:L,MATCH('Retirement Calculator'!A689,'Isaac 401k'!N:N,0),0)</f>
        <v>1922292.9998145462</v>
      </c>
      <c r="R689" s="25">
        <f t="array" aca="1" ref="R689" ca="1">INDEX('Lorri 401b'!L:L,MATCH('Retirement Calculator'!A689,'Lorri 401b'!N:N,0),0)</f>
        <v>-261907.84416112828</v>
      </c>
      <c r="S689" s="25">
        <f t="shared" ca="1" si="527"/>
        <v>1660385.155653418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8395.6297298201844</v>
      </c>
      <c r="K690" s="25">
        <f t="shared" si="524"/>
        <v>21655.303514578787</v>
      </c>
      <c r="L690" s="25"/>
      <c r="N690" s="25">
        <f>'Combined Retirement'!$C$18/12</f>
        <v>40940.569999999992</v>
      </c>
      <c r="O690" s="25">
        <f t="shared" si="525"/>
        <v>10889.636755601023</v>
      </c>
      <c r="P690" s="25">
        <f t="shared" si="526"/>
        <v>30050.93324439897</v>
      </c>
      <c r="Q690" s="25">
        <f t="array" aca="1" ref="Q690" ca="1">INDEX('Isaac 401k'!L:L,MATCH('Retirement Calculator'!A690,'Isaac 401k'!N:N,0),0)</f>
        <v>1921871.942460079</v>
      </c>
      <c r="R690" s="25">
        <f t="array" aca="1" ref="R690" ca="1">INDEX('Lorri 401b'!L:L,MATCH('Retirement Calculator'!A690,'Lorri 401b'!N:N,0),0)</f>
        <v>-284744.66079102253</v>
      </c>
      <c r="S690" s="25">
        <f t="shared" ca="1" si="527"/>
        <v>1637127.2816690565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8395.6297298201844</v>
      </c>
      <c r="K691" s="25">
        <f t="shared" si="524"/>
        <v>21655.303514578787</v>
      </c>
      <c r="L691" s="25"/>
      <c r="N691" s="25">
        <f>'Combined Retirement'!$C$18/12</f>
        <v>40940.569999999992</v>
      </c>
      <c r="O691" s="25">
        <f t="shared" si="525"/>
        <v>10889.636755601023</v>
      </c>
      <c r="P691" s="25">
        <f t="shared" si="526"/>
        <v>30050.93324439897</v>
      </c>
      <c r="Q691" s="25">
        <f t="array" aca="1" ref="Q691" ca="1">INDEX('Isaac 401k'!L:L,MATCH('Retirement Calculator'!A691,'Isaac 401k'!N:N,0),0)</f>
        <v>1921449.1306999682</v>
      </c>
      <c r="R691" s="25">
        <f t="array" aca="1" ref="R691" ca="1">INDEX('Lorri 401b'!L:L,MATCH('Retirement Calculator'!A691,'Lorri 401b'!N:N,0),0)</f>
        <v>-307676.63082354132</v>
      </c>
      <c r="S691" s="25">
        <f t="shared" ca="1" si="527"/>
        <v>1613772.499876427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8395.6297298201844</v>
      </c>
      <c r="K692" s="25">
        <f t="shared" si="524"/>
        <v>21655.303514578787</v>
      </c>
      <c r="L692" s="25"/>
      <c r="N692" s="25">
        <f>'Combined Retirement'!$C$18/12</f>
        <v>40940.569999999992</v>
      </c>
      <c r="O692" s="25">
        <f t="shared" si="525"/>
        <v>10889.636755601023</v>
      </c>
      <c r="P692" s="25">
        <f t="shared" si="526"/>
        <v>30050.93324439897</v>
      </c>
      <c r="Q692" s="25">
        <f t="array" aca="1" ref="Q692" ca="1">INDEX('Isaac 401k'!L:L,MATCH('Retirement Calculator'!A692,'Isaac 401k'!N:N,0),0)</f>
        <v>1921024.5572241903</v>
      </c>
      <c r="R692" s="25">
        <f t="array" aca="1" ref="R692" ca="1">INDEX('Lorri 401b'!L:L,MATCH('Retirement Calculator'!A692,'Lorri 401b'!N:N,0),0)</f>
        <v>-330704.15073119558</v>
      </c>
      <c r="S692" s="25">
        <f t="shared" ca="1" si="527"/>
        <v>1590320.4064929946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8395.6297298201844</v>
      </c>
      <c r="K693" s="25">
        <f t="shared" si="524"/>
        <v>21655.303514578787</v>
      </c>
      <c r="L693" s="25"/>
      <c r="N693" s="25">
        <f>'Combined Retirement'!$C$18/12</f>
        <v>40940.569999999992</v>
      </c>
      <c r="O693" s="25">
        <f t="shared" si="525"/>
        <v>10889.636755601023</v>
      </c>
      <c r="P693" s="25">
        <f t="shared" si="526"/>
        <v>30050.93324439897</v>
      </c>
      <c r="Q693" s="25">
        <f t="array" aca="1" ref="Q693" ca="1">INDEX('Isaac 401k'!L:L,MATCH('Retirement Calculator'!A693,'Isaac 401k'!N:N,0),0)</f>
        <v>1920598.2146922634</v>
      </c>
      <c r="R693" s="25">
        <f t="array" aca="1" ref="R693" ca="1">INDEX('Lorri 401b'!L:L,MATCH('Retirement Calculator'!A693,'Lorri 401b'!N:N,0),0)</f>
        <v>-353827.61863846506</v>
      </c>
      <c r="S693" s="25">
        <f t="shared" ca="1" si="527"/>
        <v>1566770.5960537982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8395.6297298201844</v>
      </c>
      <c r="K694" s="25">
        <f t="shared" si="524"/>
        <v>21655.303514578787</v>
      </c>
      <c r="L694" s="25"/>
      <c r="N694" s="25">
        <f>'Combined Retirement'!$C$18/12</f>
        <v>40940.569999999992</v>
      </c>
      <c r="O694" s="25">
        <f t="shared" si="525"/>
        <v>10889.636755601023</v>
      </c>
      <c r="P694" s="25">
        <f t="shared" si="526"/>
        <v>30050.93324439897</v>
      </c>
      <c r="Q694" s="25">
        <f t="array" aca="1" ref="Q694" ca="1">INDEX('Isaac 401k'!L:L,MATCH('Retirement Calculator'!A694,'Isaac 401k'!N:N,0),0)</f>
        <v>1920170.0957331201</v>
      </c>
      <c r="R694" s="25">
        <f t="array" aca="1" ref="R694" ca="1">INDEX('Lorri 401b'!L:L,MATCH('Retirement Calculator'!A694,'Lorri 401b'!N:N,0),0)</f>
        <v>-377047.43432868156</v>
      </c>
      <c r="S694" s="25">
        <f t="shared" ca="1" si="527"/>
        <v>1543122.6614044385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8395.6297298201844</v>
      </c>
      <c r="K695" s="25">
        <f t="shared" si="524"/>
        <v>21655.303514578787</v>
      </c>
      <c r="L695" s="25"/>
      <c r="N695" s="25">
        <f>'Combined Retirement'!$C$18/12</f>
        <v>40940.569999999992</v>
      </c>
      <c r="O695" s="25">
        <f t="shared" si="525"/>
        <v>10889.636755601023</v>
      </c>
      <c r="P695" s="25">
        <f t="shared" si="526"/>
        <v>30050.93324439897</v>
      </c>
      <c r="Q695" s="25">
        <f t="array" aca="1" ref="Q695" ca="1">INDEX('Isaac 401k'!L:L,MATCH('Retirement Calculator'!A695,'Isaac 401k'!N:N,0),0)</f>
        <v>1919740.1929449802</v>
      </c>
      <c r="R695" s="25">
        <f t="array" aca="1" ref="R695" ca="1">INDEX('Lorri 401b'!L:L,MATCH('Retirement Calculator'!A695,'Lorri 401b'!N:N,0),0)</f>
        <v>-400363.99925094057</v>
      </c>
      <c r="S695" s="25">
        <f t="shared" ca="1" si="527"/>
        <v>1519376.1936940397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8395.6297298201844</v>
      </c>
      <c r="K696" s="25">
        <f t="shared" si="524"/>
        <v>21655.303514578787</v>
      </c>
      <c r="L696" s="25"/>
      <c r="N696" s="25">
        <f>'Combined Retirement'!$C$18/12</f>
        <v>40940.569999999992</v>
      </c>
      <c r="O696" s="25">
        <f t="shared" si="525"/>
        <v>10889.636755601023</v>
      </c>
      <c r="P696" s="25">
        <f t="shared" si="526"/>
        <v>30050.93324439897</v>
      </c>
      <c r="Q696" s="25">
        <f t="array" aca="1" ref="Q696" ca="1">INDEX('Isaac 401k'!L:L,MATCH('Retirement Calculator'!A696,'Isaac 401k'!N:N,0),0)</f>
        <v>1919308.4988952233</v>
      </c>
      <c r="R696" s="25">
        <f t="array" aca="1" ref="R696" ca="1">INDEX('Lorri 401b'!L:L,MATCH('Retirement Calculator'!A696,'Lorri 401b'!N:N,0),0)</f>
        <v>-423777.71652704233</v>
      </c>
      <c r="S696" s="25">
        <f t="shared" ca="1" si="527"/>
        <v>1495530.7823681808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8395.6297298201844</v>
      </c>
      <c r="K697" s="25">
        <f t="shared" si="524"/>
        <v>21655.303514578787</v>
      </c>
      <c r="L697" s="25"/>
      <c r="N697" s="25">
        <f>'Combined Retirement'!$C$18/12</f>
        <v>40940.569999999992</v>
      </c>
      <c r="O697" s="25">
        <f t="shared" si="525"/>
        <v>10889.636755601023</v>
      </c>
      <c r="P697" s="25">
        <f t="shared" si="526"/>
        <v>30050.93324439897</v>
      </c>
      <c r="Q697" s="25">
        <f t="array" aca="1" ref="Q697" ca="1">INDEX('Isaac 401k'!L:L,MATCH('Retirement Calculator'!A697,'Isaac 401k'!N:N,0),0)</f>
        <v>1918875.0061202589</v>
      </c>
      <c r="R697" s="25">
        <f t="array" aca="1" ref="R697" ca="1">INDEX('Lorri 401b'!L:L,MATCH('Retirement Calculator'!A697,'Lorri 401b'!N:N,0),0)</f>
        <v>-447288.99095846119</v>
      </c>
      <c r="S697" s="25">
        <f t="shared" ca="1" si="527"/>
        <v>1471586.0151617979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8395.6297298201844</v>
      </c>
      <c r="K698" s="25">
        <f t="shared" si="524"/>
        <v>21655.303514578787</v>
      </c>
      <c r="L698" s="25"/>
      <c r="N698" s="25">
        <f>'Combined Retirement'!$C$18/12</f>
        <v>40940.569999999992</v>
      </c>
      <c r="O698" s="25">
        <f t="shared" si="525"/>
        <v>10889.636755601023</v>
      </c>
      <c r="P698" s="25">
        <f t="shared" si="526"/>
        <v>30050.93324439897</v>
      </c>
      <c r="Q698" s="25">
        <f t="array" aca="1" ref="Q698" ca="1">INDEX('Isaac 401k'!L:L,MATCH('Retirement Calculator'!A698,'Isaac 401k'!N:N,0),0)</f>
        <v>1918439.707125399</v>
      </c>
      <c r="R698" s="25">
        <f t="array" aca="1" ref="R698" ca="1">INDEX('Lorri 401b'!L:L,MATCH('Retirement Calculator'!A698,'Lorri 401b'!N:N,0),0)</f>
        <v>-470898.22903334431</v>
      </c>
      <c r="S698" s="25">
        <f t="shared" ca="1" si="527"/>
        <v>1447541.4780920548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8395.6297298201844</v>
      </c>
      <c r="K699" s="25">
        <f t="shared" si="524"/>
        <v>21655.303514578787</v>
      </c>
      <c r="L699" s="25"/>
      <c r="N699" s="25">
        <f>'Combined Retirement'!$C$18/12</f>
        <v>40940.569999999992</v>
      </c>
      <c r="O699" s="25">
        <f t="shared" si="525"/>
        <v>10889.636755601023</v>
      </c>
      <c r="P699" s="25">
        <f t="shared" si="526"/>
        <v>30050.93324439897</v>
      </c>
      <c r="Q699" s="25">
        <f t="array" aca="1" ref="Q699" ca="1">INDEX('Isaac 401k'!L:L,MATCH('Retirement Calculator'!A699,'Isaac 401k'!N:N,0),0)</f>
        <v>1918002.5943847271</v>
      </c>
      <c r="R699" s="25">
        <f t="array" aca="1" ref="R699" ca="1">INDEX('Lorri 401b'!L:L,MATCH('Retirement Calculator'!A699,'Lorri 401b'!N:N,0),0)</f>
        <v>-494605.83893353946</v>
      </c>
      <c r="S699" s="25">
        <f t="shared" ca="1" si="527"/>
        <v>1423396.7554511875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8395.6297298201844</v>
      </c>
      <c r="K700" s="25">
        <f t="shared" si="524"/>
        <v>21655.303514578787</v>
      </c>
      <c r="L700" s="25"/>
      <c r="N700" s="25">
        <f>'Combined Retirement'!$C$18/12</f>
        <v>40940.569999999992</v>
      </c>
      <c r="O700" s="25">
        <f t="shared" si="525"/>
        <v>10889.636755601023</v>
      </c>
      <c r="P700" s="25">
        <f t="shared" si="526"/>
        <v>30050.93324439897</v>
      </c>
      <c r="Q700" s="25">
        <f t="array" aca="1" ref="Q700" ca="1">INDEX('Isaac 401k'!L:L,MATCH('Retirement Calculator'!A700,'Isaac 401k'!N:N,0),0)</f>
        <v>1917563.660340969</v>
      </c>
      <c r="R700" s="25">
        <f t="array" aca="1" ref="R700" ca="1">INDEX('Lorri 401b'!L:L,MATCH('Retirement Calculator'!A700,'Lorri 401b'!N:N,0),0)</f>
        <v>-518412.23054165207</v>
      </c>
      <c r="S700" s="25">
        <f t="shared" ca="1" si="527"/>
        <v>1399151.4297993169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8395.6297298201844</v>
      </c>
      <c r="K701" s="25">
        <f t="shared" si="524"/>
        <v>21655.303514578787</v>
      </c>
      <c r="L701" s="25"/>
      <c r="N701" s="25">
        <f>'Combined Retirement'!$C$18/12</f>
        <v>40940.569999999992</v>
      </c>
      <c r="O701" s="25">
        <f t="shared" si="525"/>
        <v>10889.636755601023</v>
      </c>
      <c r="P701" s="25">
        <f t="shared" si="526"/>
        <v>30050.93324439897</v>
      </c>
      <c r="Q701" s="25">
        <f t="array" aca="1" ref="Q701" ca="1">INDEX('Isaac 401k'!L:L,MATCH('Retirement Calculator'!A701,'Isaac 401k'!N:N,0),0)</f>
        <v>1917122.897405362</v>
      </c>
      <c r="R701" s="25">
        <f t="array" aca="1" ref="R701" ca="1">INDEX('Lorri 401b'!L:L,MATCH('Retirement Calculator'!A701,'Lorri 401b'!N:N,0),0)</f>
        <v>-542317.81544813188</v>
      </c>
      <c r="S701" s="25">
        <f t="shared" ca="1" si="527"/>
        <v>1374805.0819572301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8395.6297298201844</v>
      </c>
      <c r="K702" s="25">
        <f t="shared" si="524"/>
        <v>21655.303514578787</v>
      </c>
      <c r="L702" s="25"/>
      <c r="N702" s="25">
        <f>'Combined Retirement'!$C$18/12</f>
        <v>40940.569999999992</v>
      </c>
      <c r="O702" s="25">
        <f t="shared" si="525"/>
        <v>10889.636755601023</v>
      </c>
      <c r="P702" s="25">
        <f t="shared" si="526"/>
        <v>30050.93324439897</v>
      </c>
      <c r="Q702" s="25">
        <f t="array" aca="1" ref="Q702" ca="1">INDEX('Isaac 401k'!L:L,MATCH('Retirement Calculator'!A702,'Isaac 401k'!N:N,0),0)</f>
        <v>1916680.2979575233</v>
      </c>
      <c r="R702" s="25">
        <f t="array" aca="1" ref="R702" ca="1">INDEX('Lorri 401b'!L:L,MATCH('Retirement Calculator'!A702,'Lorri 401b'!N:N,0),0)</f>
        <v>-566323.00695838872</v>
      </c>
      <c r="S702" s="25">
        <f t="shared" ca="1" si="527"/>
        <v>1350357.2909991345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8395.6297298201844</v>
      </c>
      <c r="K703" s="25">
        <f t="shared" si="524"/>
        <v>21655.303514578787</v>
      </c>
      <c r="L703" s="25"/>
      <c r="N703" s="25">
        <f>'Combined Retirement'!$C$18/12</f>
        <v>40940.569999999992</v>
      </c>
      <c r="O703" s="25">
        <f t="shared" si="525"/>
        <v>10889.636755601023</v>
      </c>
      <c r="P703" s="25">
        <f t="shared" si="526"/>
        <v>30050.93324439897</v>
      </c>
      <c r="Q703" s="25">
        <f t="array" aca="1" ref="Q703" ca="1">INDEX('Isaac 401k'!L:L,MATCH('Retirement Calculator'!A703,'Isaac 401k'!N:N,0),0)</f>
        <v>1916235.8543453184</v>
      </c>
      <c r="R703" s="25">
        <f t="array" aca="1" ref="R703" ca="1">INDEX('Lorri 401b'!L:L,MATCH('Retirement Calculator'!A703,'Lorri 401b'!N:N,0),0)</f>
        <v>-590428.22009993822</v>
      </c>
      <c r="S703" s="25">
        <f t="shared" ca="1" si="527"/>
        <v>1325807.6342453803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8395.6297298201844</v>
      </c>
      <c r="K704" s="25">
        <f t="shared" si="524"/>
        <v>21655.303514578787</v>
      </c>
      <c r="L704" s="25"/>
      <c r="N704" s="25">
        <f>'Combined Retirement'!$C$18/12</f>
        <v>40940.569999999992</v>
      </c>
      <c r="O704" s="25">
        <f t="shared" si="525"/>
        <v>10889.636755601023</v>
      </c>
      <c r="P704" s="25">
        <f t="shared" si="526"/>
        <v>30050.93324439897</v>
      </c>
      <c r="Q704" s="25">
        <f t="array" aca="1" ref="Q704" ca="1">INDEX('Isaac 401k'!L:L,MATCH('Retirement Calculator'!A704,'Isaac 401k'!N:N,0),0)</f>
        <v>1915789.5588847294</v>
      </c>
      <c r="R704" s="25">
        <f t="array" aca="1" ref="R704" ca="1">INDEX('Lorri 401b'!L:L,MATCH('Retirement Calculator'!A704,'Lorri 401b'!N:N,0),0)</f>
        <v>-614633.87162957748</v>
      </c>
      <c r="S704" s="25">
        <f t="shared" ca="1" si="527"/>
        <v>1301155.687255152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8395.6297298201844</v>
      </c>
      <c r="K705" s="25">
        <f t="shared" si="524"/>
        <v>21655.303514578787</v>
      </c>
      <c r="L705" s="25"/>
      <c r="N705" s="25">
        <f>'Combined Retirement'!$C$18/12</f>
        <v>40940.569999999992</v>
      </c>
      <c r="O705" s="25">
        <f t="shared" si="525"/>
        <v>10889.636755601023</v>
      </c>
      <c r="P705" s="25">
        <f t="shared" si="526"/>
        <v>30050.93324439897</v>
      </c>
      <c r="Q705" s="25">
        <f t="array" aca="1" ref="Q705" ca="1">INDEX('Isaac 401k'!L:L,MATCH('Retirement Calculator'!A705,'Isaac 401k'!N:N,0),0)</f>
        <v>1915341.4038597213</v>
      </c>
      <c r="R705" s="25">
        <f t="array" aca="1" ref="R705" ca="1">INDEX('Lorri 401b'!L:L,MATCH('Retirement Calculator'!A705,'Lorri 401b'!N:N,0),0)</f>
        <v>-638940.38004059019</v>
      </c>
      <c r="S705" s="25">
        <f t="shared" ca="1" si="527"/>
        <v>1276401.0238191311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8395.6297298201844</v>
      </c>
      <c r="K706" s="25">
        <f t="shared" si="524"/>
        <v>21655.303514578787</v>
      </c>
      <c r="L706" s="25"/>
      <c r="N706" s="25">
        <f>'Combined Retirement'!$C$18/12</f>
        <v>40940.569999999992</v>
      </c>
      <c r="O706" s="25">
        <f t="shared" si="525"/>
        <v>10889.636755601023</v>
      </c>
      <c r="P706" s="25">
        <f t="shared" si="526"/>
        <v>30050.93324439897</v>
      </c>
      <c r="Q706" s="25">
        <f t="array" aca="1" ref="Q706" ca="1">INDEX('Isaac 401k'!L:L,MATCH('Retirement Calculator'!A706,'Isaac 401k'!N:N,0),0)</f>
        <v>1914891.381522109</v>
      </c>
      <c r="R706" s="25">
        <f t="array" aca="1" ref="R706" ca="1">INDEX('Lorri 401b'!L:L,MATCH('Retirement Calculator'!A706,'Lorri 401b'!N:N,0),0)</f>
        <v>-663348.16556998226</v>
      </c>
      <c r="S706" s="25">
        <f t="shared" ca="1" si="527"/>
        <v>1251543.2159521268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8395.6297298201844</v>
      </c>
      <c r="K707" s="25">
        <f t="shared" si="524"/>
        <v>21655.303514578787</v>
      </c>
      <c r="L707" s="25"/>
      <c r="N707" s="25">
        <f>'Combined Retirement'!$C$18/12</f>
        <v>40940.569999999992</v>
      </c>
      <c r="O707" s="25">
        <f t="shared" si="525"/>
        <v>10889.636755601023</v>
      </c>
      <c r="P707" s="25">
        <f t="shared" si="526"/>
        <v>30050.93324439897</v>
      </c>
      <c r="Q707" s="25">
        <f t="array" aca="1" ref="Q707" ca="1">INDEX('Isaac 401k'!L:L,MATCH('Retirement Calculator'!A707,'Isaac 401k'!N:N,0),0)</f>
        <v>1914439.4840914235</v>
      </c>
      <c r="R707" s="25">
        <f t="array" aca="1" ref="R707" ca="1">INDEX('Lorri 401b'!L:L,MATCH('Retirement Calculator'!A707,'Lorri 401b'!N:N,0),0)</f>
        <v>-687857.65020574676</v>
      </c>
      <c r="S707" s="25">
        <f t="shared" ca="1" si="527"/>
        <v>1226581.8338856767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8395.6297298201844</v>
      </c>
      <c r="K708" s="25">
        <f t="shared" si="524"/>
        <v>21655.303514578787</v>
      </c>
      <c r="L708" s="25"/>
      <c r="N708" s="25">
        <f>'Combined Retirement'!$C$18/12</f>
        <v>40940.569999999992</v>
      </c>
      <c r="O708" s="25">
        <f t="shared" si="525"/>
        <v>10889.636755601023</v>
      </c>
      <c r="P708" s="25">
        <f t="shared" si="526"/>
        <v>30050.93324439897</v>
      </c>
      <c r="Q708" s="25">
        <f t="array" aca="1" ref="Q708" ca="1">INDEX('Isaac 401k'!L:L,MATCH('Retirement Calculator'!A708,'Isaac 401k'!N:N,0),0)</f>
        <v>1913985.7037547766</v>
      </c>
      <c r="R708" s="25">
        <f t="array" aca="1" ref="R708" ca="1">INDEX('Lorri 401b'!L:L,MATCH('Retirement Calculator'!A708,'Lorri 401b'!N:N,0),0)</f>
        <v>-712469.25769416033</v>
      </c>
      <c r="S708" s="25">
        <f t="shared" ca="1" si="527"/>
        <v>1201516.4460606163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8395.6297298201844</v>
      </c>
      <c r="K709" s="25">
        <f t="shared" si="524"/>
        <v>21655.303514578787</v>
      </c>
      <c r="L709" s="25"/>
      <c r="N709" s="25">
        <f>'Combined Retirement'!$C$18/12</f>
        <v>40940.569999999992</v>
      </c>
      <c r="O709" s="25">
        <f t="shared" si="525"/>
        <v>10889.636755601023</v>
      </c>
      <c r="P709" s="25">
        <f t="shared" si="526"/>
        <v>30050.93324439897</v>
      </c>
      <c r="Q709" s="25">
        <f t="array" aca="1" ref="Q709" ca="1">INDEX('Isaac 401k'!L:L,MATCH('Retirement Calculator'!A709,'Isaac 401k'!N:N,0),0)</f>
        <v>1913530.0326667272</v>
      </c>
      <c r="R709" s="25">
        <f t="array" aca="1" ref="R709" ca="1">INDEX('Lorri 401b'!L:L,MATCH('Retirement Calculator'!A709,'Lorri 401b'!N:N,0),0)</f>
        <v>-737183.41354710888</v>
      </c>
      <c r="S709" s="25">
        <f t="shared" ca="1" si="527"/>
        <v>1176346.6191196183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8395.6297298201844</v>
      </c>
      <c r="K710" s="25">
        <f t="shared" si="524"/>
        <v>21655.303514578787</v>
      </c>
      <c r="L710" s="25"/>
      <c r="N710" s="25">
        <f>'Combined Retirement'!$C$18/12</f>
        <v>40940.569999999992</v>
      </c>
      <c r="O710" s="25">
        <f t="shared" si="525"/>
        <v>10889.636755601023</v>
      </c>
      <c r="P710" s="25">
        <f t="shared" si="526"/>
        <v>30050.93324439897</v>
      </c>
      <c r="Q710" s="25">
        <f t="array" aca="1" ref="Q710" ca="1">INDEX('Isaac 401k'!L:L,MATCH('Retirement Calculator'!A710,'Isaac 401k'!N:N,0),0)</f>
        <v>1913072.4629491442</v>
      </c>
      <c r="R710" s="25">
        <f t="array" aca="1" ref="R710" ca="1">INDEX('Lorri 401b'!L:L,MATCH('Retirement Calculator'!A710,'Lorri 401b'!N:N,0),0)</f>
        <v>-762000.54504944477</v>
      </c>
      <c r="S710" s="25">
        <f t="shared" ca="1" si="527"/>
        <v>1151071.9178996994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8395.6297298201844</v>
      </c>
      <c r="K711" s="25">
        <f t="shared" si="524"/>
        <v>21655.303514578787</v>
      </c>
      <c r="L711" s="25"/>
      <c r="N711" s="25">
        <f>'Combined Retirement'!$C$18/12</f>
        <v>40940.569999999992</v>
      </c>
      <c r="O711" s="25">
        <f t="shared" si="525"/>
        <v>10889.636755601023</v>
      </c>
      <c r="P711" s="25">
        <f t="shared" si="526"/>
        <v>30050.93324439897</v>
      </c>
      <c r="Q711" s="25">
        <f t="array" aca="1" ref="Q711" ca="1">INDEX('Isaac 401k'!L:L,MATCH('Retirement Calculator'!A711,'Isaac 401k'!N:N,0),0)</f>
        <v>1912612.9866910712</v>
      </c>
      <c r="R711" s="25">
        <f t="array" aca="1" ref="R711" ca="1">INDEX('Lorri 401b'!L:L,MATCH('Retirement Calculator'!A711,'Lorri 401b'!N:N,0),0)</f>
        <v>-786921.08126637375</v>
      </c>
      <c r="S711" s="25">
        <f t="shared" ca="1" si="527"/>
        <v>1125691.9054246973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8395.6297298201844</v>
      </c>
      <c r="K712" s="25">
        <f t="shared" si="524"/>
        <v>21655.303514578787</v>
      </c>
      <c r="L712" s="25"/>
      <c r="N712" s="25">
        <f>'Combined Retirement'!$C$18/12</f>
        <v>40940.569999999992</v>
      </c>
      <c r="O712" s="25">
        <f t="shared" si="525"/>
        <v>10889.636755601023</v>
      </c>
      <c r="P712" s="25">
        <f t="shared" si="526"/>
        <v>30050.93324439897</v>
      </c>
      <c r="Q712" s="25">
        <f t="array" aca="1" ref="Q712" ca="1">INDEX('Isaac 401k'!L:L,MATCH('Retirement Calculator'!A712,'Isaac 401k'!N:N,0),0)</f>
        <v>1912151.5959485895</v>
      </c>
      <c r="R712" s="25">
        <f t="array" aca="1" ref="R712" ca="1">INDEX('Lorri 401b'!L:L,MATCH('Retirement Calculator'!A712,'Lorri 401b'!N:N,0),0)</f>
        <v>-811945.45305087313</v>
      </c>
      <c r="S712" s="25">
        <f t="shared" ca="1" si="527"/>
        <v>1100206.1428977163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8395.6297298201844</v>
      </c>
      <c r="K713" s="25">
        <f t="shared" si="524"/>
        <v>21655.303514578787</v>
      </c>
      <c r="L713" s="25"/>
      <c r="N713" s="25">
        <f>'Combined Retirement'!$C$18/12</f>
        <v>40940.569999999992</v>
      </c>
      <c r="O713" s="25">
        <f t="shared" si="525"/>
        <v>10889.636755601023</v>
      </c>
      <c r="P713" s="25">
        <f t="shared" si="526"/>
        <v>30050.93324439897</v>
      </c>
      <c r="Q713" s="25">
        <f t="array" aca="1" ref="Q713" ca="1">INDEX('Isaac 401k'!L:L,MATCH('Retirement Calculator'!A713,'Isaac 401k'!N:N,0),0)</f>
        <v>1911688.2827446808</v>
      </c>
      <c r="R713" s="25">
        <f t="array" aca="1" ref="R713" ca="1">INDEX('Lorri 401b'!L:L,MATCH('Retirement Calculator'!A713,'Lorri 401b'!N:N,0),0)</f>
        <v>-837074.09305114124</v>
      </c>
      <c r="S713" s="25">
        <f t="shared" ca="1" si="527"/>
        <v>1074614.1896935394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8395.6297298201844</v>
      </c>
      <c r="K714" s="25">
        <f t="shared" si="524"/>
        <v>21655.303514578787</v>
      </c>
      <c r="L714" s="25"/>
      <c r="N714" s="25">
        <f>'Combined Retirement'!$C$18/12</f>
        <v>40940.569999999992</v>
      </c>
      <c r="O714" s="25">
        <f t="shared" si="525"/>
        <v>10889.636755601023</v>
      </c>
      <c r="P714" s="25">
        <f t="shared" si="526"/>
        <v>30050.93324439897</v>
      </c>
      <c r="Q714" s="25">
        <f t="array" aca="1" ref="Q714" ca="1">INDEX('Isaac 401k'!L:L,MATCH('Retirement Calculator'!A714,'Isaac 401k'!N:N,0),0)</f>
        <v>1911223.0390690891</v>
      </c>
      <c r="R714" s="25">
        <f t="array" aca="1" ref="R714" ca="1">INDEX('Lorri 401b'!L:L,MATCH('Retirement Calculator'!A714,'Lorri 401b'!N:N,0),0)</f>
        <v>-862307.43571807712</v>
      </c>
      <c r="S714" s="25">
        <f t="shared" ca="1" si="527"/>
        <v>1048915.6033510119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8395.6297298201844</v>
      </c>
      <c r="K715" s="25">
        <f t="shared" si="524"/>
        <v>21655.303514578787</v>
      </c>
      <c r="L715" s="25"/>
      <c r="N715" s="25">
        <f>'Combined Retirement'!$C$18/12</f>
        <v>40940.569999999992</v>
      </c>
      <c r="O715" s="25">
        <f t="shared" si="525"/>
        <v>10889.636755601023</v>
      </c>
      <c r="P715" s="25">
        <f t="shared" si="526"/>
        <v>30050.93324439897</v>
      </c>
      <c r="Q715" s="25">
        <f t="array" aca="1" ref="Q715" ca="1">INDEX('Isaac 401k'!L:L,MATCH('Retirement Calculator'!A715,'Isaac 401k'!N:N,0),0)</f>
        <v>1910755.8568781826</v>
      </c>
      <c r="R715" s="25">
        <f t="array" aca="1" ref="R715" ca="1">INDEX('Lorri 401b'!L:L,MATCH('Retirement Calculator'!A715,'Lorri 401b'!N:N,0),0)</f>
        <v>-887645.91731279192</v>
      </c>
      <c r="S715" s="25">
        <f t="shared" ca="1" si="527"/>
        <v>1023109.9395653907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8395.6297298201844</v>
      </c>
      <c r="K716" s="25">
        <f t="shared" si="524"/>
        <v>21655.303514578787</v>
      </c>
      <c r="L716" s="25"/>
      <c r="N716" s="25">
        <f>'Combined Retirement'!$C$18/12</f>
        <v>40940.569999999992</v>
      </c>
      <c r="O716" s="25">
        <f t="shared" si="525"/>
        <v>10889.636755601023</v>
      </c>
      <c r="P716" s="25">
        <f t="shared" si="526"/>
        <v>30050.93324439897</v>
      </c>
      <c r="Q716" s="25">
        <f t="array" aca="1" ref="Q716" ca="1">INDEX('Isaac 401k'!L:L,MATCH('Retirement Calculator'!A716,'Isaac 401k'!N:N,0),0)</f>
        <v>1910286.7280948139</v>
      </c>
      <c r="R716" s="25">
        <f t="array" aca="1" ref="R716" ca="1">INDEX('Lorri 401b'!L:L,MATCH('Retirement Calculator'!A716,'Lorri 401b'!N:N,0),0)</f>
        <v>-913089.97591415141</v>
      </c>
      <c r="S716" s="25">
        <f t="shared" ca="1" si="527"/>
        <v>997196.75218066247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8395.6297298201844</v>
      </c>
      <c r="K717" s="25">
        <f t="shared" si="524"/>
        <v>21655.303514578787</v>
      </c>
      <c r="L717" s="25"/>
      <c r="N717" s="25">
        <f>'Combined Retirement'!$C$18/12</f>
        <v>40940.569999999992</v>
      </c>
      <c r="O717" s="25">
        <f t="shared" si="525"/>
        <v>10889.636755601023</v>
      </c>
      <c r="P717" s="25">
        <f t="shared" si="526"/>
        <v>30050.93324439897</v>
      </c>
      <c r="Q717" s="25">
        <f t="array" aca="1" ref="Q717" ca="1">INDEX('Isaac 401k'!L:L,MATCH('Retirement Calculator'!A717,'Isaac 401k'!N:N,0),0)</f>
        <v>1909815.6446081812</v>
      </c>
      <c r="R717" s="25">
        <f t="array" aca="1" ref="R717" ca="1">INDEX('Lorri 401b'!L:L,MATCH('Retirement Calculator'!A717,'Lorri 401b'!N:N,0),0)</f>
        <v>-938640.05142634991</v>
      </c>
      <c r="S717" s="25">
        <f t="shared" ca="1" si="527"/>
        <v>971175.5931818313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8395.6297298201844</v>
      </c>
      <c r="K718" s="25">
        <f t="shared" si="524"/>
        <v>21655.303514578787</v>
      </c>
      <c r="L718" s="25"/>
      <c r="N718" s="25">
        <f>'Combined Retirement'!$C$18/12</f>
        <v>40940.569999999992</v>
      </c>
      <c r="O718" s="25">
        <f t="shared" si="525"/>
        <v>10889.636755601023</v>
      </c>
      <c r="P718" s="25">
        <f t="shared" si="526"/>
        <v>30050.93324439897</v>
      </c>
      <c r="Q718" s="25">
        <f t="array" aca="1" ref="Q718" ca="1">INDEX('Isaac 401k'!L:L,MATCH('Retirement Calculator'!A718,'Isaac 401k'!N:N,0),0)</f>
        <v>1909342.5982736875</v>
      </c>
      <c r="R718" s="25">
        <f t="array" aca="1" ref="R718" ca="1">INDEX('Lorri 401b'!L:L,MATCH('Retirement Calculator'!A718,'Lorri 401b'!N:N,0),0)</f>
        <v>-964296.58558651595</v>
      </c>
      <c r="S718" s="25">
        <f t="shared" ca="1" si="527"/>
        <v>945046.01268717158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8395.6297298201844</v>
      </c>
      <c r="K719" s="25">
        <f t="shared" si="524"/>
        <v>21655.303514578787</v>
      </c>
      <c r="L719" s="25"/>
      <c r="N719" s="25">
        <f>'Combined Retirement'!$C$18/12</f>
        <v>40940.569999999992</v>
      </c>
      <c r="O719" s="25">
        <f t="shared" si="525"/>
        <v>10889.636755601023</v>
      </c>
      <c r="P719" s="25">
        <f t="shared" si="526"/>
        <v>30050.93324439897</v>
      </c>
      <c r="Q719" s="25">
        <f t="array" aca="1" ref="Q719" ca="1">INDEX('Isaac 401k'!L:L,MATCH('Retirement Calculator'!A719,'Isaac 401k'!N:N,0),0)</f>
        <v>1908867.5809128</v>
      </c>
      <c r="R719" s="25">
        <f t="array" aca="1" ref="R719" ca="1">INDEX('Lorri 401b'!L:L,MATCH('Retirement Calculator'!A719,'Lorri 401b'!N:N,0),0)</f>
        <v>-990060.02197234938</v>
      </c>
      <c r="S719" s="25">
        <f t="shared" ca="1" si="527"/>
        <v>918807.55894045066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8395.6297298201844</v>
      </c>
      <c r="K720" s="25">
        <f t="shared" si="524"/>
        <v>21655.303514578787</v>
      </c>
      <c r="L720" s="25"/>
      <c r="N720" s="25">
        <f>'Combined Retirement'!$C$18/12</f>
        <v>40940.569999999992</v>
      </c>
      <c r="O720" s="25">
        <f t="shared" si="525"/>
        <v>10889.636755601023</v>
      </c>
      <c r="P720" s="25">
        <f t="shared" si="526"/>
        <v>30050.93324439897</v>
      </c>
      <c r="Q720" s="25">
        <f t="array" aca="1" ref="Q720" ca="1">INDEX('Isaac 401k'!L:L,MATCH('Retirement Calculator'!A720,'Isaac 401k'!N:N,0),0)</f>
        <v>1908390.584312909</v>
      </c>
      <c r="R720" s="25">
        <f t="array" aca="1" ref="R720" ca="1">INDEX('Lorri 401b'!L:L,MATCH('Retirement Calculator'!A720,'Lorri 401b'!N:N,0),0)</f>
        <v>-1015930.8060097904</v>
      </c>
      <c r="S720" s="25">
        <f t="shared" ca="1" si="527"/>
        <v>892459.77830311866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8395.6297298201844</v>
      </c>
      <c r="K721" s="25">
        <f t="shared" si="524"/>
        <v>21655.303514578787</v>
      </c>
      <c r="L721" s="25"/>
      <c r="N721" s="25">
        <f>'Combined Retirement'!$C$18/12</f>
        <v>40940.569999999992</v>
      </c>
      <c r="O721" s="25">
        <f t="shared" si="525"/>
        <v>10889.636755601023</v>
      </c>
      <c r="P721" s="25">
        <f t="shared" si="526"/>
        <v>30050.93324439897</v>
      </c>
      <c r="Q721" s="25">
        <f t="array" aca="1" ref="Q721" ca="1">INDEX('Isaac 401k'!L:L,MATCH('Retirement Calculator'!A721,'Isaac 401k'!N:N,0),0)</f>
        <v>1907911.6002271851</v>
      </c>
      <c r="R721" s="25">
        <f t="array" aca="1" ref="R721" ca="1">INDEX('Lorri 401b'!L:L,MATCH('Retirement Calculator'!A721,'Lorri 401b'!N:N,0),0)</f>
        <v>-1041909.3849807208</v>
      </c>
      <c r="S721" s="25">
        <f t="shared" ca="1" si="527"/>
        <v>866002.21524646424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8395.6297298201844</v>
      </c>
      <c r="K722" s="25">
        <f t="shared" si="524"/>
        <v>21655.303514578787</v>
      </c>
      <c r="L722" s="25"/>
      <c r="N722" s="25">
        <f>'Combined Retirement'!$C$18/12</f>
        <v>40940.569999999992</v>
      </c>
      <c r="O722" s="25">
        <f t="shared" si="525"/>
        <v>10889.636755601023</v>
      </c>
      <c r="P722" s="25">
        <f t="shared" si="526"/>
        <v>30050.93324439897</v>
      </c>
      <c r="Q722" s="25">
        <f t="array" aca="1" ref="Q722" ca="1">INDEX('Isaac 401k'!L:L,MATCH('Retirement Calculator'!A722,'Isaac 401k'!N:N,0),0)</f>
        <v>1907430.6203744372</v>
      </c>
      <c r="R722" s="25">
        <f t="array" aca="1" ref="R722" ca="1">INDEX('Lorri 401b'!L:L,MATCH('Retirement Calculator'!A722,'Lorri 401b'!N:N,0),0)</f>
        <v>-1067996.2080306967</v>
      </c>
      <c r="S722" s="25">
        <f t="shared" ca="1" si="527"/>
        <v>839434.41234374046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8395.6297298201844</v>
      </c>
      <c r="K723" s="25">
        <f t="shared" si="524"/>
        <v>21655.303514578787</v>
      </c>
      <c r="L723" s="25"/>
      <c r="N723" s="25">
        <f>'Combined Retirement'!$C$18/12</f>
        <v>40940.569999999992</v>
      </c>
      <c r="O723" s="25">
        <f t="shared" si="525"/>
        <v>10889.636755601023</v>
      </c>
      <c r="P723" s="25">
        <f t="shared" si="526"/>
        <v>30050.93324439897</v>
      </c>
      <c r="Q723" s="25">
        <f t="array" aca="1" ref="Q723" ca="1">INDEX('Isaac 401k'!L:L,MATCH('Retirement Calculator'!A723,'Isaac 401k'!N:N,0),0)</f>
        <v>1906947.6364389695</v>
      </c>
      <c r="R723" s="25">
        <f t="array" aca="1" ref="R723" ca="1">INDEX('Lorri 401b'!L:L,MATCH('Retirement Calculator'!A723,'Lorri 401b'!N:N,0),0)</f>
        <v>-1094191.7261767143</v>
      </c>
      <c r="S723" s="25">
        <f t="shared" ca="1" si="527"/>
        <v>812755.91026225523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8395.6297298201844</v>
      </c>
      <c r="K724" s="25">
        <f t="shared" si="524"/>
        <v>21655.303514578787</v>
      </c>
      <c r="L724" s="25"/>
      <c r="N724" s="25">
        <f>'Combined Retirement'!$C$18/12</f>
        <v>40940.569999999992</v>
      </c>
      <c r="O724" s="25">
        <f t="shared" si="525"/>
        <v>10889.636755601023</v>
      </c>
      <c r="P724" s="25">
        <f t="shared" si="526"/>
        <v>30050.93324439897</v>
      </c>
      <c r="Q724" s="25">
        <f t="array" aca="1" ref="Q724" ca="1">INDEX('Isaac 401k'!L:L,MATCH('Retirement Calculator'!A724,'Isaac 401k'!N:N,0),0)</f>
        <v>1906462.6400704375</v>
      </c>
      <c r="R724" s="25">
        <f t="array" aca="1" ref="R724" ca="1">INDEX('Lorri 401b'!L:L,MATCH('Retirement Calculator'!A724,'Lorri 401b'!N:N,0),0)</f>
        <v>-1120496.3923150068</v>
      </c>
      <c r="S724" s="25">
        <f t="shared" ca="1" si="527"/>
        <v>785966.24775543064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8395.6297298201844</v>
      </c>
      <c r="K725" s="25">
        <f t="shared" si="524"/>
        <v>21655.303514578787</v>
      </c>
      <c r="L725" s="25"/>
      <c r="N725" s="25">
        <f>'Combined Retirement'!$C$18/12</f>
        <v>40940.569999999992</v>
      </c>
      <c r="O725" s="25">
        <f t="shared" si="525"/>
        <v>10889.636755601023</v>
      </c>
      <c r="P725" s="25">
        <f t="shared" si="526"/>
        <v>30050.93324439897</v>
      </c>
      <c r="Q725" s="25">
        <f t="array" aca="1" ref="Q725" ca="1">INDEX('Isaac 401k'!L:L,MATCH('Retirement Calculator'!A725,'Isaac 401k'!N:N,0),0)</f>
        <v>1905975.6228837031</v>
      </c>
      <c r="R725" s="25">
        <f t="array" aca="1" ref="R725" ca="1">INDEX('Lorri 401b'!L:L,MATCH('Retirement Calculator'!A725,'Lorri 401b'!N:N,0),0)</f>
        <v>-1146910.6612288756</v>
      </c>
      <c r="S725" s="25">
        <f t="shared" ca="1" si="527"/>
        <v>759064.96165482746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8395.6297298201844</v>
      </c>
      <c r="K726" s="25">
        <f t="shared" si="524"/>
        <v>21655.303514578787</v>
      </c>
      <c r="L726" s="25"/>
      <c r="N726" s="25">
        <f>'Combined Retirement'!$C$18/12</f>
        <v>40940.569999999992</v>
      </c>
      <c r="O726" s="25">
        <f t="shared" si="525"/>
        <v>10889.636755601023</v>
      </c>
      <c r="P726" s="25">
        <f t="shared" si="526"/>
        <v>30050.93324439897</v>
      </c>
      <c r="Q726" s="25">
        <f t="array" aca="1" ref="Q726" ca="1">INDEX('Isaac 401k'!L:L,MATCH('Retirement Calculator'!A726,'Isaac 401k'!N:N,0),0)</f>
        <v>1905486.5764586907</v>
      </c>
      <c r="R726" s="25">
        <f t="array" aca="1" ref="R726" ca="1">INDEX('Lorri 401b'!L:L,MATCH('Retirement Calculator'!A726,'Lorri 401b'!N:N,0),0)</f>
        <v>-1173434.9895965522</v>
      </c>
      <c r="S726" s="25">
        <f t="shared" ca="1" si="527"/>
        <v>732051.58686213847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8395.6297298201844</v>
      </c>
      <c r="K727" s="25">
        <f t="shared" si="524"/>
        <v>21655.303514578787</v>
      </c>
      <c r="L727" s="25"/>
      <c r="N727" s="25">
        <f>'Combined Retirement'!$C$18/12</f>
        <v>40940.569999999992</v>
      </c>
      <c r="O727" s="25">
        <f t="shared" si="525"/>
        <v>10889.636755601023</v>
      </c>
      <c r="P727" s="25">
        <f t="shared" si="526"/>
        <v>30050.93324439897</v>
      </c>
      <c r="Q727" s="25">
        <f t="array" aca="1" ref="Q727" ca="1">INDEX('Isaac 401k'!L:L,MATCH('Retirement Calculator'!A727,'Isaac 401k'!N:N,0),0)</f>
        <v>1904995.4923402409</v>
      </c>
      <c r="R727" s="25">
        <f t="array" aca="1" ref="R727" ca="1">INDEX('Lorri 401b'!L:L,MATCH('Retirement Calculator'!A727,'Lorri 401b'!N:N,0),0)</f>
        <v>-1200069.8359990942</v>
      </c>
      <c r="S727" s="25">
        <f t="shared" ca="1" si="527"/>
        <v>704925.65634114668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8395.6297298201844</v>
      </c>
      <c r="K728" s="25">
        <f t="shared" si="524"/>
        <v>21655.303514578787</v>
      </c>
      <c r="L728" s="25"/>
      <c r="N728" s="25">
        <f>'Combined Retirement'!$C$18/12</f>
        <v>40940.569999999992</v>
      </c>
      <c r="O728" s="25">
        <f t="shared" si="525"/>
        <v>10889.636755601023</v>
      </c>
      <c r="P728" s="25">
        <f t="shared" si="526"/>
        <v>30050.93324439897</v>
      </c>
      <c r="Q728" s="25">
        <f t="array" aca="1" ref="Q728" ca="1">INDEX('Isaac 401k'!L:L,MATCH('Retirement Calculator'!A728,'Isaac 401k'!N:N,0),0)</f>
        <v>1904502.3620379642</v>
      </c>
      <c r="R728" s="25">
        <f t="array" aca="1" ref="R728" ca="1">INDEX('Lorri 401b'!L:L,MATCH('Retirement Calculator'!A728,'Lorri 401b'!N:N,0),0)</f>
        <v>-1226815.6609283134</v>
      </c>
      <c r="S728" s="25">
        <f t="shared" ca="1" si="527"/>
        <v>677686.70110965078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8395.6297298201844</v>
      </c>
      <c r="K729" s="25">
        <f t="shared" si="524"/>
        <v>21655.303514578787</v>
      </c>
      <c r="L729" s="25"/>
      <c r="N729" s="25">
        <f>'Combined Retirement'!$C$18/12</f>
        <v>40940.569999999992</v>
      </c>
      <c r="O729" s="25">
        <f t="shared" si="525"/>
        <v>10889.636755601023</v>
      </c>
      <c r="P729" s="25">
        <f t="shared" si="526"/>
        <v>30050.93324439897</v>
      </c>
      <c r="Q729" s="25">
        <f t="array" aca="1" ref="Q729" ca="1">INDEX('Isaac 401k'!L:L,MATCH('Retirement Calculator'!A729,'Isaac 401k'!N:N,0),0)</f>
        <v>1904007.1770260946</v>
      </c>
      <c r="R729" s="25">
        <f t="array" aca="1" ref="R729" ca="1">INDEX('Lorri 401b'!L:L,MATCH('Retirement Calculator'!A729,'Lorri 401b'!N:N,0),0)</f>
        <v>-1253672.9267947376</v>
      </c>
      <c r="S729" s="25">
        <f t="shared" ca="1" si="527"/>
        <v>650334.25023135706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8395.6297298201844</v>
      </c>
      <c r="K730" s="25">
        <f t="shared" si="524"/>
        <v>21655.303514578787</v>
      </c>
      <c r="L730" s="25"/>
      <c r="N730" s="25">
        <f>'Combined Retirement'!$C$18/12</f>
        <v>40940.569999999992</v>
      </c>
      <c r="O730" s="25">
        <f t="shared" si="525"/>
        <v>10889.636755601023</v>
      </c>
      <c r="P730" s="25">
        <f t="shared" si="526"/>
        <v>30050.93324439897</v>
      </c>
      <c r="Q730" s="25">
        <f t="array" aca="1" ref="Q730" ca="1">INDEX('Isaac 401k'!L:L,MATCH('Retirement Calculator'!A730,'Isaac 401k'!N:N,0),0)</f>
        <v>1903509.9287433422</v>
      </c>
      <c r="R730" s="25">
        <f t="array" aca="1" ref="R730" ca="1">INDEX('Lorri 401b'!L:L,MATCH('Retirement Calculator'!A730,'Lorri 401b'!N:N,0),0)</f>
        <v>-1280642.0979356053</v>
      </c>
      <c r="S730" s="25">
        <f t="shared" ca="1" si="527"/>
        <v>622867.83080773684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8395.6297298201844</v>
      </c>
      <c r="K731" s="25">
        <f t="shared" si="524"/>
        <v>21655.303514578787</v>
      </c>
      <c r="L731" s="25"/>
      <c r="N731" s="25">
        <f>'Combined Retirement'!$C$18/12</f>
        <v>40940.569999999992</v>
      </c>
      <c r="O731" s="25">
        <f t="shared" si="525"/>
        <v>10889.636755601023</v>
      </c>
      <c r="P731" s="25">
        <f t="shared" si="526"/>
        <v>30050.93324439897</v>
      </c>
      <c r="Q731" s="25">
        <f t="array" aca="1" ref="Q731" ca="1">INDEX('Isaac 401k'!L:L,MATCH('Retirement Calculator'!A731,'Isaac 401k'!N:N,0),0)</f>
        <v>1903010.6085927449</v>
      </c>
      <c r="R731" s="25">
        <f t="array" aca="1" ref="R731" ca="1">INDEX('Lorri 401b'!L:L,MATCH('Retirement Calculator'!A731,'Lorri 401b'!N:N,0),0)</f>
        <v>-1307723.6406228933</v>
      </c>
      <c r="S731" s="25">
        <f t="shared" ca="1" si="527"/>
        <v>595286.96796985157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8395.6297298201844</v>
      </c>
      <c r="K732" s="25">
        <f t="shared" si="524"/>
        <v>21655.303514578787</v>
      </c>
      <c r="L732" s="25"/>
      <c r="N732" s="25">
        <f>'Combined Retirement'!$C$18/12</f>
        <v>40940.569999999992</v>
      </c>
      <c r="O732" s="25">
        <f t="shared" si="525"/>
        <v>10889.636755601023</v>
      </c>
      <c r="P732" s="25">
        <f t="shared" si="526"/>
        <v>30050.93324439897</v>
      </c>
      <c r="Q732" s="25">
        <f t="array" aca="1" ref="Q732" ca="1">INDEX('Isaac 401k'!L:L,MATCH('Retirement Calculator'!A732,'Isaac 401k'!N:N,0),0)</f>
        <v>1902509.2079415203</v>
      </c>
      <c r="R732" s="25">
        <f t="array" aca="1" ref="R732" ca="1">INDEX('Lorri 401b'!L:L,MATCH('Retirement Calculator'!A732,'Lorri 401b'!N:N,0),0)</f>
        <v>-1334918.0230713782</v>
      </c>
      <c r="S732" s="25">
        <f t="shared" ca="1" si="527"/>
        <v>567591.18487014202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8395.6297298201844</v>
      </c>
      <c r="K733" s="25">
        <f t="shared" si="524"/>
        <v>21655.303514578787</v>
      </c>
      <c r="L733" s="25"/>
      <c r="N733" s="25">
        <f>'Combined Retirement'!$C$18/12</f>
        <v>40940.569999999992</v>
      </c>
      <c r="O733" s="25">
        <f t="shared" si="525"/>
        <v>10889.636755601023</v>
      </c>
      <c r="P733" s="25">
        <f t="shared" si="526"/>
        <v>30050.93324439897</v>
      </c>
      <c r="Q733" s="25">
        <f t="array" aca="1" ref="Q733" ca="1">INDEX('Isaac 401k'!L:L,MATCH('Retirement Calculator'!A733,'Isaac 401k'!N:N,0),0)</f>
        <v>1902005.7181209156</v>
      </c>
      <c r="R733" s="25">
        <f t="array" aca="1" ref="R733" ca="1">INDEX('Lorri 401b'!L:L,MATCH('Retirement Calculator'!A733,'Lorri 401b'!N:N,0),0)</f>
        <v>-1362225.715446732</v>
      </c>
      <c r="S733" s="25">
        <f t="shared" ca="1" si="527"/>
        <v>539780.00267418358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8395.6297298201844</v>
      </c>
      <c r="K734" s="25">
        <f t="shared" si="524"/>
        <v>21655.303514578787</v>
      </c>
      <c r="L734" s="25"/>
      <c r="N734" s="25">
        <f>'Combined Retirement'!$C$18/12</f>
        <v>40940.569999999992</v>
      </c>
      <c r="O734" s="25">
        <f t="shared" si="525"/>
        <v>10889.636755601023</v>
      </c>
      <c r="P734" s="25">
        <f t="shared" si="526"/>
        <v>30050.93324439897</v>
      </c>
      <c r="Q734" s="25">
        <f t="array" aca="1" ref="Q734" ca="1">INDEX('Isaac 401k'!L:L,MATCH('Retirement Calculator'!A734,'Isaac 401k'!N:N,0),0)</f>
        <v>1901500.1304260583</v>
      </c>
      <c r="R734" s="25">
        <f t="array" aca="1" ref="R734" ca="1">INDEX('Lorri 401b'!L:L,MATCH('Retirement Calculator'!A734,'Lorri 401b'!N:N,0),0)</f>
        <v>-1389647.1898736497</v>
      </c>
      <c r="S734" s="25">
        <f t="shared" ca="1" si="527"/>
        <v>511852.94055240857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8395.6297298201844</v>
      </c>
      <c r="K735" s="25">
        <f t="shared" si="524"/>
        <v>21655.303514578787</v>
      </c>
      <c r="L735" s="25"/>
      <c r="N735" s="25">
        <f>'Combined Retirement'!$C$18/12</f>
        <v>40940.569999999992</v>
      </c>
      <c r="O735" s="25">
        <f t="shared" si="525"/>
        <v>10889.636755601023</v>
      </c>
      <c r="P735" s="25">
        <f t="shared" si="526"/>
        <v>30050.93324439897</v>
      </c>
      <c r="Q735" s="25">
        <f t="array" aca="1" ref="Q735" ca="1">INDEX('Isaac 401k'!L:L,MATCH('Retirement Calculator'!A735,'Isaac 401k'!N:N,0),0)</f>
        <v>1900992.4361158058</v>
      </c>
      <c r="R735" s="25">
        <f t="array" aca="1" ref="R735" ca="1">INDEX('Lorri 401b'!L:L,MATCH('Retirement Calculator'!A735,'Lorri 401b'!N:N,0),0)</f>
        <v>-1417182.9204440129</v>
      </c>
      <c r="S735" s="25">
        <f t="shared" ca="1" si="527"/>
        <v>483809.51567179291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8395.6297298201844</v>
      </c>
      <c r="K736" s="25">
        <f t="shared" si="524"/>
        <v>21655.303514578787</v>
      </c>
      <c r="L736" s="25"/>
      <c r="N736" s="25">
        <f>'Combined Retirement'!$C$18/12</f>
        <v>40940.569999999992</v>
      </c>
      <c r="O736" s="25">
        <f t="shared" si="525"/>
        <v>10889.636755601023</v>
      </c>
      <c r="P736" s="25">
        <f t="shared" si="526"/>
        <v>30050.93324439897</v>
      </c>
      <c r="Q736" s="25">
        <f t="array" aca="1" ref="Q736" ca="1">INDEX('Isaac 401k'!L:L,MATCH('Retirement Calculator'!A736,'Isaac 401k'!N:N,0),0)</f>
        <v>1900482.6264125938</v>
      </c>
      <c r="R736" s="25">
        <f t="array" aca="1" ref="R736" ca="1">INDEX('Lorri 401b'!L:L,MATCH('Retirement Calculator'!A736,'Lorri 401b'!N:N,0),0)</f>
        <v>-1444833.3832250859</v>
      </c>
      <c r="S736" s="25">
        <f t="shared" ca="1" si="527"/>
        <v>455649.24318750785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8395.6297298201844</v>
      </c>
      <c r="K737" s="25">
        <f t="shared" si="524"/>
        <v>21655.303514578787</v>
      </c>
      <c r="L737" s="25"/>
      <c r="N737" s="25">
        <f>'Combined Retirement'!$C$18/12</f>
        <v>40940.569999999992</v>
      </c>
      <c r="O737" s="25">
        <f t="shared" si="525"/>
        <v>10889.636755601023</v>
      </c>
      <c r="P737" s="25">
        <f t="shared" si="526"/>
        <v>30050.93324439897</v>
      </c>
      <c r="Q737" s="25">
        <f t="array" aca="1" ref="Q737" ca="1">INDEX('Isaac 401k'!L:L,MATCH('Retirement Calculator'!A737,'Isaac 401k'!N:N,0),0)</f>
        <v>1899970.6925022851</v>
      </c>
      <c r="R737" s="25">
        <f t="array" aca="1" ref="R737" ca="1">INDEX('Lorri 401b'!L:L,MATCH('Retirement Calculator'!A737,'Lorri 401b'!N:N,0),0)</f>
        <v>-1472599.0562677467</v>
      </c>
      <c r="S737" s="25">
        <f t="shared" ca="1" si="527"/>
        <v>427371.6362345384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8395.6297298201844</v>
      </c>
      <c r="K738" s="25">
        <f t="shared" si="524"/>
        <v>21655.303514578787</v>
      </c>
      <c r="L738" s="25"/>
      <c r="N738" s="25">
        <f>'Combined Retirement'!$C$18/12</f>
        <v>40940.569999999992</v>
      </c>
      <c r="O738" s="25">
        <f t="shared" si="525"/>
        <v>10889.636755601023</v>
      </c>
      <c r="P738" s="25">
        <f t="shared" si="526"/>
        <v>30050.93324439897</v>
      </c>
      <c r="Q738" s="25">
        <f t="array" aca="1" ref="Q738" ca="1">INDEX('Isaac 401k'!L:L,MATCH('Retirement Calculator'!A738,'Isaac 401k'!N:N,0),0)</f>
        <v>1899456.6255340169</v>
      </c>
      <c r="R738" s="25">
        <f t="array" aca="1" ref="R738" ca="1">INDEX('Lorri 401b'!L:L,MATCH('Retirement Calculator'!A738,'Lorri 401b'!N:N,0),0)</f>
        <v>-1500480.4196147518</v>
      </c>
      <c r="S738" s="25">
        <f t="shared" ca="1" si="527"/>
        <v>398976.20591926505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8395.6297298201844</v>
      </c>
      <c r="K739" s="25">
        <f t="shared" si="524"/>
        <v>21655.303514578787</v>
      </c>
      <c r="L739" s="25"/>
      <c r="N739" s="25">
        <f>'Combined Retirement'!$C$18/12</f>
        <v>40940.569999999992</v>
      </c>
      <c r="O739" s="25">
        <f t="shared" si="525"/>
        <v>10889.636755601023</v>
      </c>
      <c r="P739" s="25">
        <f t="shared" si="526"/>
        <v>30050.93324439897</v>
      </c>
      <c r="Q739" s="25">
        <f t="array" aca="1" ref="Q739" ca="1">INDEX('Isaac 401k'!L:L,MATCH('Retirement Calculator'!A739,'Isaac 401k'!N:N,0),0)</f>
        <v>1898940.4166200475</v>
      </c>
      <c r="R739" s="25">
        <f t="array" aca="1" ref="R739" ca="1">INDEX('Lorri 401b'!L:L,MATCH('Retirement Calculator'!A739,'Lorri 401b'!N:N,0),0)</f>
        <v>-1528477.9553090362</v>
      </c>
      <c r="S739" s="25">
        <f t="shared" ca="1" si="527"/>
        <v>370462.46131101134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8395.6297298201844</v>
      </c>
      <c r="K740" s="25">
        <f t="shared" si="524"/>
        <v>21655.303514578787</v>
      </c>
      <c r="L740" s="25"/>
      <c r="N740" s="25">
        <f>'Combined Retirement'!$C$18/12</f>
        <v>40940.569999999992</v>
      </c>
      <c r="O740" s="25">
        <f t="shared" si="525"/>
        <v>10889.636755601023</v>
      </c>
      <c r="P740" s="25">
        <f t="shared" si="526"/>
        <v>30050.93324439897</v>
      </c>
      <c r="Q740" s="25">
        <f t="array" aca="1" ref="Q740" ca="1">INDEX('Isaac 401k'!L:L,MATCH('Retirement Calculator'!A740,'Isaac 401k'!N:N,0),0)</f>
        <v>1898422.0568356032</v>
      </c>
      <c r="R740" s="25">
        <f t="array" aca="1" ref="R740" ca="1">INDEX('Lorri 401b'!L:L,MATCH('Retirement Calculator'!A740,'Lorri 401b'!N:N,0),0)</f>
        <v>-1556592.1474020467</v>
      </c>
      <c r="S740" s="25">
        <f t="shared" ca="1" si="527"/>
        <v>341829.90943355649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8395.6297298201844</v>
      </c>
      <c r="K741" s="25">
        <f t="shared" si="524"/>
        <v>21655.303514578787</v>
      </c>
      <c r="L741" s="25"/>
      <c r="N741" s="25">
        <f>'Combined Retirement'!$C$18/12</f>
        <v>40940.569999999992</v>
      </c>
      <c r="O741" s="25">
        <f t="shared" si="525"/>
        <v>10889.636755601023</v>
      </c>
      <c r="P741" s="25">
        <f t="shared" si="526"/>
        <v>30050.93324439897</v>
      </c>
      <c r="Q741" s="25">
        <f t="array" aca="1" ref="Q741" ca="1">INDEX('Isaac 401k'!L:L,MATCH('Retirement Calculator'!A741,'Isaac 401k'!N:N,0),0)</f>
        <v>1897901.5372187237</v>
      </c>
      <c r="R741" s="25">
        <f t="array" aca="1" ref="R741" ca="1">INDEX('Lorri 401b'!L:L,MATCH('Retirement Calculator'!A741,'Lorri 401b'!N:N,0),0)</f>
        <v>-1584823.4819621115</v>
      </c>
      <c r="S741" s="25">
        <f t="shared" ca="1" si="527"/>
        <v>313078.05525661213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8395.6297298201844</v>
      </c>
      <c r="K742" s="25">
        <f t="shared" si="524"/>
        <v>21655.303514578787</v>
      </c>
      <c r="L742" s="25"/>
      <c r="N742" s="25">
        <f>'Combined Retirement'!$C$18/12</f>
        <v>40940.569999999992</v>
      </c>
      <c r="O742" s="25">
        <f t="shared" si="525"/>
        <v>10889.636755601023</v>
      </c>
      <c r="P742" s="25">
        <f t="shared" si="526"/>
        <v>30050.93324439897</v>
      </c>
      <c r="Q742" s="25">
        <f t="array" aca="1" ref="Q742" ca="1">INDEX('Isaac 401k'!L:L,MATCH('Retirement Calculator'!A742,'Isaac 401k'!N:N,0),0)</f>
        <v>1897378.8487701074</v>
      </c>
      <c r="R742" s="25">
        <f t="array" aca="1" ref="R742" ca="1">INDEX('Lorri 401b'!L:L,MATCH('Retirement Calculator'!A742,'Lorri 401b'!N:N,0),0)</f>
        <v>-1613172.4470828432</v>
      </c>
      <c r="S742" s="25">
        <f t="shared" ca="1" si="527"/>
        <v>284206.40168726421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8395.6297298201844</v>
      </c>
      <c r="K743" s="25">
        <f t="shared" si="524"/>
        <v>21655.303514578787</v>
      </c>
      <c r="L743" s="25"/>
      <c r="N743" s="25">
        <f>'Combined Retirement'!$C$18/12</f>
        <v>40940.569999999992</v>
      </c>
      <c r="O743" s="25">
        <f t="shared" si="525"/>
        <v>10889.636755601023</v>
      </c>
      <c r="P743" s="25">
        <f t="shared" si="526"/>
        <v>30050.93324439897</v>
      </c>
      <c r="Q743" s="25">
        <f t="array" aca="1" ref="Q743" ca="1">INDEX('Isaac 401k'!L:L,MATCH('Retirement Calculator'!A743,'Isaac 401k'!N:N,0),0)</f>
        <v>1896853.9824529551</v>
      </c>
      <c r="R743" s="25">
        <f t="array" aca="1" ref="R743" ca="1">INDEX('Lorri 401b'!L:L,MATCH('Retirement Calculator'!A743,'Lorri 401b'!N:N,0),0)</f>
        <v>-1641639.532891578</v>
      </c>
      <c r="S743" s="25">
        <f t="shared" ca="1" si="527"/>
        <v>255214.44956137706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8395.6297298201844</v>
      </c>
      <c r="K744" s="25">
        <f t="shared" si="524"/>
        <v>21655.303514578787</v>
      </c>
      <c r="L744" s="25"/>
      <c r="N744" s="25">
        <f>'Combined Retirement'!$C$18/12</f>
        <v>40940.569999999992</v>
      </c>
      <c r="O744" s="25">
        <f t="shared" si="525"/>
        <v>10889.636755601023</v>
      </c>
      <c r="P744" s="25">
        <f t="shared" si="526"/>
        <v>30050.93324439897</v>
      </c>
      <c r="Q744" s="25">
        <f t="array" aca="1" ref="Q744" ca="1">INDEX('Isaac 401k'!L:L,MATCH('Retirement Calculator'!A744,'Isaac 401k'!N:N,0),0)</f>
        <v>1896326.9291928147</v>
      </c>
      <c r="R744" s="25">
        <f t="array" aca="1" ref="R744" ca="1">INDEX('Lorri 401b'!L:L,MATCH('Retirement Calculator'!A744,'Lorri 401b'!N:N,0),0)</f>
        <v>-1670225.2315578491</v>
      </c>
      <c r="S744" s="25">
        <f t="shared" ca="1" si="527"/>
        <v>226101.69763496565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8395.6297298201844</v>
      </c>
      <c r="K745" s="25">
        <f t="shared" si="524"/>
        <v>21655.303514578787</v>
      </c>
      <c r="L745" s="25"/>
      <c r="N745" s="25">
        <f>'Combined Retirement'!$C$18/12</f>
        <v>40940.569999999992</v>
      </c>
      <c r="O745" s="25">
        <f t="shared" si="525"/>
        <v>10889.636755601023</v>
      </c>
      <c r="P745" s="25">
        <f t="shared" si="526"/>
        <v>30050.93324439897</v>
      </c>
      <c r="Q745" s="25">
        <f t="array" aca="1" ref="Q745" ca="1">INDEX('Isaac 401k'!L:L,MATCH('Retirement Calculator'!A745,'Isaac 401k'!N:N,0),0)</f>
        <v>1895797.6798774237</v>
      </c>
      <c r="R745" s="25">
        <f t="array" aca="1" ref="R745" ca="1">INDEX('Lorri 401b'!L:L,MATCH('Retirement Calculator'!A745,'Lorri 401b'!N:N,0),0)</f>
        <v>-1698930.0373018964</v>
      </c>
      <c r="S745" s="25">
        <f t="shared" ca="1" si="527"/>
        <v>196867.64257552731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8395.6297298201844</v>
      </c>
      <c r="K746" s="25">
        <f t="shared" si="524"/>
        <v>21655.303514578787</v>
      </c>
      <c r="L746" s="25"/>
      <c r="N746" s="25">
        <f>'Combined Retirement'!$C$18/12</f>
        <v>40940.569999999992</v>
      </c>
      <c r="O746" s="25">
        <f t="shared" si="525"/>
        <v>10889.636755601023</v>
      </c>
      <c r="P746" s="25">
        <f t="shared" si="526"/>
        <v>30050.93324439897</v>
      </c>
      <c r="Q746" s="25">
        <f t="array" aca="1" ref="Q746" ca="1">INDEX('Isaac 401k'!L:L,MATCH('Retirement Calculator'!A746,'Isaac 401k'!N:N,0),0)</f>
        <v>1895266.2253565518</v>
      </c>
      <c r="R746" s="25">
        <f t="array" aca="1" ref="R746" ca="1">INDEX('Lorri 401b'!L:L,MATCH('Retirement Calculator'!A746,'Lorri 401b'!N:N,0),0)</f>
        <v>-1727754.4464032105</v>
      </c>
      <c r="S746" s="25">
        <f t="shared" ca="1" si="527"/>
        <v>167511.7789533413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8395.6297298201844</v>
      </c>
      <c r="K747" s="25">
        <f t="shared" si="524"/>
        <v>21655.303514578787</v>
      </c>
      <c r="L747" s="25"/>
      <c r="N747" s="25">
        <f>'Combined Retirement'!$C$18/12</f>
        <v>40940.569999999992</v>
      </c>
      <c r="O747" s="25">
        <f t="shared" si="525"/>
        <v>10889.636755601023</v>
      </c>
      <c r="P747" s="25">
        <f t="shared" si="526"/>
        <v>30050.93324439897</v>
      </c>
      <c r="Q747" s="25">
        <f t="array" aca="1" ref="Q747" ca="1">INDEX('Isaac 401k'!L:L,MATCH('Retirement Calculator'!A747,'Isaac 401k'!N:N,0),0)</f>
        <v>1894732.556441843</v>
      </c>
      <c r="R747" s="25">
        <f t="array" aca="1" ref="R747" ca="1">INDEX('Lorri 401b'!L:L,MATCH('Retirement Calculator'!A747,'Lorri 401b'!N:N,0),0)</f>
        <v>-1756698.9572091135</v>
      </c>
      <c r="S747" s="25">
        <f t="shared" ca="1" si="527"/>
        <v>138033.59923272952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8395.6297298201844</v>
      </c>
      <c r="K748" s="25">
        <f t="shared" si="524"/>
        <v>21655.303514578787</v>
      </c>
      <c r="L748" s="25"/>
      <c r="N748" s="25">
        <f>'Combined Retirement'!$C$18/12</f>
        <v>40940.569999999992</v>
      </c>
      <c r="O748" s="25">
        <f t="shared" si="525"/>
        <v>10889.636755601023</v>
      </c>
      <c r="P748" s="25">
        <f t="shared" si="526"/>
        <v>30050.93324439897</v>
      </c>
      <c r="Q748" s="25">
        <f t="array" aca="1" ref="Q748" ca="1">INDEX('Isaac 401k'!L:L,MATCH('Retirement Calculator'!A748,'Isaac 401k'!N:N,0),0)</f>
        <v>1894196.6639066562</v>
      </c>
      <c r="R748" s="25">
        <f t="array" aca="1" ref="R748" ca="1">INDEX('Lorri 401b'!L:L,MATCH('Retirement Calculator'!A748,'Lorri 401b'!N:N,0),0)</f>
        <v>-1785764.0701433744</v>
      </c>
      <c r="S748" s="25">
        <f t="shared" ca="1" si="527"/>
        <v>108432.59376328182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8395.6297298201844</v>
      </c>
      <c r="K749" s="25">
        <f t="shared" si="524"/>
        <v>21655.303514578787</v>
      </c>
      <c r="L749" s="25"/>
      <c r="N749" s="25">
        <f>'Combined Retirement'!$C$18/12</f>
        <v>40940.569999999992</v>
      </c>
      <c r="O749" s="25">
        <f t="shared" si="525"/>
        <v>10889.636755601023</v>
      </c>
      <c r="P749" s="25">
        <f t="shared" si="526"/>
        <v>30050.93324439897</v>
      </c>
      <c r="Q749" s="25">
        <f t="array" aca="1" ref="Q749" ca="1">INDEX('Isaac 401k'!L:L,MATCH('Retirement Calculator'!A749,'Isaac 401k'!N:N,0),0)</f>
        <v>1893658.5384859061</v>
      </c>
      <c r="R749" s="25">
        <f t="array" aca="1" ref="R749" ca="1">INDEX('Lorri 401b'!L:L,MATCH('Retirement Calculator'!A749,'Lorri 401b'!N:N,0),0)</f>
        <v>-1814950.2877148613</v>
      </c>
      <c r="S749" s="25">
        <f t="shared" ca="1" si="527"/>
        <v>78708.250771044753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8395.6297298201844</v>
      </c>
      <c r="K750" s="25">
        <f t="shared" si="524"/>
        <v>21655.303514578787</v>
      </c>
      <c r="L750" s="25"/>
      <c r="N750" s="25">
        <f>'Combined Retirement'!$C$18/12</f>
        <v>40940.569999999992</v>
      </c>
      <c r="O750" s="25">
        <f t="shared" si="525"/>
        <v>10889.636755601023</v>
      </c>
      <c r="P750" s="25">
        <f t="shared" si="526"/>
        <v>30050.93324439897</v>
      </c>
      <c r="Q750" s="25">
        <f t="array" aca="1" ref="Q750" ca="1">INDEX('Isaac 401k'!L:L,MATCH('Retirement Calculator'!A750,'Isaac 401k'!N:N,0),0)</f>
        <v>1893118.170875903</v>
      </c>
      <c r="R750" s="25">
        <f t="array" aca="1" ref="R750" ca="1">INDEX('Lorri 401b'!L:L,MATCH('Retirement Calculator'!A750,'Lorri 401b'!N:N,0),0)</f>
        <v>-1844258.1145262294</v>
      </c>
      <c r="S750" s="25">
        <f t="shared" ca="1" si="527"/>
        <v>48860.056349673541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8395.6297298201844</v>
      </c>
      <c r="K751" s="25">
        <f t="shared" si="524"/>
        <v>21655.303514578787</v>
      </c>
      <c r="L751" s="25"/>
      <c r="N751" s="25">
        <f>'Combined Retirement'!$C$18/12</f>
        <v>40940.569999999992</v>
      </c>
      <c r="O751" s="25">
        <f t="shared" si="525"/>
        <v>10889.636755601023</v>
      </c>
      <c r="P751" s="25">
        <f t="shared" si="526"/>
        <v>30050.93324439897</v>
      </c>
      <c r="Q751" s="25">
        <f t="array" aca="1" ref="Q751" ca="1">INDEX('Isaac 401k'!L:L,MATCH('Retirement Calculator'!A751,'Isaac 401k'!N:N,0),0)</f>
        <v>1892575.5517341914</v>
      </c>
      <c r="R751" s="25">
        <f t="array" aca="1" ref="R751" ca="1">INDEX('Lorri 401b'!L:L,MATCH('Retirement Calculator'!A751,'Lorri 401b'!N:N,0),0)</f>
        <v>-1873688.057282645</v>
      </c>
      <c r="S751" s="25">
        <f t="shared" ca="1" si="527"/>
        <v>18887.494451546343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8395.6297298201844</v>
      </c>
      <c r="K752" s="25">
        <f t="shared" si="524"/>
        <v>21655.303514578787</v>
      </c>
      <c r="L752" s="25"/>
      <c r="N752" s="25">
        <f>'Combined Retirement'!$C$18/12</f>
        <v>40940.569999999992</v>
      </c>
      <c r="O752" s="25">
        <f t="shared" si="525"/>
        <v>10889.636755601023</v>
      </c>
      <c r="P752" s="25">
        <f t="shared" si="526"/>
        <v>30050.93324439897</v>
      </c>
      <c r="Q752" s="25">
        <f t="array" aca="1" ref="Q752" ca="1">INDEX('Isaac 401k'!L:L,MATCH('Retirement Calculator'!A752,'Isaac 401k'!N:N,0),0)</f>
        <v>1892030.6716793894</v>
      </c>
      <c r="R752" s="25">
        <f t="array" aca="1" ref="R752" ca="1">INDEX('Lorri 401b'!L:L,MATCH('Retirement Calculator'!A752,'Lorri 401b'!N:N,0),0)</f>
        <v>-1903240.6248005456</v>
      </c>
      <c r="S752" s="25">
        <f t="shared" ca="1" si="527"/>
        <v>-11209.953121156199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8395.6297298201844</v>
      </c>
      <c r="K753" s="25">
        <f t="shared" si="524"/>
        <v>21655.303514578787</v>
      </c>
      <c r="L753" s="25"/>
      <c r="N753" s="25">
        <f>'Combined Retirement'!$C$18/12</f>
        <v>40940.569999999992</v>
      </c>
      <c r="O753" s="25">
        <f t="shared" si="525"/>
        <v>10889.636755601023</v>
      </c>
      <c r="P753" s="25">
        <f t="shared" si="526"/>
        <v>30050.93324439897</v>
      </c>
      <c r="Q753" s="25">
        <f t="array" aca="1" ref="Q753" ca="1">INDEX('Isaac 401k'!L:L,MATCH('Retirement Calculator'!A753,'Isaac 401k'!N:N,0),0)</f>
        <v>1891483.5212910257</v>
      </c>
      <c r="R753" s="25">
        <f t="array" aca="1" ref="R753" ca="1">INDEX('Lorri 401b'!L:L,MATCH('Retirement Calculator'!A753,'Lorri 401b'!N:N,0),0)</f>
        <v>-1932916.3280164376</v>
      </c>
      <c r="S753" s="25">
        <f t="shared" ca="1" si="527"/>
        <v>-41432.806725411909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8395.6297298201844</v>
      </c>
      <c r="K754" s="25">
        <f t="shared" si="524"/>
        <v>21655.303514578787</v>
      </c>
      <c r="L754" s="25"/>
      <c r="N754" s="25">
        <f>'Combined Retirement'!$C$18/12</f>
        <v>40940.569999999992</v>
      </c>
      <c r="O754" s="25">
        <f t="shared" si="525"/>
        <v>10889.636755601023</v>
      </c>
      <c r="P754" s="25">
        <f t="shared" si="526"/>
        <v>30050.93324439897</v>
      </c>
      <c r="Q754" s="25">
        <f t="array" aca="1" ref="Q754" ca="1">INDEX('Isaac 401k'!L:L,MATCH('Retirement Calculator'!A754,'Isaac 401k'!N:N,0),0)</f>
        <v>1890934.0911093771</v>
      </c>
      <c r="R754" s="25">
        <f t="array" aca="1" ref="R754" ca="1">INDEX('Lorri 401b'!L:L,MATCH('Retirement Calculator'!A754,'Lorri 401b'!N:N,0),0)</f>
        <v>-1962715.6799957289</v>
      </c>
      <c r="S754" s="25">
        <f t="shared" ca="1" si="527"/>
        <v>-71781.58888635179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8395.6297298201844</v>
      </c>
      <c r="K755" s="25">
        <f t="shared" si="524"/>
        <v>21655.303514578787</v>
      </c>
      <c r="L755" s="25"/>
      <c r="N755" s="25">
        <f>'Combined Retirement'!$C$18/12</f>
        <v>40940.569999999992</v>
      </c>
      <c r="O755" s="25">
        <f t="shared" si="525"/>
        <v>10889.636755601023</v>
      </c>
      <c r="P755" s="25">
        <f t="shared" si="526"/>
        <v>30050.93324439897</v>
      </c>
      <c r="Q755" s="25">
        <f t="array" aca="1" ref="Q755" ca="1">INDEX('Isaac 401k'!L:L,MATCH('Retirement Calculator'!A755,'Isaac 401k'!N:N,0),0)</f>
        <v>1890382.371635305</v>
      </c>
      <c r="R755" s="25">
        <f t="array" aca="1" ref="R755" ca="1">INDEX('Lorri 401b'!L:L,MATCH('Retirement Calculator'!A755,'Lorri 401b'!N:N,0),0)</f>
        <v>-1992639.1959416007</v>
      </c>
      <c r="S755" s="25">
        <f t="shared" ca="1" si="527"/>
        <v>-102256.82430629572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8395.6297298201844</v>
      </c>
      <c r="K756" s="25">
        <f t="shared" si="524"/>
        <v>21655.303514578787</v>
      </c>
      <c r="L756" s="25"/>
      <c r="N756" s="25">
        <f>'Combined Retirement'!$C$18/12</f>
        <v>40940.569999999992</v>
      </c>
      <c r="O756" s="25">
        <f t="shared" si="525"/>
        <v>10889.636755601023</v>
      </c>
      <c r="P756" s="25">
        <f t="shared" si="526"/>
        <v>30050.93324439897</v>
      </c>
      <c r="Q756" s="25">
        <f t="array" aca="1" ref="Q756" ca="1">INDEX('Isaac 401k'!L:L,MATCH('Retirement Calculator'!A756,'Isaac 401k'!N:N,0),0)</f>
        <v>1889828.3533300911</v>
      </c>
      <c r="R756" s="25">
        <f t="array" aca="1" ref="R756" ca="1">INDEX('Lorri 401b'!L:L,MATCH('Retirement Calculator'!A756,'Lorri 401b'!N:N,0),0)</f>
        <v>-2022687.3932039137</v>
      </c>
      <c r="S756" s="25">
        <f t="shared" ca="1" si="527"/>
        <v>-132859.03987382259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8395.6297298201844</v>
      </c>
      <c r="K757" s="25">
        <f t="shared" si="524"/>
        <v>21655.303514578787</v>
      </c>
      <c r="L757" s="25"/>
      <c r="N757" s="25">
        <f>'Combined Retirement'!$C$18/12</f>
        <v>40940.569999999992</v>
      </c>
      <c r="O757" s="25">
        <f t="shared" si="525"/>
        <v>10889.636755601023</v>
      </c>
      <c r="P757" s="25">
        <f t="shared" si="526"/>
        <v>30050.93324439897</v>
      </c>
      <c r="Q757" s="25">
        <f t="array" aca="1" ref="Q757" ca="1">INDEX('Isaac 401k'!L:L,MATCH('Retirement Calculator'!A757,'Isaac 401k'!N:N,0),0)</f>
        <v>1889272.026615272</v>
      </c>
      <c r="R757" s="25">
        <f t="array" aca="1" ref="R757" ca="1">INDEX('Lorri 401b'!L:L,MATCH('Retirement Calculator'!A757,'Lorri 401b'!N:N,0),0)</f>
        <v>-2052860.791288153</v>
      </c>
      <c r="S757" s="25">
        <f t="shared" ca="1" si="527"/>
        <v>-163588.76467288099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8395.6297298201844</v>
      </c>
      <c r="K758" s="25">
        <f t="shared" si="524"/>
        <v>21655.303514578787</v>
      </c>
      <c r="L758" s="25"/>
      <c r="N758" s="25">
        <f>'Combined Retirement'!$C$18/12</f>
        <v>40940.569999999992</v>
      </c>
      <c r="O758" s="25">
        <f t="shared" si="525"/>
        <v>10889.636755601023</v>
      </c>
      <c r="P758" s="25">
        <f t="shared" si="526"/>
        <v>30050.93324439897</v>
      </c>
      <c r="Q758" s="25">
        <f t="array" aca="1" ref="Q758" ca="1">INDEX('Isaac 401k'!L:L,MATCH('Retirement Calculator'!A758,'Isaac 401k'!N:N,0),0)</f>
        <v>1888713.3818724747</v>
      </c>
      <c r="R758" s="25">
        <f t="array" aca="1" ref="R758" ca="1">INDEX('Lorri 401b'!L:L,MATCH('Retirement Calculator'!A758,'Lorri 401b'!N:N,0),0)</f>
        <v>-2083159.9118644099</v>
      </c>
      <c r="S758" s="25">
        <f t="shared" ca="1" si="527"/>
        <v>-194446.52999193524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8395.6297298201844</v>
      </c>
      <c r="K759" s="25">
        <f t="shared" si="524"/>
        <v>21655.303514578787</v>
      </c>
      <c r="L759" s="25"/>
      <c r="N759" s="25">
        <f>'Combined Retirement'!$C$18/12</f>
        <v>40940.569999999992</v>
      </c>
      <c r="O759" s="25">
        <f t="shared" si="525"/>
        <v>10889.636755601023</v>
      </c>
      <c r="P759" s="25">
        <f t="shared" si="526"/>
        <v>30050.93324439897</v>
      </c>
      <c r="Q759" s="25">
        <f t="array" aca="1" ref="Q759" ca="1">INDEX('Isaac 401k'!L:L,MATCH('Retirement Calculator'!A759,'Isaac 401k'!N:N,0),0)</f>
        <v>1888152.409443249</v>
      </c>
      <c r="R759" s="25">
        <f t="array" aca="1" ref="R759" ca="1">INDEX('Lorri 401b'!L:L,MATCH('Retirement Calculator'!A759,'Lorri 401b'!N:N,0),0)</f>
        <v>-2113585.2787764012</v>
      </c>
      <c r="S759" s="25">
        <f t="shared" ca="1" si="527"/>
        <v>-225432.86933315219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8395.6297298201844</v>
      </c>
      <c r="K760" s="25">
        <f t="shared" si="524"/>
        <v>21655.303514578787</v>
      </c>
      <c r="L760" s="25"/>
      <c r="N760" s="25">
        <f>'Combined Retirement'!$C$18/12</f>
        <v>40940.569999999992</v>
      </c>
      <c r="O760" s="25">
        <f t="shared" si="525"/>
        <v>10889.636755601023</v>
      </c>
      <c r="P760" s="25">
        <f t="shared" si="526"/>
        <v>30050.93324439897</v>
      </c>
      <c r="Q760" s="25">
        <f t="array" aca="1" ref="Q760" ca="1">INDEX('Isaac 401k'!L:L,MATCH('Retirement Calculator'!A760,'Isaac 401k'!N:N,0),0)</f>
        <v>1887589.0996289013</v>
      </c>
      <c r="R760" s="25">
        <f t="array" aca="1" ref="R760" ca="1">INDEX('Lorri 401b'!L:L,MATCH('Retirement Calculator'!A760,'Lorri 401b'!N:N,0),0)</f>
        <v>-2144137.4180505257</v>
      </c>
      <c r="S760" s="25">
        <f t="shared" ca="1" si="527"/>
        <v>-256548.31842162437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8395.6297298201844</v>
      </c>
      <c r="K761" s="25">
        <f t="shared" si="524"/>
        <v>21655.303514578787</v>
      </c>
      <c r="L761" s="25"/>
      <c r="N761" s="25">
        <f>'Combined Retirement'!$C$18/12</f>
        <v>40940.569999999992</v>
      </c>
      <c r="O761" s="25">
        <f t="shared" si="525"/>
        <v>10889.636755601023</v>
      </c>
      <c r="P761" s="25">
        <f t="shared" si="526"/>
        <v>30050.93324439897</v>
      </c>
      <c r="Q761" s="25">
        <f t="array" aca="1" ref="Q761" ca="1">INDEX('Isaac 401k'!L:L,MATCH('Retirement Calculator'!A761,'Isaac 401k'!N:N,0),0)</f>
        <v>1887023.4426903273</v>
      </c>
      <c r="R761" s="25">
        <f t="array" aca="1" ref="R761" ca="1">INDEX('Lorri 401b'!L:L,MATCH('Retirement Calculator'!A761,'Lorri 401b'!N:N,0),0)</f>
        <v>-2174816.857904959</v>
      </c>
      <c r="S761" s="25">
        <f t="shared" ca="1" si="527"/>
        <v>-287793.41521463171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8395.6297298201844</v>
      </c>
      <c r="K762" s="25">
        <f t="shared" si="524"/>
        <v>21655.303514578787</v>
      </c>
      <c r="L762" s="25"/>
      <c r="N762" s="25">
        <f>'Combined Retirement'!$C$18/12</f>
        <v>40940.569999999992</v>
      </c>
      <c r="O762" s="25">
        <f t="shared" si="525"/>
        <v>10889.636755601023</v>
      </c>
      <c r="P762" s="25">
        <f t="shared" si="526"/>
        <v>30050.93324439897</v>
      </c>
      <c r="Q762" s="25">
        <f t="array" aca="1" ref="Q762" ca="1">INDEX('Isaac 401k'!L:L,MATCH('Retirement Calculator'!A762,'Isaac 401k'!N:N,0),0)</f>
        <v>1886455.4288478426</v>
      </c>
      <c r="R762" s="25">
        <f t="array" aca="1" ref="R762" ca="1">INDEX('Lorri 401b'!L:L,MATCH('Retirement Calculator'!A762,'Lorri 401b'!N:N,0),0)</f>
        <v>-2205624.1287587858</v>
      </c>
      <c r="S762" s="25">
        <f t="shared" ca="1" si="527"/>
        <v>-319168.69991094316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8395.6297298201844</v>
      </c>
      <c r="K763" s="25">
        <f t="shared" si="524"/>
        <v>21655.303514578787</v>
      </c>
      <c r="L763" s="25"/>
      <c r="N763" s="25">
        <f>'Combined Retirement'!$C$18/12</f>
        <v>40940.569999999992</v>
      </c>
      <c r="O763" s="25">
        <f t="shared" si="525"/>
        <v>10889.636755601023</v>
      </c>
      <c r="P763" s="25">
        <f t="shared" si="526"/>
        <v>30050.93324439897</v>
      </c>
      <c r="Q763" s="25">
        <f t="array" aca="1" ref="Q763" ca="1">INDEX('Isaac 401k'!L:L,MATCH('Retirement Calculator'!A763,'Isaac 401k'!N:N,0),0)</f>
        <v>1885885.0482810142</v>
      </c>
      <c r="R763" s="25">
        <f t="array" aca="1" ref="R763" ca="1">INDEX('Lorri 401b'!L:L,MATCH('Retirement Calculator'!A763,'Lorri 401b'!N:N,0),0)</f>
        <v>-2236559.7632411704</v>
      </c>
      <c r="S763" s="25">
        <f t="shared" ca="1" si="527"/>
        <v>-350674.71496015624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8395.6297298201844</v>
      </c>
      <c r="K764" s="25">
        <f t="shared" si="524"/>
        <v>21655.303514578787</v>
      </c>
      <c r="L764" s="25"/>
      <c r="N764" s="25">
        <f>'Combined Retirement'!$C$18/12</f>
        <v>40940.569999999992</v>
      </c>
      <c r="O764" s="25">
        <f t="shared" si="525"/>
        <v>10889.636755601023</v>
      </c>
      <c r="P764" s="25">
        <f t="shared" si="526"/>
        <v>30050.93324439897</v>
      </c>
      <c r="Q764" s="25">
        <f t="array" aca="1" ref="Q764" ca="1">INDEX('Isaac 401k'!L:L,MATCH('Retirement Calculator'!A764,'Isaac 401k'!N:N,0),0)</f>
        <v>1885312.2911284906</v>
      </c>
      <c r="R764" s="25">
        <f t="array" aca="1" ref="R764" ca="1">INDEX('Lorri 401b'!L:L,MATCH('Retirement Calculator'!A764,'Lorri 401b'!N:N,0),0)</f>
        <v>-2267624.2962005651</v>
      </c>
      <c r="S764" s="25">
        <f t="shared" ca="1" si="527"/>
        <v>-382312.00507207448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8395.6297298201844</v>
      </c>
      <c r="K765" s="25">
        <f t="shared" si="524"/>
        <v>21655.303514578787</v>
      </c>
      <c r="L765" s="25"/>
      <c r="N765" s="25">
        <f>'Combined Retirement'!$C$18/12</f>
        <v>40940.569999999992</v>
      </c>
      <c r="O765" s="25">
        <f t="shared" si="525"/>
        <v>10889.636755601023</v>
      </c>
      <c r="P765" s="25">
        <f t="shared" si="526"/>
        <v>30050.93324439897</v>
      </c>
      <c r="Q765" s="25">
        <f t="array" aca="1" ref="Q765" ca="1">INDEX('Isaac 401k'!L:L,MATCH('Retirement Calculator'!A765,'Isaac 401k'!N:N,0),0)</f>
        <v>1884737.1474878315</v>
      </c>
      <c r="R765" s="25">
        <f t="array" aca="1" ref="R765" ca="1">INDEX('Lorri 401b'!L:L,MATCH('Retirement Calculator'!A765,'Lorri 401b'!N:N,0),0)</f>
        <v>-2298818.264713957</v>
      </c>
      <c r="S765" s="25">
        <f t="shared" ca="1" si="527"/>
        <v>-414081.11722612544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8395.6297298201844</v>
      </c>
      <c r="K766" s="25">
        <f t="shared" si="524"/>
        <v>21655.303514578787</v>
      </c>
      <c r="L766" s="25"/>
      <c r="N766" s="25">
        <f>'Combined Retirement'!$C$18/12</f>
        <v>40940.569999999992</v>
      </c>
      <c r="O766" s="25">
        <f t="shared" si="525"/>
        <v>10889.636755601023</v>
      </c>
      <c r="P766" s="25">
        <f t="shared" si="526"/>
        <v>30050.93324439897</v>
      </c>
      <c r="Q766" s="25">
        <f t="array" aca="1" ref="Q766" ca="1">INDEX('Isaac 401k'!L:L,MATCH('Retirement Calculator'!A766,'Isaac 401k'!N:N,0),0)</f>
        <v>1884159.6074153364</v>
      </c>
      <c r="R766" s="25">
        <f t="array" aca="1" ref="R766" ca="1">INDEX('Lorri 401b'!L:L,MATCH('Retirement Calculator'!A766,'Lorri 401b'!N:N,0),0)</f>
        <v>-2330142.2080961545</v>
      </c>
      <c r="S766" s="25">
        <f t="shared" ca="1" si="527"/>
        <v>-445982.60068081808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8395.6297298201844</v>
      </c>
      <c r="K767" s="25">
        <f t="shared" si="524"/>
        <v>21655.303514578787</v>
      </c>
      <c r="L767" s="25"/>
      <c r="N767" s="25">
        <f>'Combined Retirement'!$C$18/12</f>
        <v>40940.569999999992</v>
      </c>
      <c r="O767" s="25">
        <f t="shared" si="525"/>
        <v>10889.636755601023</v>
      </c>
      <c r="P767" s="25">
        <f t="shared" si="526"/>
        <v>30050.93324439897</v>
      </c>
      <c r="Q767" s="25">
        <f t="array" aca="1" ref="Q767" ca="1">INDEX('Isaac 401k'!L:L,MATCH('Retirement Calculator'!A767,'Isaac 401k'!N:N,0),0)</f>
        <v>1883579.6609258726</v>
      </c>
      <c r="R767" s="25">
        <f t="array" aca="1" ref="R767" ca="1">INDEX('Lorri 401b'!L:L,MATCH('Retirement Calculator'!A767,'Lorri 401b'!N:N,0),0)</f>
        <v>-2361596.6679091114</v>
      </c>
      <c r="S767" s="25">
        <f t="shared" ca="1" si="527"/>
        <v>-478017.00698323874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8395.6297298201844</v>
      </c>
      <c r="K768" s="25">
        <f t="shared" si="524"/>
        <v>21655.303514578787</v>
      </c>
      <c r="L768" s="25"/>
      <c r="N768" s="25">
        <f>'Combined Retirement'!$C$18/12</f>
        <v>40940.569999999992</v>
      </c>
      <c r="O768" s="25">
        <f t="shared" si="525"/>
        <v>10889.636755601023</v>
      </c>
      <c r="P768" s="25">
        <f t="shared" si="526"/>
        <v>30050.93324439897</v>
      </c>
      <c r="Q768" s="25">
        <f t="array" aca="1" ref="Q768" ca="1">INDEX('Isaac 401k'!L:L,MATCH('Retirement Calculator'!A768,'Isaac 401k'!N:N,0),0)</f>
        <v>1882997.2979927026</v>
      </c>
      <c r="R768" s="25">
        <f t="array" aca="1" ref="R768" ca="1">INDEX('Lorri 401b'!L:L,MATCH('Retirement Calculator'!A768,'Lorri 401b'!N:N,0),0)</f>
        <v>-2393182.1879712888</v>
      </c>
      <c r="S768" s="25">
        <f t="shared" ca="1" si="527"/>
        <v>-510184.88997858623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8395.6297298201844</v>
      </c>
      <c r="K769" s="25">
        <f t="shared" si="524"/>
        <v>21655.303514578787</v>
      </c>
      <c r="L769" s="25"/>
      <c r="N769" s="25">
        <f>'Combined Retirement'!$C$18/12</f>
        <v>40940.569999999992</v>
      </c>
      <c r="O769" s="25">
        <f t="shared" si="525"/>
        <v>10889.636755601023</v>
      </c>
      <c r="P769" s="25">
        <f t="shared" si="526"/>
        <v>30050.93324439897</v>
      </c>
      <c r="Q769" s="25">
        <f t="array" aca="1" ref="Q769" ca="1">INDEX('Isaac 401k'!L:L,MATCH('Retirement Calculator'!A769,'Isaac 401k'!N:N,0),0)</f>
        <v>1882412.5085473112</v>
      </c>
      <c r="R769" s="25">
        <f t="array" aca="1" ref="R769" ca="1">INDEX('Lorri 401b'!L:L,MATCH('Retirement Calculator'!A769,'Lorri 401b'!N:N,0),0)</f>
        <v>-2424899.3143670587</v>
      </c>
      <c r="S769" s="25">
        <f t="shared" ca="1" si="527"/>
        <v>-542486.8058197475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8395.6297298201844</v>
      </c>
      <c r="K770" s="25">
        <f t="shared" si="524"/>
        <v>21655.303514578787</v>
      </c>
      <c r="L770" s="25"/>
      <c r="N770" s="25">
        <f>'Combined Retirement'!$C$18/12</f>
        <v>40940.569999999992</v>
      </c>
      <c r="O770" s="25">
        <f t="shared" si="525"/>
        <v>10889.636755601023</v>
      </c>
      <c r="P770" s="25">
        <f t="shared" si="526"/>
        <v>30050.93324439897</v>
      </c>
      <c r="Q770" s="25">
        <f t="array" aca="1" ref="Q770" ca="1">INDEX('Isaac 401k'!L:L,MATCH('Retirement Calculator'!A770,'Isaac 401k'!N:N,0),0)</f>
        <v>1881825.2824792305</v>
      </c>
      <c r="R770" s="25">
        <f t="array" aca="1" ref="R770" ca="1">INDEX('Lorri 401b'!L:L,MATCH('Retirement Calculator'!A770,'Lorri 401b'!N:N,0),0)</f>
        <v>-2456748.5954561443</v>
      </c>
      <c r="S770" s="25">
        <f t="shared" ca="1" si="527"/>
        <v>-574923.31297691376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8395.6297298201844</v>
      </c>
      <c r="K771" s="25">
        <f t="shared" si="524"/>
        <v>21655.303514578787</v>
      </c>
      <c r="L771" s="25"/>
      <c r="N771" s="25">
        <f>'Combined Retirement'!$C$18/12</f>
        <v>40940.569999999992</v>
      </c>
      <c r="O771" s="25">
        <f t="shared" si="525"/>
        <v>10889.636755601023</v>
      </c>
      <c r="P771" s="25">
        <f t="shared" si="526"/>
        <v>30050.93324439897</v>
      </c>
      <c r="Q771" s="25">
        <f t="array" aca="1" ref="Q771" ca="1">INDEX('Isaac 401k'!L:L,MATCH('Retirement Calculator'!A771,'Isaac 401k'!N:N,0),0)</f>
        <v>1881235.6096358662</v>
      </c>
      <c r="R771" s="25">
        <f t="array" aca="1" ref="R771" ca="1">INDEX('Lorri 401b'!L:L,MATCH('Retirement Calculator'!A771,'Lorri 401b'!N:N,0),0)</f>
        <v>-2488730.5818831013</v>
      </c>
      <c r="S771" s="25">
        <f t="shared" ca="1" si="527"/>
        <v>-607494.97224723501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8395.6297298201844</v>
      </c>
      <c r="K772" s="25">
        <f t="shared" si="524"/>
        <v>21655.303514578787</v>
      </c>
      <c r="L772" s="25"/>
      <c r="N772" s="25">
        <f>'Combined Retirement'!$C$18/12</f>
        <v>40940.569999999992</v>
      </c>
      <c r="O772" s="25">
        <f t="shared" si="525"/>
        <v>10889.636755601023</v>
      </c>
      <c r="P772" s="25">
        <f t="shared" si="526"/>
        <v>30050.93324439897</v>
      </c>
      <c r="Q772" s="25">
        <f t="array" aca="1" ref="Q772" ca="1">INDEX('Isaac 401k'!L:L,MATCH('Retirement Calculator'!A772,'Isaac 401k'!N:N,0),0)</f>
        <v>1880643.4798223213</v>
      </c>
      <c r="R772" s="25">
        <f t="array" aca="1" ref="R772" ca="1">INDEX('Lorri 401b'!L:L,MATCH('Retirement Calculator'!A772,'Lorri 401b'!N:N,0),0)</f>
        <v>-2520845.8265868369</v>
      </c>
      <c r="S772" s="25">
        <f t="shared" ca="1" si="527"/>
        <v>-640202.34676451562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8395.6297298201844</v>
      </c>
      <c r="K773" s="25">
        <f t="shared" si="524"/>
        <v>21655.303514578787</v>
      </c>
      <c r="L773" s="25"/>
      <c r="N773" s="25">
        <f>'Combined Retirement'!$C$18/12</f>
        <v>40940.569999999992</v>
      </c>
      <c r="O773" s="25">
        <f t="shared" si="525"/>
        <v>10889.636755601023</v>
      </c>
      <c r="P773" s="25">
        <f t="shared" si="526"/>
        <v>30050.93324439897</v>
      </c>
      <c r="Q773" s="25">
        <f t="array" aca="1" ref="Q773" ca="1">INDEX('Isaac 401k'!L:L,MATCH('Retirement Calculator'!A773,'Isaac 401k'!N:N,0),0)</f>
        <v>1880048.8828012198</v>
      </c>
      <c r="R773" s="25">
        <f t="array" aca="1" ref="R773" ca="1">INDEX('Lorri 401b'!L:L,MATCH('Retirement Calculator'!A773,'Lorri 401b'!N:N,0),0)</f>
        <v>-2553094.8848101716</v>
      </c>
      <c r="S773" s="25">
        <f t="shared" ca="1" si="527"/>
        <v>-673046.00200895173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8395.6297298201844</v>
      </c>
      <c r="K774" s="25">
        <f t="shared" si="524"/>
        <v>21655.303514578787</v>
      </c>
      <c r="L774" s="25"/>
      <c r="N774" s="25">
        <f>'Combined Retirement'!$C$18/12</f>
        <v>40940.569999999992</v>
      </c>
      <c r="O774" s="25">
        <f t="shared" si="525"/>
        <v>10889.636755601023</v>
      </c>
      <c r="P774" s="25">
        <f t="shared" si="526"/>
        <v>30050.93324439897</v>
      </c>
      <c r="Q774" s="25">
        <f t="array" aca="1" ref="Q774" ca="1">INDEX('Isaac 401k'!L:L,MATCH('Retirement Calculator'!A774,'Isaac 401k'!N:N,0),0)</f>
        <v>1879451.8082925305</v>
      </c>
      <c r="R774" s="25">
        <f t="array" aca="1" ref="R774" ca="1">INDEX('Lorri 401b'!L:L,MATCH('Retirement Calculator'!A774,'Lorri 401b'!N:N,0),0)</f>
        <v>-2585478.3141094367</v>
      </c>
      <c r="S774" s="25">
        <f t="shared" ca="1" si="527"/>
        <v>-706026.50581690622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8395.6297298201844</v>
      </c>
      <c r="K775" s="25">
        <f t="shared" si="524"/>
        <v>21655.303514578787</v>
      </c>
      <c r="L775" s="25"/>
      <c r="N775" s="25">
        <f>'Combined Retirement'!$C$18/12</f>
        <v>40940.569999999992</v>
      </c>
      <c r="O775" s="25">
        <f t="shared" si="525"/>
        <v>10889.636755601023</v>
      </c>
      <c r="P775" s="25">
        <f t="shared" si="526"/>
        <v>30050.93324439897</v>
      </c>
      <c r="Q775" s="25">
        <f t="array" aca="1" ref="Q775" ca="1">INDEX('Isaac 401k'!L:L,MATCH('Retirement Calculator'!A775,'Isaac 401k'!N:N,0),0)</f>
        <v>1878852.2459733882</v>
      </c>
      <c r="R775" s="25">
        <f t="array" aca="1" ref="R775" ca="1">INDEX('Lorri 401b'!L:L,MATCH('Retirement Calculator'!A775,'Lorri 401b'!N:N,0),0)</f>
        <v>-2617996.6743641156</v>
      </c>
      <c r="S775" s="25">
        <f t="shared" ca="1" si="527"/>
        <v>-739144.42839072738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8395.6297298201844</v>
      </c>
      <c r="K776" s="25">
        <f t="shared" ref="K776:K1030" si="784">IF(C776&lt;59.5,0,IF(C776&lt;$B$7,0,P776*$K$7))</f>
        <v>21655.303514578787</v>
      </c>
      <c r="L776" s="25"/>
      <c r="N776" s="25">
        <f>'Combined Retirement'!$C$18/12</f>
        <v>40940.569999999992</v>
      </c>
      <c r="O776" s="25">
        <f t="shared" ref="O776:O1030" si="785">SUM(E776:I776)</f>
        <v>10889.636755601023</v>
      </c>
      <c r="P776" s="25">
        <f t="shared" ref="P776:P1030" si="786">N776-O776</f>
        <v>30050.93324439897</v>
      </c>
      <c r="Q776" s="25">
        <f t="array" aca="1" ref="Q776" ca="1">INDEX('Isaac 401k'!L:L,MATCH('Retirement Calculator'!A776,'Isaac 401k'!N:N,0),0)</f>
        <v>1878250.1854779162</v>
      </c>
      <c r="R776" s="25">
        <f t="array" aca="1" ref="R776" ca="1">INDEX('Lorri 401b'!L:L,MATCH('Retirement Calculator'!A776,'Lorri 401b'!N:N,0),0)</f>
        <v>-2650650.5277865222</v>
      </c>
      <c r="S776" s="25">
        <f t="shared" ref="S776:S1030" ca="1" si="787">SUM(Q776:R776)</f>
        <v>-772400.34230860602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8395.6297298201844</v>
      </c>
      <c r="K777" s="25">
        <f t="shared" si="784"/>
        <v>21655.303514578787</v>
      </c>
      <c r="L777" s="25"/>
      <c r="N777" s="25">
        <f>'Combined Retirement'!$C$18/12</f>
        <v>40940.569999999992</v>
      </c>
      <c r="O777" s="25">
        <f t="shared" si="785"/>
        <v>10889.636755601023</v>
      </c>
      <c r="P777" s="25">
        <f t="shared" si="786"/>
        <v>30050.93324439897</v>
      </c>
      <c r="Q777" s="25">
        <f t="array" aca="1" ref="Q777" ca="1">INDEX('Isaac 401k'!L:L,MATCH('Retirement Calculator'!A777,'Isaac 401k'!N:N,0),0)</f>
        <v>1877645.6163970465</v>
      </c>
      <c r="R777" s="25">
        <f t="array" aca="1" ref="R777" ca="1">INDEX('Lorri 401b'!L:L,MATCH('Retirement Calculator'!A777,'Lorri 401b'!N:N,0),0)</f>
        <v>-2683440.4389315224</v>
      </c>
      <c r="S777" s="25">
        <f t="shared" ca="1" si="787"/>
        <v>-805794.82253447594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8395.6297298201844</v>
      </c>
      <c r="K778" s="25">
        <f t="shared" si="784"/>
        <v>21655.303514578787</v>
      </c>
      <c r="L778" s="25"/>
      <c r="N778" s="25">
        <f>'Combined Retirement'!$C$18/12</f>
        <v>40940.569999999992</v>
      </c>
      <c r="O778" s="25">
        <f t="shared" si="785"/>
        <v>10889.636755601023</v>
      </c>
      <c r="P778" s="25">
        <f t="shared" si="786"/>
        <v>30050.93324439897</v>
      </c>
      <c r="Q778" s="25">
        <f t="array" aca="1" ref="Q778" ca="1">INDEX('Isaac 401k'!L:L,MATCH('Retirement Calculator'!A778,'Isaac 401k'!N:N,0),0)</f>
        <v>1877038.5282783397</v>
      </c>
      <c r="R778" s="25">
        <f t="array" aca="1" ref="R778" ca="1">INDEX('Lorri 401b'!L:L,MATCH('Retirement Calculator'!A778,'Lorri 401b'!N:N,0),0)</f>
        <v>-2716366.9747062935</v>
      </c>
      <c r="S778" s="25">
        <f t="shared" ca="1" si="787"/>
        <v>-839328.4464279539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8395.6297298201844</v>
      </c>
      <c r="K779" s="25">
        <f t="shared" si="784"/>
        <v>21655.303514578787</v>
      </c>
      <c r="L779" s="25"/>
      <c r="N779" s="25">
        <f>'Combined Retirement'!$C$18/12</f>
        <v>40940.569999999992</v>
      </c>
      <c r="O779" s="25">
        <f t="shared" si="785"/>
        <v>10889.636755601023</v>
      </c>
      <c r="P779" s="25">
        <f t="shared" si="786"/>
        <v>30050.93324439897</v>
      </c>
      <c r="Q779" s="25">
        <f t="array" aca="1" ref="Q779" ca="1">INDEX('Isaac 401k'!L:L,MATCH('Retirement Calculator'!A779,'Isaac 401k'!N:N,0),0)</f>
        <v>1876428.9106258049</v>
      </c>
      <c r="R779" s="25">
        <f t="array" aca="1" ref="R779" ca="1">INDEX('Lorri 401b'!L:L,MATCH('Retirement Calculator'!A779,'Lorri 401b'!N:N,0),0)</f>
        <v>-2749430.7043801262</v>
      </c>
      <c r="S779" s="25">
        <f t="shared" ca="1" si="787"/>
        <v>-873001.79375432129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8395.6297298201844</v>
      </c>
      <c r="K780" s="25">
        <f t="shared" si="784"/>
        <v>21655.303514578787</v>
      </c>
      <c r="L780" s="25"/>
      <c r="N780" s="25">
        <f>'Combined Retirement'!$C$18/12</f>
        <v>40940.569999999992</v>
      </c>
      <c r="O780" s="25">
        <f t="shared" si="785"/>
        <v>10889.636755601023</v>
      </c>
      <c r="P780" s="25">
        <f t="shared" si="786"/>
        <v>30050.93324439897</v>
      </c>
      <c r="Q780" s="25">
        <f t="array" aca="1" ref="Q780" ca="1">INDEX('Isaac 401k'!L:L,MATCH('Retirement Calculator'!A780,'Isaac 401k'!N:N,0),0)</f>
        <v>1875816.752899718</v>
      </c>
      <c r="R780" s="25">
        <f t="array" aca="1" ref="R780" ca="1">INDEX('Lorri 401b'!L:L,MATCH('Retirement Calculator'!A780,'Lorri 401b'!N:N,0),0)</f>
        <v>-2782632.1995942662</v>
      </c>
      <c r="S780" s="25">
        <f t="shared" ca="1" si="787"/>
        <v>-906815.44669454824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8395.6297298201844</v>
      </c>
      <c r="K781" s="25">
        <f t="shared" si="784"/>
        <v>21655.303514578787</v>
      </c>
      <c r="L781" s="25"/>
      <c r="N781" s="25">
        <f>'Combined Retirement'!$C$18/12</f>
        <v>40940.569999999992</v>
      </c>
      <c r="O781" s="25">
        <f t="shared" si="785"/>
        <v>10889.636755601023</v>
      </c>
      <c r="P781" s="25">
        <f t="shared" si="786"/>
        <v>30050.93324439897</v>
      </c>
      <c r="Q781" s="25">
        <f t="array" aca="1" ref="Q781" ca="1">INDEX('Isaac 401k'!L:L,MATCH('Retirement Calculator'!A781,'Isaac 401k'!N:N,0),0)</f>
        <v>1875202.0445164391</v>
      </c>
      <c r="R781" s="25">
        <f t="array" aca="1" ref="R781" ca="1">INDEX('Lorri 401b'!L:L,MATCH('Retirement Calculator'!A781,'Lorri 401b'!N:N,0),0)</f>
        <v>-2815972.0343717984</v>
      </c>
      <c r="S781" s="25">
        <f t="shared" ca="1" si="787"/>
        <v>-940769.98985535931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8395.6297298201844</v>
      </c>
      <c r="K782" s="25">
        <f t="shared" si="784"/>
        <v>21655.303514578787</v>
      </c>
      <c r="L782" s="25"/>
      <c r="N782" s="25">
        <f>'Combined Retirement'!$C$18/12</f>
        <v>40940.569999999992</v>
      </c>
      <c r="O782" s="25">
        <f t="shared" si="785"/>
        <v>10889.636755601023</v>
      </c>
      <c r="P782" s="25">
        <f t="shared" si="786"/>
        <v>30050.93324439897</v>
      </c>
      <c r="Q782" s="25">
        <f t="array" aca="1" ref="Q782" ca="1">INDEX('Isaac 401k'!L:L,MATCH('Retirement Calculator'!A782,'Isaac 401k'!N:N,0),0)</f>
        <v>1874584.7748482297</v>
      </c>
      <c r="R782" s="25">
        <f t="array" aca="1" ref="R782" ca="1">INDEX('Lorri 401b'!L:L,MATCH('Retirement Calculator'!A782,'Lorri 401b'!N:N,0),0)</f>
        <v>-2849450.7851275704</v>
      </c>
      <c r="S782" s="25">
        <f t="shared" ca="1" si="787"/>
        <v>-974866.01027934067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8395.6297298201844</v>
      </c>
      <c r="K783" s="25">
        <f t="shared" si="784"/>
        <v>21655.303514578787</v>
      </c>
      <c r="L783" s="25"/>
      <c r="N783" s="25">
        <f>'Combined Retirement'!$C$18/12</f>
        <v>40940.569999999992</v>
      </c>
      <c r="O783" s="25">
        <f t="shared" si="785"/>
        <v>10889.636755601023</v>
      </c>
      <c r="P783" s="25">
        <f t="shared" si="786"/>
        <v>30050.93324439897</v>
      </c>
      <c r="Q783" s="25">
        <f t="array" aca="1" ref="Q783" ca="1">INDEX('Isaac 401k'!L:L,MATCH('Retirement Calculator'!A783,'Isaac 401k'!N:N,0),0)</f>
        <v>1873964.9332230696</v>
      </c>
      <c r="R783" s="25">
        <f t="array" aca="1" ref="R783" ca="1">INDEX('Lorri 401b'!L:L,MATCH('Retirement Calculator'!A783,'Lorri 401b'!N:N,0),0)</f>
        <v>-2883069.0306781582</v>
      </c>
      <c r="S783" s="25">
        <f t="shared" ca="1" si="787"/>
        <v>-1009104.0974550885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8395.6297298201844</v>
      </c>
      <c r="K784" s="25">
        <f t="shared" si="784"/>
        <v>21655.303514578787</v>
      </c>
      <c r="L784" s="25"/>
      <c r="N784" s="25">
        <f>'Combined Retirement'!$C$18/12</f>
        <v>40940.569999999992</v>
      </c>
      <c r="O784" s="25">
        <f t="shared" si="785"/>
        <v>10889.636755601023</v>
      </c>
      <c r="P784" s="25">
        <f t="shared" si="786"/>
        <v>30050.93324439897</v>
      </c>
      <c r="Q784" s="25">
        <f t="array" aca="1" ref="Q784" ca="1">INDEX('Isaac 401k'!L:L,MATCH('Retirement Calculator'!A784,'Isaac 401k'!N:N,0),0)</f>
        <v>1873342.5089244714</v>
      </c>
      <c r="R784" s="25">
        <f t="array" aca="1" ref="R784" ca="1">INDEX('Lorri 401b'!L:L,MATCH('Retirement Calculator'!A784,'Lorri 401b'!N:N,0),0)</f>
        <v>-2916827.3522518734</v>
      </c>
      <c r="S784" s="25">
        <f t="shared" ca="1" si="787"/>
        <v>-1043484.8433274019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8395.6297298201844</v>
      </c>
      <c r="K785" s="25">
        <f t="shared" si="784"/>
        <v>21655.303514578787</v>
      </c>
      <c r="L785" s="25"/>
      <c r="N785" s="25">
        <f>'Combined Retirement'!$C$18/12</f>
        <v>40940.569999999992</v>
      </c>
      <c r="O785" s="25">
        <f t="shared" si="785"/>
        <v>10889.636755601023</v>
      </c>
      <c r="P785" s="25">
        <f t="shared" si="786"/>
        <v>30050.93324439897</v>
      </c>
      <c r="Q785" s="25">
        <f t="array" aca="1" ref="Q785" ca="1">INDEX('Isaac 401k'!L:L,MATCH('Retirement Calculator'!A785,'Isaac 401k'!N:N,0),0)</f>
        <v>1872717.4911912957</v>
      </c>
      <c r="R785" s="25">
        <f t="array" aca="1" ref="R785" ca="1">INDEX('Lorri 401b'!L:L,MATCH('Retirement Calculator'!A785,'Lorri 401b'!N:N,0),0)</f>
        <v>-2950726.3334988123</v>
      </c>
      <c r="S785" s="25">
        <f t="shared" ca="1" si="787"/>
        <v>-1078008.8423075166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8395.6297298201844</v>
      </c>
      <c r="K786" s="25">
        <f t="shared" si="784"/>
        <v>21655.303514578787</v>
      </c>
      <c r="L786" s="25"/>
      <c r="N786" s="25">
        <f>'Combined Retirement'!$C$18/12</f>
        <v>40940.569999999992</v>
      </c>
      <c r="O786" s="25">
        <f t="shared" si="785"/>
        <v>10889.636755601023</v>
      </c>
      <c r="P786" s="25">
        <f t="shared" si="786"/>
        <v>30050.93324439897</v>
      </c>
      <c r="Q786" s="25">
        <f t="array" aca="1" ref="Q786" ca="1">INDEX('Isaac 401k'!L:L,MATCH('Retirement Calculator'!A786,'Isaac 401k'!N:N,0),0)</f>
        <v>1872089.8692175651</v>
      </c>
      <c r="R786" s="25">
        <f t="array" aca="1" ref="R786" ca="1">INDEX('Lorri 401b'!L:L,MATCH('Retirement Calculator'!A786,'Lorri 401b'!N:N,0),0)</f>
        <v>-2984766.5605009468</v>
      </c>
      <c r="S786" s="25">
        <f t="shared" ca="1" si="787"/>
        <v>-1112676.6912833818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8395.6297298201844</v>
      </c>
      <c r="K787" s="25">
        <f t="shared" si="784"/>
        <v>21655.303514578787</v>
      </c>
      <c r="L787" s="25"/>
      <c r="N787" s="25">
        <f>'Combined Retirement'!$C$18/12</f>
        <v>40940.569999999992</v>
      </c>
      <c r="O787" s="25">
        <f t="shared" si="785"/>
        <v>10889.636755601023</v>
      </c>
      <c r="P787" s="25">
        <f t="shared" si="786"/>
        <v>30050.93324439897</v>
      </c>
      <c r="Q787" s="25">
        <f t="array" aca="1" ref="Q787" ca="1">INDEX('Isaac 401k'!L:L,MATCH('Retirement Calculator'!A787,'Isaac 401k'!N:N,0),0)</f>
        <v>1871459.632152277</v>
      </c>
      <c r="R787" s="25">
        <f t="array" aca="1" ref="R787" ca="1">INDEX('Lorri 401b'!L:L,MATCH('Retirement Calculator'!A787,'Lorri 401b'!N:N,0),0)</f>
        <v>-3018948.6217822572</v>
      </c>
      <c r="S787" s="25">
        <f t="shared" ca="1" si="787"/>
        <v>-1147488.9896299802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8395.6297298201844</v>
      </c>
      <c r="K788" s="25">
        <f t="shared" si="784"/>
        <v>21655.303514578787</v>
      </c>
      <c r="L788" s="25"/>
      <c r="N788" s="25">
        <f>'Combined Retirement'!$C$18/12</f>
        <v>40940.569999999992</v>
      </c>
      <c r="O788" s="25">
        <f t="shared" si="785"/>
        <v>10889.636755601023</v>
      </c>
      <c r="P788" s="25">
        <f t="shared" si="786"/>
        <v>30050.93324439897</v>
      </c>
      <c r="Q788" s="25">
        <f t="array" aca="1" ref="Q788" ca="1">INDEX('Isaac 401k'!L:L,MATCH('Retirement Calculator'!A788,'Isaac 401k'!N:N,0),0)</f>
        <v>1870826.7690992171</v>
      </c>
      <c r="R788" s="25">
        <f t="array" aca="1" ref="R788" ca="1">INDEX('Lorri 401b'!L:L,MATCH('Retirement Calculator'!A788,'Lorri 401b'!N:N,0),0)</f>
        <v>-3053273.1083189063</v>
      </c>
      <c r="S788" s="25">
        <f t="shared" ca="1" si="787"/>
        <v>-1182446.3392196891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8395.6297298201844</v>
      </c>
      <c r="K789" s="25">
        <f t="shared" si="784"/>
        <v>21655.303514578787</v>
      </c>
      <c r="L789" s="25"/>
      <c r="N789" s="25">
        <f>'Combined Retirement'!$C$18/12</f>
        <v>40940.569999999992</v>
      </c>
      <c r="O789" s="25">
        <f t="shared" si="785"/>
        <v>10889.636755601023</v>
      </c>
      <c r="P789" s="25">
        <f t="shared" si="786"/>
        <v>30050.93324439897</v>
      </c>
      <c r="Q789" s="25">
        <f t="array" aca="1" ref="Q789" ca="1">INDEX('Isaac 401k'!L:L,MATCH('Retirement Calculator'!A789,'Isaac 401k'!N:N,0),0)</f>
        <v>1870191.2691167695</v>
      </c>
      <c r="R789" s="25">
        <f t="array" aca="1" ref="R789" ca="1">INDEX('Lorri 401b'!L:L,MATCH('Retirement Calculator'!A789,'Lorri 401b'!N:N,0),0)</f>
        <v>-3087740.6135494579</v>
      </c>
      <c r="S789" s="25">
        <f t="shared" ca="1" si="787"/>
        <v>-1217549.3444326883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8395.6297298201844</v>
      </c>
      <c r="K790" s="25">
        <f t="shared" si="784"/>
        <v>21655.303514578787</v>
      </c>
      <c r="L790" s="25"/>
      <c r="N790" s="25">
        <f>'Combined Retirement'!$C$18/12</f>
        <v>40940.569999999992</v>
      </c>
      <c r="O790" s="25">
        <f t="shared" si="785"/>
        <v>10889.636755601023</v>
      </c>
      <c r="P790" s="25">
        <f t="shared" si="786"/>
        <v>30050.93324439897</v>
      </c>
      <c r="Q790" s="25">
        <f t="array" aca="1" ref="Q790" ca="1">INDEX('Isaac 401k'!L:L,MATCH('Retirement Calculator'!A790,'Isaac 401k'!N:N,0),0)</f>
        <v>1869553.1212177284</v>
      </c>
      <c r="R790" s="25">
        <f t="array" aca="1" ref="R790" ca="1">INDEX('Lorri 401b'!L:L,MATCH('Retirement Calculator'!A790,'Lorri 401b'!N:N,0),0)</f>
        <v>-3122351.7333851368</v>
      </c>
      <c r="S790" s="25">
        <f t="shared" ca="1" si="787"/>
        <v>-1252798.6121674085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8395.6297298201844</v>
      </c>
      <c r="K791" s="25">
        <f t="shared" si="784"/>
        <v>21655.303514578787</v>
      </c>
      <c r="L791" s="25"/>
      <c r="N791" s="25">
        <f>'Combined Retirement'!$C$18/12</f>
        <v>40940.569999999992</v>
      </c>
      <c r="O791" s="25">
        <f t="shared" si="785"/>
        <v>10889.636755601023</v>
      </c>
      <c r="P791" s="25">
        <f t="shared" si="786"/>
        <v>30050.93324439897</v>
      </c>
      <c r="Q791" s="25">
        <f t="array" aca="1" ref="Q791" ca="1">INDEX('Isaac 401k'!L:L,MATCH('Retirement Calculator'!A791,'Isaac 401k'!N:N,0),0)</f>
        <v>1868912.3143691078</v>
      </c>
      <c r="R791" s="25">
        <f t="array" aca="1" ref="R791" ca="1">INDEX('Lorri 401b'!L:L,MATCH('Retirement Calculator'!A791,'Lorri 401b'!N:N,0),0)</f>
        <v>-3157107.0662201312</v>
      </c>
      <c r="S791" s="25">
        <f t="shared" ca="1" si="787"/>
        <v>-1288194.7518510234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8395.6297298201844</v>
      </c>
      <c r="K792" s="25">
        <f t="shared" si="784"/>
        <v>21655.303514578787</v>
      </c>
      <c r="L792" s="25"/>
      <c r="N792" s="25">
        <f>'Combined Retirement'!$C$18/12</f>
        <v>40940.569999999992</v>
      </c>
      <c r="O792" s="25">
        <f t="shared" si="785"/>
        <v>10889.636755601023</v>
      </c>
      <c r="P792" s="25">
        <f t="shared" si="786"/>
        <v>30050.93324439897</v>
      </c>
      <c r="Q792" s="25">
        <f t="array" aca="1" ref="Q792" ca="1">INDEX('Isaac 401k'!L:L,MATCH('Retirement Calculator'!A792,'Isaac 401k'!N:N,0),0)</f>
        <v>1868268.8374919514</v>
      </c>
      <c r="R792" s="25">
        <f t="array" aca="1" ref="R792" ca="1">INDEX('Lorri 401b'!L:L,MATCH('Retirement Calculator'!A792,'Lorri 401b'!N:N,0),0)</f>
        <v>-3192007.2129419381</v>
      </c>
      <c r="S792" s="25">
        <f t="shared" ca="1" si="787"/>
        <v>-1323738.3754499867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8395.6297298201844</v>
      </c>
      <c r="K793" s="25">
        <f t="shared" si="784"/>
        <v>21655.303514578787</v>
      </c>
      <c r="L793" s="25"/>
      <c r="N793" s="25">
        <f>'Combined Retirement'!$C$18/12</f>
        <v>40940.569999999992</v>
      </c>
      <c r="O793" s="25">
        <f t="shared" si="785"/>
        <v>10889.636755601023</v>
      </c>
      <c r="P793" s="25">
        <f t="shared" si="786"/>
        <v>30050.93324439897</v>
      </c>
      <c r="Q793" s="25">
        <f t="array" aca="1" ref="Q793" ca="1">INDEX('Isaac 401k'!L:L,MATCH('Retirement Calculator'!A793,'Isaac 401k'!N:N,0),0)</f>
        <v>1867622.6794611402</v>
      </c>
      <c r="R793" s="25">
        <f t="array" aca="1" ref="R793" ca="1">INDEX('Lorri 401b'!L:L,MATCH('Retirement Calculator'!A793,'Lorri 401b'!N:N,0),0)</f>
        <v>-3227052.7769417525</v>
      </c>
      <c r="S793" s="25">
        <f t="shared" ca="1" si="787"/>
        <v>-1359430.0974806123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8395.6297298201844</v>
      </c>
      <c r="K794" s="25">
        <f t="shared" si="784"/>
        <v>21655.303514578787</v>
      </c>
      <c r="L794" s="25"/>
      <c r="N794" s="25">
        <f>'Combined Retirement'!$C$18/12</f>
        <v>40940.569999999992</v>
      </c>
      <c r="O794" s="25">
        <f t="shared" si="785"/>
        <v>10889.636755601023</v>
      </c>
      <c r="P794" s="25">
        <f t="shared" si="786"/>
        <v>30050.93324439897</v>
      </c>
      <c r="Q794" s="25">
        <f t="array" aca="1" ref="Q794" ca="1">INDEX('Isaac 401k'!L:L,MATCH('Retirement Calculator'!A794,'Isaac 401k'!N:N,0),0)</f>
        <v>1866973.8291052005</v>
      </c>
      <c r="R794" s="25">
        <f t="array" aca="1" ref="R794" ca="1">INDEX('Lorri 401b'!L:L,MATCH('Retirement Calculator'!A794,'Lorri 401b'!N:N,0),0)</f>
        <v>-3262244.3641248993</v>
      </c>
      <c r="S794" s="25">
        <f t="shared" ca="1" si="787"/>
        <v>-1395270.5350196988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8395.6297298201844</v>
      </c>
      <c r="K795" s="25">
        <f t="shared" si="784"/>
        <v>21655.303514578787</v>
      </c>
      <c r="L795" s="25"/>
      <c r="N795" s="25">
        <f>'Combined Retirement'!$C$18/12</f>
        <v>40940.569999999992</v>
      </c>
      <c r="O795" s="25">
        <f t="shared" si="785"/>
        <v>10889.636755601023</v>
      </c>
      <c r="P795" s="25">
        <f t="shared" si="786"/>
        <v>30050.93324439897</v>
      </c>
      <c r="Q795" s="25">
        <f t="array" aca="1" ref="Q795" ca="1">INDEX('Isaac 401k'!L:L,MATCH('Retirement Calculator'!A795,'Isaac 401k'!N:N,0),0)</f>
        <v>1866322.2752061111</v>
      </c>
      <c r="R795" s="25">
        <f t="array" aca="1" ref="R795" ca="1">INDEX('Lorri 401b'!L:L,MATCH('Retirement Calculator'!A795,'Lorri 401b'!N:N,0),0)</f>
        <v>-3297582.5829213094</v>
      </c>
      <c r="S795" s="25">
        <f t="shared" ca="1" si="787"/>
        <v>-1431260.3077151983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8395.6297298201844</v>
      </c>
      <c r="K796" s="25">
        <f t="shared" si="784"/>
        <v>21655.303514578787</v>
      </c>
      <c r="L796" s="25"/>
      <c r="N796" s="25">
        <f>'Combined Retirement'!$C$18/12</f>
        <v>40940.569999999992</v>
      </c>
      <c r="O796" s="25">
        <f t="shared" si="785"/>
        <v>10889.636755601023</v>
      </c>
      <c r="P796" s="25">
        <f t="shared" si="786"/>
        <v>30050.93324439897</v>
      </c>
      <c r="Q796" s="25">
        <f t="array" aca="1" ref="Q796" ca="1">INDEX('Isaac 401k'!L:L,MATCH('Retirement Calculator'!A796,'Isaac 401k'!N:N,0),0)</f>
        <v>1865668.0064991089</v>
      </c>
      <c r="R796" s="25">
        <f t="array" aca="1" ref="R796" ca="1">INDEX('Lorri 401b'!L:L,MATCH('Retirement Calculator'!A796,'Lorri 401b'!N:N,0),0)</f>
        <v>-3333068.0442960379</v>
      </c>
      <c r="S796" s="25">
        <f t="shared" ca="1" si="787"/>
        <v>-1467400.037796929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8395.6297298201844</v>
      </c>
      <c r="K797" s="25">
        <f t="shared" si="784"/>
        <v>21655.303514578787</v>
      </c>
      <c r="L797" s="25"/>
      <c r="N797" s="25">
        <f>'Combined Retirement'!$C$18/12</f>
        <v>40940.569999999992</v>
      </c>
      <c r="O797" s="25">
        <f t="shared" si="785"/>
        <v>10889.636755601023</v>
      </c>
      <c r="P797" s="25">
        <f t="shared" si="786"/>
        <v>30050.93324439897</v>
      </c>
      <c r="Q797" s="25">
        <f t="array" aca="1" ref="Q797" ca="1">INDEX('Isaac 401k'!L:L,MATCH('Retirement Calculator'!A797,'Isaac 401k'!N:N,0),0)</f>
        <v>1865011.011672494</v>
      </c>
      <c r="R797" s="25">
        <f t="array" aca="1" ref="R797" ca="1">INDEX('Lorri 401b'!L:L,MATCH('Retirement Calculator'!A797,'Lorri 401b'!N:N,0),0)</f>
        <v>-3368701.3617598275</v>
      </c>
      <c r="S797" s="25">
        <f t="shared" ca="1" si="787"/>
        <v>-1503690.3500873335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8395.6297298201844</v>
      </c>
      <c r="K798" s="25">
        <f t="shared" si="784"/>
        <v>21655.303514578787</v>
      </c>
      <c r="L798" s="25"/>
      <c r="N798" s="25">
        <f>'Combined Retirement'!$C$18/12</f>
        <v>40940.569999999992</v>
      </c>
      <c r="O798" s="25">
        <f t="shared" si="785"/>
        <v>10889.636755601023</v>
      </c>
      <c r="P798" s="25">
        <f t="shared" si="786"/>
        <v>30050.93324439897</v>
      </c>
      <c r="Q798" s="25">
        <f t="array" aca="1" ref="Q798" ca="1">INDEX('Isaac 401k'!L:L,MATCH('Retirement Calculator'!A798,'Isaac 401k'!N:N,0),0)</f>
        <v>1864351.279367435</v>
      </c>
      <c r="R798" s="25">
        <f t="array" aca="1" ref="R798" ca="1">INDEX('Lorri 401b'!L:L,MATCH('Retirement Calculator'!A798,'Lorri 401b'!N:N,0),0)</f>
        <v>-3404483.1513797161</v>
      </c>
      <c r="S798" s="25">
        <f t="shared" ca="1" si="787"/>
        <v>-1540131.8720122811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8395.6297298201844</v>
      </c>
      <c r="K799" s="25">
        <f t="shared" si="784"/>
        <v>21655.303514578787</v>
      </c>
      <c r="L799" s="25"/>
      <c r="N799" s="25">
        <f>'Combined Retirement'!$C$18/12</f>
        <v>40940.569999999992</v>
      </c>
      <c r="O799" s="25">
        <f t="shared" si="785"/>
        <v>10889.636755601023</v>
      </c>
      <c r="P799" s="25">
        <f t="shared" si="786"/>
        <v>30050.93324439897</v>
      </c>
      <c r="Q799" s="25">
        <f t="array" aca="1" ref="Q799" ca="1">INDEX('Isaac 401k'!L:L,MATCH('Retirement Calculator'!A799,'Isaac 401k'!N:N,0),0)</f>
        <v>1863688.7981777715</v>
      </c>
      <c r="R799" s="25">
        <f t="array" aca="1" ref="R799" ca="1">INDEX('Lorri 401b'!L:L,MATCH('Retirement Calculator'!A799,'Lorri 401b'!N:N,0),0)</f>
        <v>-3440414.0317896879</v>
      </c>
      <c r="S799" s="25">
        <f t="shared" ca="1" si="787"/>
        <v>-1576725.2336119164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8395.6297298201844</v>
      </c>
      <c r="K800" s="25">
        <f t="shared" si="784"/>
        <v>21655.303514578787</v>
      </c>
      <c r="L800" s="25"/>
      <c r="N800" s="25">
        <f>'Combined Retirement'!$C$18/12</f>
        <v>40940.569999999992</v>
      </c>
      <c r="O800" s="25">
        <f t="shared" si="785"/>
        <v>10889.636755601023</v>
      </c>
      <c r="P800" s="25">
        <f t="shared" si="786"/>
        <v>30050.93324439897</v>
      </c>
      <c r="Q800" s="25">
        <f t="array" aca="1" ref="Q800" ca="1">INDEX('Isaac 401k'!L:L,MATCH('Retirement Calculator'!A800,'Isaac 401k'!N:N,0),0)</f>
        <v>1863023.5566498179</v>
      </c>
      <c r="R800" s="25">
        <f t="array" aca="1" ref="R800" ca="1">INDEX('Lorri 401b'!L:L,MATCH('Retirement Calculator'!A800,'Lorri 401b'!N:N,0),0)</f>
        <v>-3476494.6242013681</v>
      </c>
      <c r="S800" s="25">
        <f t="shared" ca="1" si="787"/>
        <v>-1613471.0675515502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8395.6297298201844</v>
      </c>
      <c r="K801" s="25">
        <f t="shared" si="784"/>
        <v>21655.303514578787</v>
      </c>
      <c r="L801" s="25"/>
      <c r="N801" s="25">
        <f>'Combined Retirement'!$C$18/12</f>
        <v>40940.569999999992</v>
      </c>
      <c r="O801" s="25">
        <f t="shared" si="785"/>
        <v>10889.636755601023</v>
      </c>
      <c r="P801" s="25">
        <f t="shared" si="786"/>
        <v>30050.93324439897</v>
      </c>
      <c r="Q801" s="25">
        <f t="array" aca="1" ref="Q801" ca="1">INDEX('Isaac 401k'!L:L,MATCH('Retirement Calculator'!A801,'Isaac 401k'!N:N,0),0)</f>
        <v>1862355.5432821643</v>
      </c>
      <c r="R801" s="25">
        <f t="array" aca="1" ref="R801" ca="1">INDEX('Lorri 401b'!L:L,MATCH('Retirement Calculator'!A801,'Lorri 401b'!N:N,0),0)</f>
        <v>-3512725.5524147633</v>
      </c>
      <c r="S801" s="25">
        <f t="shared" ca="1" si="787"/>
        <v>-1650370.009132599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8395.6297298201844</v>
      </c>
      <c r="K802" s="25">
        <f t="shared" si="784"/>
        <v>21655.303514578787</v>
      </c>
      <c r="L802" s="25"/>
      <c r="N802" s="25">
        <f>'Combined Retirement'!$C$18/12</f>
        <v>40940.569999999992</v>
      </c>
      <c r="O802" s="25">
        <f t="shared" si="785"/>
        <v>10889.636755601023</v>
      </c>
      <c r="P802" s="25">
        <f t="shared" si="786"/>
        <v>30050.93324439897</v>
      </c>
      <c r="Q802" s="25">
        <f t="array" aca="1" ref="Q802" ca="1">INDEX('Isaac 401k'!L:L,MATCH('Retirement Calculator'!A802,'Isaac 401k'!N:N,0),0)</f>
        <v>1861684.7465254788</v>
      </c>
      <c r="R802" s="25">
        <f t="array" aca="1" ref="R802" ca="1">INDEX('Lorri 401b'!L:L,MATCH('Retirement Calculator'!A802,'Lorri 401b'!N:N,0),0)</f>
        <v>-3549107.4428290478</v>
      </c>
      <c r="S802" s="25">
        <f t="shared" ca="1" si="787"/>
        <v>-1687422.696303569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8395.6297298201844</v>
      </c>
      <c r="K803" s="25">
        <f t="shared" si="784"/>
        <v>21655.303514578787</v>
      </c>
      <c r="L803" s="25"/>
      <c r="N803" s="25">
        <f>'Combined Retirement'!$C$18/12</f>
        <v>40940.569999999992</v>
      </c>
      <c r="O803" s="25">
        <f t="shared" si="785"/>
        <v>10889.636755601023</v>
      </c>
      <c r="P803" s="25">
        <f t="shared" si="786"/>
        <v>30050.93324439897</v>
      </c>
      <c r="Q803" s="25">
        <f t="array" aca="1" ref="Q803" ca="1">INDEX('Isaac 401k'!L:L,MATCH('Retirement Calculator'!A803,'Isaac 401k'!N:N,0),0)</f>
        <v>1861011.1547823071</v>
      </c>
      <c r="R803" s="25">
        <f t="array" aca="1" ref="R803" ca="1">INDEX('Lorri 401b'!L:L,MATCH('Retirement Calculator'!A803,'Lorri 401b'!N:N,0),0)</f>
        <v>-3585640.9244533917</v>
      </c>
      <c r="S803" s="25">
        <f t="shared" ca="1" si="787"/>
        <v>-1724629.7696710846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8395.6297298201844</v>
      </c>
      <c r="K804" s="25">
        <f t="shared" si="784"/>
        <v>21655.303514578787</v>
      </c>
      <c r="L804" s="25"/>
      <c r="N804" s="25">
        <f>'Combined Retirement'!$C$18/12</f>
        <v>40940.569999999992</v>
      </c>
      <c r="O804" s="25">
        <f t="shared" si="785"/>
        <v>10889.636755601023</v>
      </c>
      <c r="P804" s="25">
        <f t="shared" si="786"/>
        <v>30050.93324439897</v>
      </c>
      <c r="Q804" s="25">
        <f t="array" aca="1" ref="Q804" ca="1">INDEX('Isaac 401k'!L:L,MATCH('Retirement Calculator'!A804,'Isaac 401k'!N:N,0),0)</f>
        <v>1860334.7564068723</v>
      </c>
      <c r="R804" s="25">
        <f t="array" aca="1" ref="R804" ca="1">INDEX('Lorri 401b'!L:L,MATCH('Retirement Calculator'!A804,'Lorri 401b'!N:N,0),0)</f>
        <v>-3622326.628917837</v>
      </c>
      <c r="S804" s="25">
        <f t="shared" ca="1" si="787"/>
        <v>-1761991.8725109647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8395.6297298201844</v>
      </c>
      <c r="K805" s="25">
        <f t="shared" si="784"/>
        <v>21655.303514578787</v>
      </c>
      <c r="L805" s="25"/>
      <c r="N805" s="25">
        <f>'Combined Retirement'!$C$18/12</f>
        <v>40940.569999999992</v>
      </c>
      <c r="O805" s="25">
        <f t="shared" si="785"/>
        <v>10889.636755601023</v>
      </c>
      <c r="P805" s="25">
        <f t="shared" si="786"/>
        <v>30050.93324439897</v>
      </c>
      <c r="Q805" s="25">
        <f t="array" aca="1" ref="Q805" ca="1">INDEX('Isaac 401k'!L:L,MATCH('Retirement Calculator'!A805,'Isaac 401k'!N:N,0),0)</f>
        <v>1859655.5397048732</v>
      </c>
      <c r="R805" s="25">
        <f t="array" aca="1" ref="R805" ca="1">INDEX('Lorri 401b'!L:L,MATCH('Retirement Calculator'!A805,'Lorri 401b'!N:N,0),0)</f>
        <v>-3659165.1904842178</v>
      </c>
      <c r="S805" s="25">
        <f t="shared" ca="1" si="787"/>
        <v>-1799509.6507793446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8395.6297298201844</v>
      </c>
      <c r="K806" s="25">
        <f t="shared" si="784"/>
        <v>21655.303514578787</v>
      </c>
      <c r="L806" s="25"/>
      <c r="N806" s="25">
        <f>'Combined Retirement'!$C$18/12</f>
        <v>40940.569999999992</v>
      </c>
      <c r="O806" s="25">
        <f t="shared" si="785"/>
        <v>10889.636755601023</v>
      </c>
      <c r="P806" s="25">
        <f t="shared" si="786"/>
        <v>30050.93324439897</v>
      </c>
      <c r="Q806" s="25">
        <f t="array" aca="1" ref="Q806" ca="1">INDEX('Isaac 401k'!L:L,MATCH('Retirement Calculator'!A806,'Isaac 401k'!N:N,0),0)</f>
        <v>1858973.4929332824</v>
      </c>
      <c r="R806" s="25">
        <f t="array" aca="1" ref="R806" ca="1">INDEX('Lorri 401b'!L:L,MATCH('Retirement Calculator'!A806,'Lorri 401b'!N:N,0),0)</f>
        <v>-3696157.2460571248</v>
      </c>
      <c r="S806" s="25">
        <f t="shared" ca="1" si="787"/>
        <v>-1837183.7531238424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8395.6297298201844</v>
      </c>
      <c r="K807" s="25">
        <f t="shared" si="784"/>
        <v>21655.303514578787</v>
      </c>
      <c r="L807" s="25"/>
      <c r="N807" s="25">
        <f>'Combined Retirement'!$C$18/12</f>
        <v>40940.569999999992</v>
      </c>
      <c r="O807" s="25">
        <f t="shared" si="785"/>
        <v>10889.636755601023</v>
      </c>
      <c r="P807" s="25">
        <f t="shared" si="786"/>
        <v>30050.93324439897</v>
      </c>
      <c r="Q807" s="25">
        <f t="array" aca="1" ref="Q807" ca="1">INDEX('Isaac 401k'!L:L,MATCH('Retirement Calculator'!A807,'Isaac 401k'!N:N,0),0)</f>
        <v>1858288.6043001432</v>
      </c>
      <c r="R807" s="25">
        <f t="array" aca="1" ref="R807" ca="1">INDEX('Lorri 401b'!L:L,MATCH('Retirement Calculator'!A807,'Lorri 401b'!N:N,0),0)</f>
        <v>-3733303.4351949189</v>
      </c>
      <c r="S807" s="25">
        <f t="shared" ca="1" si="787"/>
        <v>-1875014.8308947757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8395.6297298201844</v>
      </c>
      <c r="K808" s="25">
        <f t="shared" si="784"/>
        <v>21655.303514578787</v>
      </c>
      <c r="L808" s="25"/>
      <c r="N808" s="25">
        <f>'Combined Retirement'!$C$18/12</f>
        <v>40940.569999999992</v>
      </c>
      <c r="O808" s="25">
        <f t="shared" si="785"/>
        <v>10889.636755601023</v>
      </c>
      <c r="P808" s="25">
        <f t="shared" si="786"/>
        <v>30050.93324439897</v>
      </c>
      <c r="Q808" s="25">
        <f t="array" aca="1" ref="Q808" ca="1">INDEX('Isaac 401k'!L:L,MATCH('Retirement Calculator'!A808,'Isaac 401k'!N:N,0),0)</f>
        <v>1857600.8619643659</v>
      </c>
      <c r="R808" s="25">
        <f t="array" aca="1" ref="R808" ca="1">INDEX('Lorri 401b'!L:L,MATCH('Retirement Calculator'!A808,'Lorri 401b'!N:N,0),0)</f>
        <v>-3770604.4001207873</v>
      </c>
      <c r="S808" s="25">
        <f t="shared" ca="1" si="787"/>
        <v>-1913003.5381564214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8395.6297298201844</v>
      </c>
      <c r="K809" s="25">
        <f t="shared" si="784"/>
        <v>21655.303514578787</v>
      </c>
      <c r="L809" s="25"/>
      <c r="N809" s="25">
        <f>'Combined Retirement'!$C$18/12</f>
        <v>40940.569999999992</v>
      </c>
      <c r="O809" s="25">
        <f t="shared" si="785"/>
        <v>10889.636755601023</v>
      </c>
      <c r="P809" s="25">
        <f t="shared" si="786"/>
        <v>30050.93324439897</v>
      </c>
      <c r="Q809" s="25">
        <f t="array" aca="1" ref="Q809" ca="1">INDEX('Isaac 401k'!L:L,MATCH('Retirement Calculator'!A809,'Isaac 401k'!N:N,0),0)</f>
        <v>1856910.2540355229</v>
      </c>
      <c r="R809" s="25">
        <f t="array" aca="1" ref="R809" ca="1">INDEX('Lorri 401b'!L:L,MATCH('Retirement Calculator'!A809,'Lorri 401b'!N:N,0),0)</f>
        <v>-3808060.7857338469</v>
      </c>
      <c r="S809" s="25">
        <f t="shared" ca="1" si="787"/>
        <v>-1951150.531698324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8395.6297298201844</v>
      </c>
      <c r="K810" s="25">
        <f t="shared" si="784"/>
        <v>21655.303514578787</v>
      </c>
      <c r="L810" s="25"/>
      <c r="N810" s="25">
        <f>'Combined Retirement'!$C$18/12</f>
        <v>40940.569999999992</v>
      </c>
      <c r="O810" s="25">
        <f t="shared" si="785"/>
        <v>10889.636755601023</v>
      </c>
      <c r="P810" s="25">
        <f t="shared" si="786"/>
        <v>30050.93324439897</v>
      </c>
      <c r="Q810" s="25">
        <f t="array" aca="1" ref="Q810" ca="1">INDEX('Isaac 401k'!L:L,MATCH('Retirement Calculator'!A810,'Isaac 401k'!N:N,0),0)</f>
        <v>1856216.7685736432</v>
      </c>
      <c r="R810" s="25">
        <f t="array" aca="1" ref="R810" ca="1">INDEX('Lorri 401b'!L:L,MATCH('Retirement Calculator'!A810,'Lorri 401b'!N:N,0),0)</f>
        <v>-3845673.2396202944</v>
      </c>
      <c r="S810" s="25">
        <f t="shared" ca="1" si="787"/>
        <v>-1989456.4710466512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8395.6297298201844</v>
      </c>
      <c r="K811" s="25">
        <f t="shared" si="784"/>
        <v>21655.303514578787</v>
      </c>
      <c r="L811" s="25"/>
      <c r="N811" s="25">
        <f>'Combined Retirement'!$C$18/12</f>
        <v>40940.569999999992</v>
      </c>
      <c r="O811" s="25">
        <f t="shared" si="785"/>
        <v>10889.636755601023</v>
      </c>
      <c r="P811" s="25">
        <f t="shared" si="786"/>
        <v>30050.93324439897</v>
      </c>
      <c r="Q811" s="25">
        <f t="array" aca="1" ref="Q811" ca="1">INDEX('Isaac 401k'!L:L,MATCH('Retirement Calculator'!A811,'Isaac 401k'!N:N,0),0)</f>
        <v>1855520.3935890056</v>
      </c>
      <c r="R811" s="25">
        <f t="array" aca="1" ref="R811" ca="1">INDEX('Lorri 401b'!L:L,MATCH('Retirement Calculator'!A811,'Lorri 401b'!N:N,0),0)</f>
        <v>-3883442.4120646021</v>
      </c>
      <c r="S811" s="25">
        <f t="shared" ca="1" si="787"/>
        <v>-2027922.0184755966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8395.6297298201844</v>
      </c>
      <c r="K812" s="25">
        <f t="shared" si="784"/>
        <v>21655.303514578787</v>
      </c>
      <c r="L812" s="25"/>
      <c r="N812" s="25">
        <f>'Combined Retirement'!$C$18/12</f>
        <v>40940.569999999992</v>
      </c>
      <c r="O812" s="25">
        <f t="shared" si="785"/>
        <v>10889.636755601023</v>
      </c>
      <c r="P812" s="25">
        <f t="shared" si="786"/>
        <v>30050.93324439897</v>
      </c>
      <c r="Q812" s="25">
        <f t="array" aca="1" ref="Q812" ca="1">INDEX('Isaac 401k'!L:L,MATCH('Retirement Calculator'!A812,'Isaac 401k'!N:N,0),0)</f>
        <v>1854821.117041932</v>
      </c>
      <c r="R812" s="25">
        <f t="array" aca="1" ref="R812" ca="1">INDEX('Lorri 401b'!L:L,MATCH('Retirement Calculator'!A812,'Lorri 401b'!N:N,0),0)</f>
        <v>-3921368.9560607611</v>
      </c>
      <c r="S812" s="25">
        <f t="shared" ca="1" si="787"/>
        <v>-2066547.8390188292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8395.6297298201844</v>
      </c>
      <c r="K813" s="25">
        <f t="shared" si="784"/>
        <v>21655.303514578787</v>
      </c>
      <c r="L813" s="25"/>
      <c r="N813" s="25">
        <f>'Combined Retirement'!$C$18/12</f>
        <v>40940.569999999992</v>
      </c>
      <c r="O813" s="25">
        <f t="shared" si="785"/>
        <v>10889.636755601023</v>
      </c>
      <c r="P813" s="25">
        <f t="shared" si="786"/>
        <v>30050.93324439897</v>
      </c>
      <c r="Q813" s="25">
        <f t="array" aca="1" ref="Q813" ca="1">INDEX('Isaac 401k'!L:L,MATCH('Retirement Calculator'!A813,'Isaac 401k'!N:N,0),0)</f>
        <v>1854118.9268425789</v>
      </c>
      <c r="R813" s="25">
        <f t="array" aca="1" ref="R813" ca="1">INDEX('Lorri 401b'!L:L,MATCH('Retirement Calculator'!A813,'Lorri 401b'!N:N,0),0)</f>
        <v>-3959453.5273235706</v>
      </c>
      <c r="S813" s="25">
        <f t="shared" ca="1" si="787"/>
        <v>-2105334.6004809914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8395.6297298201844</v>
      </c>
      <c r="K814" s="25">
        <f t="shared" si="784"/>
        <v>21655.303514578787</v>
      </c>
      <c r="L814" s="25"/>
      <c r="N814" s="25">
        <f>'Combined Retirement'!$C$18/12</f>
        <v>40940.569999999992</v>
      </c>
      <c r="O814" s="25">
        <f t="shared" si="785"/>
        <v>10889.636755601023</v>
      </c>
      <c r="P814" s="25">
        <f t="shared" si="786"/>
        <v>30050.93324439897</v>
      </c>
      <c r="Q814" s="25">
        <f t="array" aca="1" ref="Q814" ca="1">INDEX('Isaac 401k'!L:L,MATCH('Retirement Calculator'!A814,'Isaac 401k'!N:N,0),0)</f>
        <v>1853413.8108507285</v>
      </c>
      <c r="R814" s="25">
        <f t="array" aca="1" ref="R814" ca="1">INDEX('Lorri 401b'!L:L,MATCH('Retirement Calculator'!A814,'Lorri 401b'!N:N,0),0)</f>
        <v>-3997696.7842999753</v>
      </c>
      <c r="S814" s="25">
        <f t="shared" ca="1" si="787"/>
        <v>-2144282.973449247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8395.6297298201844</v>
      </c>
      <c r="K815" s="25">
        <f t="shared" si="784"/>
        <v>21655.303514578787</v>
      </c>
      <c r="L815" s="25"/>
      <c r="N815" s="25">
        <f>'Combined Retirement'!$C$18/12</f>
        <v>40940.569999999992</v>
      </c>
      <c r="O815" s="25">
        <f t="shared" si="785"/>
        <v>10889.636755601023</v>
      </c>
      <c r="P815" s="25">
        <f t="shared" si="786"/>
        <v>30050.93324439897</v>
      </c>
      <c r="Q815" s="25">
        <f t="array" aca="1" ref="Q815" ca="1">INDEX('Isaac 401k'!L:L,MATCH('Retirement Calculator'!A815,'Isaac 401k'!N:N,0),0)</f>
        <v>1852705.7568755788</v>
      </c>
      <c r="R815" s="25">
        <f t="array" aca="1" ref="R815" ca="1">INDEX('Lorri 401b'!L:L,MATCH('Retirement Calculator'!A815,'Lorri 401b'!N:N,0),0)</f>
        <v>-4036099.3881804482</v>
      </c>
      <c r="S815" s="25">
        <f t="shared" ca="1" si="787"/>
        <v>-2183393.6313048694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8395.6297298201844</v>
      </c>
      <c r="K816" s="25">
        <f t="shared" si="784"/>
        <v>21655.303514578787</v>
      </c>
      <c r="L816" s="25"/>
      <c r="N816" s="25">
        <f>'Combined Retirement'!$C$18/12</f>
        <v>40940.569999999992</v>
      </c>
      <c r="O816" s="25">
        <f t="shared" si="785"/>
        <v>10889.636755601023</v>
      </c>
      <c r="P816" s="25">
        <f t="shared" si="786"/>
        <v>30050.93324439897</v>
      </c>
      <c r="Q816" s="25">
        <f t="array" aca="1" ref="Q816" ca="1">INDEX('Isaac 401k'!L:L,MATCH('Retirement Calculator'!A816,'Isaac 401k'!N:N,0),0)</f>
        <v>1851994.7526755326</v>
      </c>
      <c r="R816" s="25">
        <f t="array" aca="1" ref="R816" ca="1">INDEX('Lorri 401b'!L:L,MATCH('Retirement Calculator'!A816,'Lorri 401b'!N:N,0),0)</f>
        <v>-4074662.0029104231</v>
      </c>
      <c r="S816" s="25">
        <f t="shared" ca="1" si="787"/>
        <v>-2222667.2502348907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8395.6297298201844</v>
      </c>
      <c r="K817" s="25">
        <f t="shared" si="784"/>
        <v>21655.303514578787</v>
      </c>
      <c r="L817" s="25"/>
      <c r="N817" s="25">
        <f>'Combined Retirement'!$C$18/12</f>
        <v>40940.569999999992</v>
      </c>
      <c r="O817" s="25">
        <f t="shared" si="785"/>
        <v>10889.636755601023</v>
      </c>
      <c r="P817" s="25">
        <f t="shared" si="786"/>
        <v>30050.93324439897</v>
      </c>
      <c r="Q817" s="25">
        <f t="array" aca="1" ref="Q817" ca="1">INDEX('Isaac 401k'!L:L,MATCH('Retirement Calculator'!A817,'Isaac 401k'!N:N,0),0)</f>
        <v>1851280.7859579863</v>
      </c>
      <c r="R817" s="25">
        <f t="array" aca="1" ref="R817" ca="1">INDEX('Lorri 401b'!L:L,MATCH('Retirement Calculator'!A817,'Lorri 401b'!N:N,0),0)</f>
        <v>-4113385.2952017728</v>
      </c>
      <c r="S817" s="25">
        <f t="shared" ca="1" si="787"/>
        <v>-2262104.5092437863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8395.6297298201844</v>
      </c>
      <c r="K818" s="25">
        <f t="shared" si="784"/>
        <v>21655.303514578787</v>
      </c>
      <c r="L818" s="25"/>
      <c r="N818" s="25">
        <f>'Combined Retirement'!$C$18/12</f>
        <v>40940.569999999992</v>
      </c>
      <c r="O818" s="25">
        <f t="shared" si="785"/>
        <v>10889.636755601023</v>
      </c>
      <c r="P818" s="25">
        <f t="shared" si="786"/>
        <v>30050.93324439897</v>
      </c>
      <c r="Q818" s="25">
        <f t="array" aca="1" ref="Q818" ca="1">INDEX('Isaac 401k'!L:L,MATCH('Retirement Calculator'!A818,'Isaac 401k'!N:N,0),0)</f>
        <v>1850563.8443791168</v>
      </c>
      <c r="R818" s="25">
        <f t="array" aca="1" ref="R818" ca="1">INDEX('Lorri 401b'!L:L,MATCH('Retirement Calculator'!A818,'Lorri 401b'!N:N,0),0)</f>
        <v>-4152269.9345443365</v>
      </c>
      <c r="S818" s="25">
        <f t="shared" ca="1" si="787"/>
        <v>-2301706.0901652197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8395.6297298201844</v>
      </c>
      <c r="K819" s="25">
        <f t="shared" si="784"/>
        <v>21655.303514578787</v>
      </c>
      <c r="L819" s="25"/>
      <c r="N819" s="25">
        <f>'Combined Retirement'!$C$18/12</f>
        <v>40940.569999999992</v>
      </c>
      <c r="O819" s="25">
        <f t="shared" si="785"/>
        <v>10889.636755601023</v>
      </c>
      <c r="P819" s="25">
        <f t="shared" si="786"/>
        <v>30050.93324439897</v>
      </c>
      <c r="Q819" s="25">
        <f t="array" aca="1" ref="Q819" ca="1">INDEX('Isaac 401k'!L:L,MATCH('Retirement Calculator'!A819,'Isaac 401k'!N:N,0),0)</f>
        <v>1849843.9155436687</v>
      </c>
      <c r="R819" s="25">
        <f t="array" aca="1" ref="R819" ca="1">INDEX('Lorri 401b'!L:L,MATCH('Retirement Calculator'!A819,'Lorri 401b'!N:N,0),0)</f>
        <v>-4191316.593217494</v>
      </c>
      <c r="S819" s="25">
        <f t="shared" ca="1" si="787"/>
        <v>-2341472.6776738251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8395.6297298201844</v>
      </c>
      <c r="K820" s="25">
        <f t="shared" si="784"/>
        <v>21655.303514578787</v>
      </c>
      <c r="L820" s="25"/>
      <c r="N820" s="25">
        <f>'Combined Retirement'!$C$18/12</f>
        <v>40940.569999999992</v>
      </c>
      <c r="O820" s="25">
        <f t="shared" si="785"/>
        <v>10889.636755601023</v>
      </c>
      <c r="P820" s="25">
        <f t="shared" si="786"/>
        <v>30050.93324439897</v>
      </c>
      <c r="Q820" s="25">
        <f t="array" aca="1" ref="Q820" ca="1">INDEX('Isaac 401k'!L:L,MATCH('Retirement Calculator'!A820,'Isaac 401k'!N:N,0),0)</f>
        <v>1849120.9870047395</v>
      </c>
      <c r="R820" s="25">
        <f t="array" aca="1" ref="R820" ca="1">INDEX('Lorri 401b'!L:L,MATCH('Retirement Calculator'!A820,'Lorri 401b'!N:N,0),0)</f>
        <v>-4230525.946301789</v>
      </c>
      <c r="S820" s="25">
        <f t="shared" ca="1" si="787"/>
        <v>-2381404.9592970498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8395.6297298201844</v>
      </c>
      <c r="K821" s="25">
        <f t="shared" si="784"/>
        <v>21655.303514578787</v>
      </c>
      <c r="L821" s="25"/>
      <c r="N821" s="25">
        <f>'Combined Retirement'!$C$18/12</f>
        <v>40940.569999999992</v>
      </c>
      <c r="O821" s="25">
        <f t="shared" si="785"/>
        <v>10889.636755601023</v>
      </c>
      <c r="P821" s="25">
        <f t="shared" si="786"/>
        <v>30050.93324439897</v>
      </c>
      <c r="Q821" s="25">
        <f t="array" aca="1" ref="Q821" ca="1">INDEX('Isaac 401k'!L:L,MATCH('Retirement Calculator'!A821,'Isaac 401k'!N:N,0),0)</f>
        <v>1848395.0462635648</v>
      </c>
      <c r="R821" s="25">
        <f t="array" aca="1" ref="R821" ca="1">INDEX('Lorri 401b'!L:L,MATCH('Retirement Calculator'!A821,'Lorri 401b'!N:N,0),0)</f>
        <v>-4269898.6716906019</v>
      </c>
      <c r="S821" s="25">
        <f t="shared" ca="1" si="787"/>
        <v>-2421503.625427037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8395.6297298201844</v>
      </c>
      <c r="K822" s="25">
        <f t="shared" si="784"/>
        <v>21655.303514578787</v>
      </c>
      <c r="L822" s="25"/>
      <c r="N822" s="25">
        <f>'Combined Retirement'!$C$18/12</f>
        <v>40940.569999999992</v>
      </c>
      <c r="O822" s="25">
        <f t="shared" si="785"/>
        <v>10889.636755601023</v>
      </c>
      <c r="P822" s="25">
        <f t="shared" si="786"/>
        <v>30050.93324439897</v>
      </c>
      <c r="Q822" s="25">
        <f t="array" aca="1" ref="Q822" ca="1">INDEX('Isaac 401k'!L:L,MATCH('Retirement Calculator'!A822,'Isaac 401k'!N:N,0),0)</f>
        <v>1847666.0807693019</v>
      </c>
      <c r="R822" s="25">
        <f t="array" aca="1" ref="R822" ca="1">INDEX('Lorri 401b'!L:L,MATCH('Retirement Calculator'!A822,'Lorri 401b'!N:N,0),0)</f>
        <v>-4309435.4501018682</v>
      </c>
      <c r="S822" s="25">
        <f t="shared" ca="1" si="787"/>
        <v>-2461769.3693325664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8395.6297298201844</v>
      </c>
      <c r="K823" s="25">
        <f t="shared" si="784"/>
        <v>21655.303514578787</v>
      </c>
      <c r="L823" s="25"/>
      <c r="N823" s="25">
        <f>'Combined Retirement'!$C$18/12</f>
        <v>40940.569999999992</v>
      </c>
      <c r="O823" s="25">
        <f t="shared" si="785"/>
        <v>10889.636755601023</v>
      </c>
      <c r="P823" s="25">
        <f t="shared" si="786"/>
        <v>30050.93324439897</v>
      </c>
      <c r="Q823" s="25">
        <f t="array" aca="1" ref="Q823" ca="1">INDEX('Isaac 401k'!L:L,MATCH('Retirement Calculator'!A823,'Isaac 401k'!N:N,0),0)</f>
        <v>1846934.0779188129</v>
      </c>
      <c r="R823" s="25">
        <f t="array" aca="1" ref="R823" ca="1">INDEX('Lorri 401b'!L:L,MATCH('Retirement Calculator'!A823,'Lorri 401b'!N:N,0),0)</f>
        <v>-4349136.9650898483</v>
      </c>
      <c r="S823" s="25">
        <f t="shared" ca="1" si="787"/>
        <v>-2502202.8871710356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8395.6297298201844</v>
      </c>
      <c r="K824" s="25">
        <f t="shared" si="784"/>
        <v>21655.303514578787</v>
      </c>
      <c r="L824" s="25"/>
      <c r="N824" s="25">
        <f>'Combined Retirement'!$C$18/12</f>
        <v>40940.569999999992</v>
      </c>
      <c r="O824" s="25">
        <f t="shared" si="785"/>
        <v>10889.636755601023</v>
      </c>
      <c r="P824" s="25">
        <f t="shared" si="786"/>
        <v>30050.93324439897</v>
      </c>
      <c r="Q824" s="25">
        <f t="array" aca="1" ref="Q824" ca="1">INDEX('Isaac 401k'!L:L,MATCH('Retirement Calculator'!A824,'Isaac 401k'!N:N,0),0)</f>
        <v>1846199.0250564469</v>
      </c>
      <c r="R824" s="25">
        <f t="array" aca="1" ref="R824" ca="1">INDEX('Lorri 401b'!L:L,MATCH('Retirement Calculator'!A824,'Lorri 401b'!N:N,0),0)</f>
        <v>-4389003.9030569447</v>
      </c>
      <c r="S824" s="25">
        <f t="shared" ca="1" si="787"/>
        <v>-2542804.8780004978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8395.6297298201844</v>
      </c>
      <c r="K825" s="25">
        <f t="shared" si="784"/>
        <v>21655.303514578787</v>
      </c>
      <c r="L825" s="25"/>
      <c r="N825" s="25">
        <f>'Combined Retirement'!$C$18/12</f>
        <v>40940.569999999992</v>
      </c>
      <c r="O825" s="25">
        <f t="shared" si="785"/>
        <v>10889.636755601023</v>
      </c>
      <c r="P825" s="25">
        <f t="shared" si="786"/>
        <v>30050.93324439897</v>
      </c>
      <c r="Q825" s="25">
        <f t="array" aca="1" ref="Q825" ca="1">INDEX('Isaac 401k'!L:L,MATCH('Retirement Calculator'!A825,'Isaac 401k'!N:N,0),0)</f>
        <v>1845460.9094738211</v>
      </c>
      <c r="R825" s="25">
        <f t="array" aca="1" ref="R825" ca="1">INDEX('Lorri 401b'!L:L,MATCH('Retirement Calculator'!A825,'Lorri 401b'!N:N,0),0)</f>
        <v>-4429036.953265571</v>
      </c>
      <c r="S825" s="25">
        <f t="shared" ca="1" si="787"/>
        <v>-2583576.04379175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8395.6297298201844</v>
      </c>
      <c r="K826" s="25">
        <f t="shared" si="784"/>
        <v>21655.303514578787</v>
      </c>
      <c r="L826" s="25"/>
      <c r="N826" s="25">
        <f>'Combined Retirement'!$C$18/12</f>
        <v>40940.569999999992</v>
      </c>
      <c r="O826" s="25">
        <f t="shared" si="785"/>
        <v>10889.636755601023</v>
      </c>
      <c r="P826" s="25">
        <f t="shared" si="786"/>
        <v>30050.93324439897</v>
      </c>
      <c r="Q826" s="25">
        <f t="array" aca="1" ref="Q826" ca="1">INDEX('Isaac 401k'!L:L,MATCH('Retirement Calculator'!A826,'Isaac 401k'!N:N,0),0)</f>
        <v>1844719.7184096009</v>
      </c>
      <c r="R826" s="25">
        <f t="array" aca="1" ref="R826" ca="1">INDEX('Lorri 401b'!L:L,MATCH('Retirement Calculator'!A826,'Lorri 401b'!N:N,0),0)</f>
        <v>-4469236.8078500666</v>
      </c>
      <c r="S826" s="25">
        <f t="shared" ca="1" si="787"/>
        <v>-2624517.0894404659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8395.6297298201844</v>
      </c>
      <c r="K827" s="25">
        <f t="shared" si="784"/>
        <v>21655.303514578787</v>
      </c>
      <c r="L827" s="25"/>
      <c r="N827" s="25">
        <f>'Combined Retirement'!$C$18/12</f>
        <v>40940.569999999992</v>
      </c>
      <c r="O827" s="25">
        <f t="shared" si="785"/>
        <v>10889.636755601023</v>
      </c>
      <c r="P827" s="25">
        <f t="shared" si="786"/>
        <v>30050.93324439897</v>
      </c>
      <c r="Q827" s="25">
        <f t="array" aca="1" ref="Q827" ca="1">INDEX('Isaac 401k'!L:L,MATCH('Retirement Calculator'!A827,'Isaac 401k'!N:N,0),0)</f>
        <v>1843975.4390492798</v>
      </c>
      <c r="R827" s="25">
        <f t="array" aca="1" ref="R827" ca="1">INDEX('Lorri 401b'!L:L,MATCH('Retirement Calculator'!A827,'Lorri 401b'!N:N,0),0)</f>
        <v>-4509604.1618286641</v>
      </c>
      <c r="S827" s="25">
        <f t="shared" ca="1" si="787"/>
        <v>-2665628.7227793843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8395.6297298201844</v>
      </c>
      <c r="K828" s="25">
        <f t="shared" si="784"/>
        <v>21655.303514578787</v>
      </c>
      <c r="L828" s="25"/>
      <c r="N828" s="25">
        <f>'Combined Retirement'!$C$18/12</f>
        <v>40940.569999999992</v>
      </c>
      <c r="O828" s="25">
        <f t="shared" si="785"/>
        <v>10889.636755601023</v>
      </c>
      <c r="P828" s="25">
        <f t="shared" si="786"/>
        <v>30050.93324439897</v>
      </c>
      <c r="Q828" s="25">
        <f t="array" aca="1" ref="Q828" ca="1">INDEX('Isaac 401k'!L:L,MATCH('Retirement Calculator'!A828,'Isaac 401k'!N:N,0),0)</f>
        <v>1843228.0585249574</v>
      </c>
      <c r="R828" s="25">
        <f t="array" aca="1" ref="R828" ca="1">INDEX('Lorri 401b'!L:L,MATCH('Retirement Calculator'!A828,'Lorri 401b'!N:N,0),0)</f>
        <v>-4550139.7131155059</v>
      </c>
      <c r="S828" s="25">
        <f t="shared" ca="1" si="787"/>
        <v>-2706911.6545905485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8395.6297298201844</v>
      </c>
      <c r="K829" s="25">
        <f t="shared" si="784"/>
        <v>21655.303514578787</v>
      </c>
      <c r="L829" s="25"/>
      <c r="N829" s="25">
        <f>'Combined Retirement'!$C$18/12</f>
        <v>40940.569999999992</v>
      </c>
      <c r="O829" s="25">
        <f t="shared" si="785"/>
        <v>10889.636755601023</v>
      </c>
      <c r="P829" s="25">
        <f t="shared" si="786"/>
        <v>30050.93324439897</v>
      </c>
      <c r="Q829" s="25">
        <f t="array" aca="1" ref="Q829" ca="1">INDEX('Isaac 401k'!L:L,MATCH('Retirement Calculator'!A829,'Isaac 401k'!N:N,0),0)</f>
        <v>1842477.5639151169</v>
      </c>
      <c r="R829" s="25">
        <f t="array" aca="1" ref="R829" ca="1">INDEX('Lorri 401b'!L:L,MATCH('Retirement Calculator'!A829,'Lorri 401b'!N:N,0),0)</f>
        <v>-4590844.1625327095</v>
      </c>
      <c r="S829" s="25">
        <f t="shared" ca="1" si="787"/>
        <v>-2748366.5986175928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8395.6297298201844</v>
      </c>
      <c r="K830" s="25">
        <f t="shared" si="784"/>
        <v>21655.303514578787</v>
      </c>
      <c r="L830" s="25"/>
      <c r="N830" s="25">
        <f>'Combined Retirement'!$C$18/12</f>
        <v>40940.569999999992</v>
      </c>
      <c r="O830" s="25">
        <f t="shared" si="785"/>
        <v>10889.636755601023</v>
      </c>
      <c r="P830" s="25">
        <f t="shared" si="786"/>
        <v>30050.93324439897</v>
      </c>
      <c r="Q830" s="25">
        <f t="array" aca="1" ref="Q830" ca="1">INDEX('Isaac 401k'!L:L,MATCH('Retirement Calculator'!A830,'Isaac 401k'!N:N,0),0)</f>
        <v>1841723.9422444021</v>
      </c>
      <c r="R830" s="25">
        <f t="array" aca="1" ref="R830" ca="1">INDEX('Lorri 401b'!L:L,MATCH('Retirement Calculator'!A830,'Lorri 401b'!N:N,0),0)</f>
        <v>-4631718.2138224849</v>
      </c>
      <c r="S830" s="25">
        <f t="shared" ca="1" si="787"/>
        <v>-2789994.2715780828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8395.6297298201844</v>
      </c>
      <c r="K831" s="25">
        <f t="shared" si="784"/>
        <v>21655.303514578787</v>
      </c>
      <c r="L831" s="25"/>
      <c r="N831" s="25">
        <f>'Combined Retirement'!$C$18/12</f>
        <v>40940.569999999992</v>
      </c>
      <c r="O831" s="25">
        <f t="shared" si="785"/>
        <v>10889.636755601023</v>
      </c>
      <c r="P831" s="25">
        <f t="shared" si="786"/>
        <v>30050.93324439897</v>
      </c>
      <c r="Q831" s="25">
        <f t="array" aca="1" ref="Q831" ca="1">INDEX('Isaac 401k'!L:L,MATCH('Retirement Calculator'!A831,'Isaac 401k'!N:N,0),0)</f>
        <v>1840967.1804833927</v>
      </c>
      <c r="R831" s="25">
        <f t="array" aca="1" ref="R831" ca="1">INDEX('Lorri 401b'!L:L,MATCH('Retirement Calculator'!A831,'Lorri 401b'!N:N,0),0)</f>
        <v>-4672762.5736593008</v>
      </c>
      <c r="S831" s="25">
        <f t="shared" ca="1" si="787"/>
        <v>-2831795.3931759084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8395.6297298201844</v>
      </c>
      <c r="K832" s="25">
        <f t="shared" si="784"/>
        <v>21655.303514578787</v>
      </c>
      <c r="L832" s="25"/>
      <c r="N832" s="25">
        <f>'Combined Retirement'!$C$18/12</f>
        <v>40940.569999999992</v>
      </c>
      <c r="O832" s="25">
        <f t="shared" si="785"/>
        <v>10889.636755601023</v>
      </c>
      <c r="P832" s="25">
        <f t="shared" si="786"/>
        <v>30050.93324439897</v>
      </c>
      <c r="Q832" s="25">
        <f t="array" aca="1" ref="Q832" ca="1">INDEX('Isaac 401k'!L:L,MATCH('Retirement Calculator'!A832,'Isaac 401k'!N:N,0),0)</f>
        <v>1840207.2655483789</v>
      </c>
      <c r="R832" s="25">
        <f t="array" aca="1" ref="R832" ca="1">INDEX('Lorri 401b'!L:L,MATCH('Retirement Calculator'!A832,'Lorri 401b'!N:N,0),0)</f>
        <v>-4713977.9516621036</v>
      </c>
      <c r="S832" s="25">
        <f t="shared" ca="1" si="787"/>
        <v>-2873770.6861137245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8395.6297298201844</v>
      </c>
      <c r="K833" s="25">
        <f t="shared" si="784"/>
        <v>21655.303514578787</v>
      </c>
      <c r="L833" s="25"/>
      <c r="N833" s="25">
        <f>'Combined Retirement'!$C$18/12</f>
        <v>40940.569999999992</v>
      </c>
      <c r="O833" s="25">
        <f t="shared" si="785"/>
        <v>10889.636755601023</v>
      </c>
      <c r="P833" s="25">
        <f t="shared" si="786"/>
        <v>30050.93324439897</v>
      </c>
      <c r="Q833" s="25">
        <f t="array" aca="1" ref="Q833" ca="1">INDEX('Isaac 401k'!L:L,MATCH('Retirement Calculator'!A833,'Isaac 401k'!N:N,0),0)</f>
        <v>1839444.1843011361</v>
      </c>
      <c r="R833" s="25">
        <f t="array" aca="1" ref="R833" ca="1">INDEX('Lorri 401b'!L:L,MATCH('Retirement Calculator'!A833,'Lorri 401b'!N:N,0),0)</f>
        <v>-4755365.0604065852</v>
      </c>
      <c r="S833" s="25">
        <f t="shared" ca="1" si="787"/>
        <v>-2915920.8761054492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8395.6297298201844</v>
      </c>
      <c r="K834" s="25">
        <f t="shared" si="784"/>
        <v>21655.303514578787</v>
      </c>
      <c r="L834" s="25"/>
      <c r="N834" s="25">
        <f>'Combined Retirement'!$C$18/12</f>
        <v>40940.569999999992</v>
      </c>
      <c r="O834" s="25">
        <f t="shared" si="785"/>
        <v>10889.636755601023</v>
      </c>
      <c r="P834" s="25">
        <f t="shared" si="786"/>
        <v>30050.93324439897</v>
      </c>
      <c r="Q834" s="25">
        <f t="array" aca="1" ref="Q834" ca="1">INDEX('Isaac 401k'!L:L,MATCH('Retirement Calculator'!A834,'Isaac 401k'!N:N,0),0)</f>
        <v>1838677.9235486963</v>
      </c>
      <c r="R834" s="25">
        <f t="array" aca="1" ref="R834" ca="1">INDEX('Lorri 401b'!L:L,MATCH('Retirement Calculator'!A834,'Lorri 401b'!N:N,0),0)</f>
        <v>-4796924.615437502</v>
      </c>
      <c r="S834" s="25">
        <f t="shared" ca="1" si="787"/>
        <v>-2958246.6918888055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8395.6297298201844</v>
      </c>
      <c r="K835" s="25">
        <f t="shared" si="784"/>
        <v>21655.303514578787</v>
      </c>
      <c r="L835" s="25"/>
      <c r="N835" s="25">
        <f>'Combined Retirement'!$C$18/12</f>
        <v>40940.569999999992</v>
      </c>
      <c r="O835" s="25">
        <f t="shared" si="785"/>
        <v>10889.636755601023</v>
      </c>
      <c r="P835" s="25">
        <f t="shared" si="786"/>
        <v>30050.93324439897</v>
      </c>
      <c r="Q835" s="25">
        <f t="array" aca="1" ref="Q835" ca="1">INDEX('Isaac 401k'!L:L,MATCH('Retirement Calculator'!A835,'Isaac 401k'!N:N,0),0)</f>
        <v>1837908.4700431214</v>
      </c>
      <c r="R835" s="25">
        <f t="array" aca="1" ref="R835" ca="1">INDEX('Lorri 401b'!L:L,MATCH('Retirement Calculator'!A835,'Lorri 401b'!N:N,0),0)</f>
        <v>-4838657.335281047</v>
      </c>
      <c r="S835" s="25">
        <f t="shared" ca="1" si="787"/>
        <v>-3000748.8652379257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8395.6297298201844</v>
      </c>
      <c r="K836" s="25">
        <f t="shared" si="784"/>
        <v>21655.303514578787</v>
      </c>
      <c r="L836" s="25"/>
      <c r="N836" s="25">
        <f>'Combined Retirement'!$C$18/12</f>
        <v>40940.569999999992</v>
      </c>
      <c r="O836" s="25">
        <f t="shared" si="785"/>
        <v>10889.636755601023</v>
      </c>
      <c r="P836" s="25">
        <f t="shared" si="786"/>
        <v>30050.93324439897</v>
      </c>
      <c r="Q836" s="25">
        <f t="array" aca="1" ref="Q836" ca="1">INDEX('Isaac 401k'!L:L,MATCH('Retirement Calculator'!A836,'Isaac 401k'!N:N,0),0)</f>
        <v>1837135.8104812733</v>
      </c>
      <c r="R836" s="25">
        <f t="array" aca="1" ref="R836" ca="1">INDEX('Lorri 401b'!L:L,MATCH('Retirement Calculator'!A836,'Lorri 401b'!N:N,0),0)</f>
        <v>-4880563.9414572734</v>
      </c>
      <c r="S836" s="25">
        <f t="shared" ca="1" si="787"/>
        <v>-3043428.1309759999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8395.6297298201844</v>
      </c>
      <c r="K837" s="25">
        <f t="shared" si="784"/>
        <v>21655.303514578787</v>
      </c>
      <c r="L837" s="25"/>
      <c r="N837" s="25">
        <f>'Combined Retirement'!$C$18/12</f>
        <v>40940.569999999992</v>
      </c>
      <c r="O837" s="25">
        <f t="shared" si="785"/>
        <v>10889.636755601023</v>
      </c>
      <c r="P837" s="25">
        <f t="shared" si="786"/>
        <v>30050.93324439897</v>
      </c>
      <c r="Q837" s="25">
        <f t="array" aca="1" ref="Q837" ca="1">INDEX('Isaac 401k'!L:L,MATCH('Retirement Calculator'!A837,'Isaac 401k'!N:N,0),0)</f>
        <v>1836359.9315045842</v>
      </c>
      <c r="R837" s="25">
        <f t="array" aca="1" ref="R837" ca="1">INDEX('Lorri 401b'!L:L,MATCH('Retirement Calculator'!A837,'Lorri 401b'!N:N,0),0)</f>
        <v>-4922645.1584925679</v>
      </c>
      <c r="S837" s="25">
        <f t="shared" ca="1" si="787"/>
        <v>-3086285.226987984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8395.6297298201844</v>
      </c>
      <c r="K838" s="25">
        <f t="shared" si="784"/>
        <v>21655.303514578787</v>
      </c>
      <c r="L838" s="25"/>
      <c r="N838" s="25">
        <f>'Combined Retirement'!$C$18/12</f>
        <v>40940.569999999992</v>
      </c>
      <c r="O838" s="25">
        <f t="shared" si="785"/>
        <v>10889.636755601023</v>
      </c>
      <c r="P838" s="25">
        <f t="shared" si="786"/>
        <v>30050.93324439897</v>
      </c>
      <c r="Q838" s="25">
        <f t="array" aca="1" ref="Q838" ca="1">INDEX('Isaac 401k'!L:L,MATCH('Retirement Calculator'!A838,'Isaac 401k'!N:N,0),0)</f>
        <v>1835580.8196988255</v>
      </c>
      <c r="R838" s="25">
        <f t="array" aca="1" ref="R838" ca="1">INDEX('Lorri 401b'!L:L,MATCH('Retirement Calculator'!A838,'Lorri 401b'!N:N,0),0)</f>
        <v>-4964901.7139321761</v>
      </c>
      <c r="S838" s="25">
        <f t="shared" ca="1" si="787"/>
        <v>-3129320.8942333506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8395.6297298201844</v>
      </c>
      <c r="K839" s="25">
        <f t="shared" si="784"/>
        <v>21655.303514578787</v>
      </c>
      <c r="L839" s="25"/>
      <c r="N839" s="25">
        <f>'Combined Retirement'!$C$18/12</f>
        <v>40940.569999999992</v>
      </c>
      <c r="O839" s="25">
        <f t="shared" si="785"/>
        <v>10889.636755601023</v>
      </c>
      <c r="P839" s="25">
        <f t="shared" si="786"/>
        <v>30050.93324439897</v>
      </c>
      <c r="Q839" s="25">
        <f t="array" aca="1" ref="Q839" ca="1">INDEX('Isaac 401k'!L:L,MATCH('Retirement Calculator'!A839,'Isaac 401k'!N:N,0),0)</f>
        <v>1834798.4615938761</v>
      </c>
      <c r="R839" s="25">
        <f t="array" aca="1" ref="R839" ca="1">INDEX('Lorri 401b'!L:L,MATCH('Retirement Calculator'!A839,'Lorri 401b'!N:N,0),0)</f>
        <v>-5007334.3383527827</v>
      </c>
      <c r="S839" s="25">
        <f t="shared" ca="1" si="787"/>
        <v>-3172535.8767589065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8395.6297298201844</v>
      </c>
      <c r="K840" s="25">
        <f t="shared" si="784"/>
        <v>21655.303514578787</v>
      </c>
      <c r="L840" s="25"/>
      <c r="N840" s="25">
        <f>'Combined Retirement'!$C$18/12</f>
        <v>40940.569999999992</v>
      </c>
      <c r="O840" s="25">
        <f t="shared" si="785"/>
        <v>10889.636755601023</v>
      </c>
      <c r="P840" s="25">
        <f t="shared" si="786"/>
        <v>30050.93324439897</v>
      </c>
      <c r="Q840" s="25">
        <f t="array" aca="1" ref="Q840" ca="1">INDEX('Isaac 401k'!L:L,MATCH('Retirement Calculator'!A840,'Isaac 401k'!N:N,0),0)</f>
        <v>1834012.8436634894</v>
      </c>
      <c r="R840" s="25">
        <f t="array" aca="1" ref="R840" ca="1">INDEX('Lorri 401b'!L:L,MATCH('Retirement Calculator'!A840,'Lorri 401b'!N:N,0),0)</f>
        <v>-5049943.765375142</v>
      </c>
      <c r="S840" s="25">
        <f t="shared" ca="1" si="787"/>
        <v>-3215930.9217116525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8395.6297298201844</v>
      </c>
      <c r="K841" s="25">
        <f t="shared" si="784"/>
        <v>21655.303514578787</v>
      </c>
      <c r="L841" s="25"/>
      <c r="N841" s="25">
        <f>'Combined Retirement'!$C$18/12</f>
        <v>40940.569999999992</v>
      </c>
      <c r="O841" s="25">
        <f t="shared" si="785"/>
        <v>10889.636755601023</v>
      </c>
      <c r="P841" s="25">
        <f t="shared" si="786"/>
        <v>30050.93324439897</v>
      </c>
      <c r="Q841" s="25">
        <f t="array" aca="1" ref="Q841" ca="1">INDEX('Isaac 401k'!L:L,MATCH('Retirement Calculator'!A841,'Isaac 401k'!N:N,0),0)</f>
        <v>1833223.9523250596</v>
      </c>
      <c r="R841" s="25">
        <f t="array" aca="1" ref="R841" ca="1">INDEX('Lorri 401b'!L:L,MATCH('Retirement Calculator'!A841,'Lorri 401b'!N:N,0),0)</f>
        <v>-5092730.7316767611</v>
      </c>
      <c r="S841" s="25">
        <f t="shared" ca="1" si="787"/>
        <v>-3259506.7793517015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8395.6297298201844</v>
      </c>
      <c r="K842" s="25">
        <f t="shared" si="784"/>
        <v>21655.303514578787</v>
      </c>
      <c r="L842" s="25"/>
      <c r="N842" s="25">
        <f>'Combined Retirement'!$C$18/12</f>
        <v>40940.569999999992</v>
      </c>
      <c r="O842" s="25">
        <f t="shared" si="785"/>
        <v>10889.636755601023</v>
      </c>
      <c r="P842" s="25">
        <f t="shared" si="786"/>
        <v>30050.93324439897</v>
      </c>
      <c r="Q842" s="25">
        <f t="array" aca="1" ref="Q842" ca="1">INDEX('Isaac 401k'!L:L,MATCH('Retirement Calculator'!A842,'Isaac 401k'!N:N,0),0)</f>
        <v>1832431.7739393862</v>
      </c>
      <c r="R842" s="25">
        <f t="array" aca="1" ref="R842" ca="1">INDEX('Lorri 401b'!L:L,MATCH('Retirement Calculator'!A842,'Lorri 401b'!N:N,0),0)</f>
        <v>-5135695.977004637</v>
      </c>
      <c r="S842" s="25">
        <f t="shared" ca="1" si="787"/>
        <v>-3303264.203065251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8395.6297298201844</v>
      </c>
      <c r="K843" s="25">
        <f t="shared" si="784"/>
        <v>21655.303514578787</v>
      </c>
      <c r="L843" s="25"/>
      <c r="N843" s="25">
        <f>'Combined Retirement'!$C$18/12</f>
        <v>40940.569999999992</v>
      </c>
      <c r="O843" s="25">
        <f t="shared" si="785"/>
        <v>10889.636755601023</v>
      </c>
      <c r="P843" s="25">
        <f t="shared" si="786"/>
        <v>30050.93324439897</v>
      </c>
      <c r="Q843" s="25">
        <f t="array" aca="1" ref="Q843" ca="1">INDEX('Isaac 401k'!L:L,MATCH('Retirement Calculator'!A843,'Isaac 401k'!N:N,0),0)</f>
        <v>1831636.2948104392</v>
      </c>
      <c r="R843" s="25">
        <f t="array" aca="1" ref="R843" ca="1">INDEX('Lorri 401b'!L:L,MATCH('Retirement Calculator'!A843,'Lorri 401b'!N:N,0),0)</f>
        <v>-5178840.2441880452</v>
      </c>
      <c r="S843" s="25">
        <f t="shared" ca="1" si="787"/>
        <v>-3347203.9493776057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8395.6297298201844</v>
      </c>
      <c r="K844" s="25">
        <f t="shared" si="784"/>
        <v>21655.303514578787</v>
      </c>
      <c r="L844" s="25"/>
      <c r="N844" s="25">
        <f>'Combined Retirement'!$C$18/12</f>
        <v>40940.569999999992</v>
      </c>
      <c r="O844" s="25">
        <f t="shared" si="785"/>
        <v>10889.636755601023</v>
      </c>
      <c r="P844" s="25">
        <f t="shared" si="786"/>
        <v>30050.93324439897</v>
      </c>
      <c r="Q844" s="25">
        <f t="array" aca="1" ref="Q844" ca="1">INDEX('Isaac 401k'!L:L,MATCH('Retirement Calculator'!A844,'Isaac 401k'!N:N,0),0)</f>
        <v>1830837.5011851217</v>
      </c>
      <c r="R844" s="25">
        <f t="array" aca="1" ref="R844" ca="1">INDEX('Lorri 401b'!L:L,MATCH('Retirement Calculator'!A844,'Lorri 401b'!N:N,0),0)</f>
        <v>-5222164.2791513847</v>
      </c>
      <c r="S844" s="25">
        <f t="shared" ca="1" si="787"/>
        <v>-3391326.7779662628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8395.6297298201844</v>
      </c>
      <c r="K845" s="25">
        <f t="shared" si="784"/>
        <v>21655.303514578787</v>
      </c>
      <c r="L845" s="25"/>
      <c r="N845" s="25">
        <f>'Combined Retirement'!$C$18/12</f>
        <v>40940.569999999992</v>
      </c>
      <c r="O845" s="25">
        <f t="shared" si="785"/>
        <v>10889.636755601023</v>
      </c>
      <c r="P845" s="25">
        <f t="shared" si="786"/>
        <v>30050.93324439897</v>
      </c>
      <c r="Q845" s="25">
        <f t="array" aca="1" ref="Q845" ca="1">INDEX('Isaac 401k'!L:L,MATCH('Retirement Calculator'!A845,'Isaac 401k'!N:N,0),0)</f>
        <v>1830035.3792530319</v>
      </c>
      <c r="R845" s="25">
        <f t="array" aca="1" ref="R845" ca="1">INDEX('Lorri 401b'!L:L,MATCH('Retirement Calculator'!A845,'Lorri 401b'!N:N,0),0)</f>
        <v>-5265668.8309270712</v>
      </c>
      <c r="S845" s="25">
        <f t="shared" ca="1" si="787"/>
        <v>-3435633.4516740395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8395.6297298201844</v>
      </c>
      <c r="K846" s="25">
        <f t="shared" si="784"/>
        <v>21655.303514578787</v>
      </c>
      <c r="L846" s="25"/>
      <c r="N846" s="25">
        <f>'Combined Retirement'!$C$18/12</f>
        <v>40940.569999999992</v>
      </c>
      <c r="O846" s="25">
        <f t="shared" si="785"/>
        <v>10889.636755601023</v>
      </c>
      <c r="P846" s="25">
        <f t="shared" si="786"/>
        <v>30050.93324439897</v>
      </c>
      <c r="Q846" s="25">
        <f t="array" aca="1" ref="Q846" ca="1">INDEX('Isaac 401k'!L:L,MATCH('Retirement Calculator'!A846,'Isaac 401k'!N:N,0),0)</f>
        <v>1829229.9151462251</v>
      </c>
      <c r="R846" s="25">
        <f t="array" aca="1" ref="R846" ca="1">INDEX('Lorri 401b'!L:L,MATCH('Retirement Calculator'!A846,'Lorri 401b'!N:N,0),0)</f>
        <v>-5309354.6516684899</v>
      </c>
      <c r="S846" s="25">
        <f t="shared" ca="1" si="787"/>
        <v>-3480124.7365222648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8395.6297298201844</v>
      </c>
      <c r="K847" s="25">
        <f t="shared" si="784"/>
        <v>21655.303514578787</v>
      </c>
      <c r="L847" s="25"/>
      <c r="N847" s="25">
        <f>'Combined Retirement'!$C$18/12</f>
        <v>40940.569999999992</v>
      </c>
      <c r="O847" s="25">
        <f t="shared" si="785"/>
        <v>10889.636755601023</v>
      </c>
      <c r="P847" s="25">
        <f t="shared" si="786"/>
        <v>30050.93324439897</v>
      </c>
      <c r="Q847" s="25">
        <f t="array" aca="1" ref="Q847" ca="1">INDEX('Isaac 401k'!L:L,MATCH('Retirement Calculator'!A847,'Isaac 401k'!N:N,0),0)</f>
        <v>1828421.0949389732</v>
      </c>
      <c r="R847" s="25">
        <f t="array" aca="1" ref="R847" ca="1">INDEX('Lorri 401b'!L:L,MATCH('Retirement Calculator'!A847,'Lorri 401b'!N:N,0),0)</f>
        <v>-5353222.4966629976</v>
      </c>
      <c r="S847" s="25">
        <f t="shared" ca="1" si="787"/>
        <v>-3524801.4017240247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8395.6297298201844</v>
      </c>
      <c r="K848" s="25">
        <f t="shared" si="784"/>
        <v>21655.303514578787</v>
      </c>
      <c r="L848" s="25"/>
      <c r="N848" s="25">
        <f>'Combined Retirement'!$C$18/12</f>
        <v>40940.569999999992</v>
      </c>
      <c r="O848" s="25">
        <f t="shared" si="785"/>
        <v>10889.636755601023</v>
      </c>
      <c r="P848" s="25">
        <f t="shared" si="786"/>
        <v>30050.93324439897</v>
      </c>
      <c r="Q848" s="25">
        <f t="array" aca="1" ref="Q848" ca="1">INDEX('Isaac 401k'!L:L,MATCH('Retirement Calculator'!A848,'Isaac 401k'!N:N,0),0)</f>
        <v>1827608.9046475245</v>
      </c>
      <c r="R848" s="25">
        <f t="array" aca="1" ref="R848" ca="1">INDEX('Lorri 401b'!L:L,MATCH('Retirement Calculator'!A848,'Lorri 401b'!N:N,0),0)</f>
        <v>-5397273.1243449822</v>
      </c>
      <c r="S848" s="25">
        <f t="shared" ca="1" si="787"/>
        <v>-3569664.2196974577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8395.6297298201844</v>
      </c>
      <c r="K849" s="25">
        <f t="shared" si="784"/>
        <v>21655.303514578787</v>
      </c>
      <c r="L849" s="25"/>
      <c r="N849" s="25">
        <f>'Combined Retirement'!$C$18/12</f>
        <v>40940.569999999992</v>
      </c>
      <c r="O849" s="25">
        <f t="shared" si="785"/>
        <v>10889.636755601023</v>
      </c>
      <c r="P849" s="25">
        <f t="shared" si="786"/>
        <v>30050.93324439897</v>
      </c>
      <c r="Q849" s="25">
        <f t="array" aca="1" ref="Q849" ca="1">INDEX('Isaac 401k'!L:L,MATCH('Retirement Calculator'!A849,'Isaac 401k'!N:N,0),0)</f>
        <v>1826793.3302298614</v>
      </c>
      <c r="R849" s="25">
        <f t="array" aca="1" ref="R849" ca="1">INDEX('Lorri 401b'!L:L,MATCH('Retirement Calculator'!A849,'Lorri 401b'!N:N,0),0)</f>
        <v>-5441507.2963089757</v>
      </c>
      <c r="S849" s="25">
        <f t="shared" ca="1" si="787"/>
        <v>-3614713.966079114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8395.6297298201844</v>
      </c>
      <c r="K850" s="25">
        <f t="shared" si="784"/>
        <v>21655.303514578787</v>
      </c>
      <c r="L850" s="25"/>
      <c r="N850" s="25">
        <f>'Combined Retirement'!$C$18/12</f>
        <v>40940.569999999992</v>
      </c>
      <c r="O850" s="25">
        <f t="shared" si="785"/>
        <v>10889.636755601023</v>
      </c>
      <c r="P850" s="25">
        <f t="shared" si="786"/>
        <v>30050.93324439897</v>
      </c>
      <c r="Q850" s="25">
        <f t="array" aca="1" ref="Q850" ca="1">INDEX('Isaac 401k'!L:L,MATCH('Retirement Calculator'!A850,'Isaac 401k'!N:N,0),0)</f>
        <v>1825974.3575854581</v>
      </c>
      <c r="R850" s="25">
        <f t="array" aca="1" ref="R850" ca="1">INDEX('Lorri 401b'!L:L,MATCH('Retirement Calculator'!A850,'Lorri 401b'!N:N,0),0)</f>
        <v>-5485925.7773228185</v>
      </c>
      <c r="S850" s="25">
        <f t="shared" ca="1" si="787"/>
        <v>-3659951.4197373604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8395.6297298201844</v>
      </c>
      <c r="K851" s="25">
        <f t="shared" si="784"/>
        <v>21655.303514578787</v>
      </c>
      <c r="L851" s="25"/>
      <c r="N851" s="25">
        <f>'Combined Retirement'!$C$18/12</f>
        <v>40940.569999999992</v>
      </c>
      <c r="O851" s="25">
        <f t="shared" si="785"/>
        <v>10889.636755601023</v>
      </c>
      <c r="P851" s="25">
        <f t="shared" si="786"/>
        <v>30050.93324439897</v>
      </c>
      <c r="Q851" s="25">
        <f t="array" aca="1" ref="Q851" ca="1">INDEX('Isaac 401k'!L:L,MATCH('Retirement Calculator'!A851,'Isaac 401k'!N:N,0),0)</f>
        <v>1825151.9725550364</v>
      </c>
      <c r="R851" s="25">
        <f t="array" aca="1" ref="R851" ca="1">INDEX('Lorri 401b'!L:L,MATCH('Retirement Calculator'!A851,'Lorri 401b'!N:N,0),0)</f>
        <v>-5530529.3353408864</v>
      </c>
      <c r="S851" s="25">
        <f t="shared" ca="1" si="787"/>
        <v>-3705377.3627858497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8395.6297298201844</v>
      </c>
      <c r="K852" s="25">
        <f t="shared" si="784"/>
        <v>21655.303514578787</v>
      </c>
      <c r="L852" s="25"/>
      <c r="N852" s="25">
        <f>'Combined Retirement'!$C$18/12</f>
        <v>40940.569999999992</v>
      </c>
      <c r="O852" s="25">
        <f t="shared" si="785"/>
        <v>10889.636755601023</v>
      </c>
      <c r="P852" s="25">
        <f t="shared" si="786"/>
        <v>30050.93324439897</v>
      </c>
      <c r="Q852" s="25">
        <f t="array" aca="1" ref="Q852" ca="1">INDEX('Isaac 401k'!L:L,MATCH('Retirement Calculator'!A852,'Isaac 401k'!N:N,0),0)</f>
        <v>1824326.1609203212</v>
      </c>
      <c r="R852" s="25">
        <f t="array" aca="1" ref="R852" ca="1">INDEX('Lorri 401b'!L:L,MATCH('Retirement Calculator'!A852,'Lorri 401b'!N:N,0),0)</f>
        <v>-5575318.7415173622</v>
      </c>
      <c r="S852" s="25">
        <f t="shared" ca="1" si="787"/>
        <v>-3750992.5805970412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8395.6297298201844</v>
      </c>
      <c r="K853" s="25">
        <f t="shared" si="784"/>
        <v>21655.303514578787</v>
      </c>
      <c r="L853" s="25"/>
      <c r="N853" s="25">
        <f>'Combined Retirement'!$C$18/12</f>
        <v>40940.569999999992</v>
      </c>
      <c r="O853" s="25">
        <f t="shared" si="785"/>
        <v>10889.636755601023</v>
      </c>
      <c r="P853" s="25">
        <f t="shared" si="786"/>
        <v>30050.93324439897</v>
      </c>
      <c r="Q853" s="25">
        <f t="array" aca="1" ref="Q853" ca="1">INDEX('Isaac 401k'!L:L,MATCH('Retirement Calculator'!A853,'Isaac 401k'!N:N,0),0)</f>
        <v>1823496.9084037947</v>
      </c>
      <c r="R853" s="25">
        <f t="array" aca="1" ref="R853" ca="1">INDEX('Lorri 401b'!L:L,MATCH('Retirement Calculator'!A853,'Lorri 401b'!N:N,0),0)</f>
        <v>-5620294.7702195738</v>
      </c>
      <c r="S853" s="25">
        <f t="shared" ca="1" si="787"/>
        <v>-3796797.861815779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8395.6297298201844</v>
      </c>
      <c r="K854" s="25">
        <f t="shared" si="784"/>
        <v>21655.303514578787</v>
      </c>
      <c r="L854" s="25"/>
      <c r="N854" s="25">
        <f>'Combined Retirement'!$C$18/12</f>
        <v>40940.569999999992</v>
      </c>
      <c r="O854" s="25">
        <f t="shared" si="785"/>
        <v>10889.636755601023</v>
      </c>
      <c r="P854" s="25">
        <f t="shared" si="786"/>
        <v>30050.93324439897</v>
      </c>
      <c r="Q854" s="25">
        <f t="array" aca="1" ref="Q854" ca="1">INDEX('Isaac 401k'!L:L,MATCH('Retirement Calculator'!A854,'Isaac 401k'!N:N,0),0)</f>
        <v>1822664.2006684495</v>
      </c>
      <c r="R854" s="25">
        <f t="array" aca="1" ref="R854" ca="1">INDEX('Lorri 401b'!L:L,MATCH('Retirement Calculator'!A854,'Lorri 401b'!N:N,0),0)</f>
        <v>-5665458.1990413778</v>
      </c>
      <c r="S854" s="25">
        <f t="shared" ca="1" si="787"/>
        <v>-3842793.9983729282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8395.6297298201844</v>
      </c>
      <c r="K855" s="25">
        <f t="shared" si="784"/>
        <v>21655.303514578787</v>
      </c>
      <c r="L855" s="25"/>
      <c r="N855" s="25">
        <f>'Combined Retirement'!$C$18/12</f>
        <v>40940.569999999992</v>
      </c>
      <c r="O855" s="25">
        <f t="shared" si="785"/>
        <v>10889.636755601023</v>
      </c>
      <c r="P855" s="25">
        <f t="shared" si="786"/>
        <v>30050.93324439897</v>
      </c>
      <c r="Q855" s="25">
        <f t="array" aca="1" ref="Q855" ca="1">INDEX('Isaac 401k'!L:L,MATCH('Retirement Calculator'!A855,'Isaac 401k'!N:N,0),0)</f>
        <v>1821828.0233175403</v>
      </c>
      <c r="R855" s="25">
        <f t="array" aca="1" ref="R855" ca="1">INDEX('Lorri 401b'!L:L,MATCH('Retirement Calculator'!A855,'Lorri 401b'!N:N,0),0)</f>
        <v>-5710809.8088166062</v>
      </c>
      <c r="S855" s="25">
        <f t="shared" ca="1" si="787"/>
        <v>-3888981.7854990661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8395.6297298201844</v>
      </c>
      <c r="K856" s="25">
        <f t="shared" si="784"/>
        <v>21655.303514578787</v>
      </c>
      <c r="L856" s="25"/>
      <c r="N856" s="25">
        <f>'Combined Retirement'!$C$18/12</f>
        <v>40940.569999999992</v>
      </c>
      <c r="O856" s="25">
        <f t="shared" si="785"/>
        <v>10889.636755601023</v>
      </c>
      <c r="P856" s="25">
        <f t="shared" si="786"/>
        <v>30050.93324439897</v>
      </c>
      <c r="Q856" s="25">
        <f t="array" aca="1" ref="Q856" ca="1">INDEX('Isaac 401k'!L:L,MATCH('Retirement Calculator'!A856,'Isaac 401k'!N:N,0),0)</f>
        <v>1820988.3618943356</v>
      </c>
      <c r="R856" s="25">
        <f t="array" aca="1" ref="R856" ca="1">INDEX('Lorri 401b'!L:L,MATCH('Retirement Calculator'!A856,'Lorri 401b'!N:N,0),0)</f>
        <v>-5756350.3836325649</v>
      </c>
      <c r="S856" s="25">
        <f t="shared" ca="1" si="787"/>
        <v>-3935362.0217382293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8395.6297298201844</v>
      </c>
      <c r="K857" s="25">
        <f t="shared" si="784"/>
        <v>21655.303514578787</v>
      </c>
      <c r="L857" s="25"/>
      <c r="N857" s="25">
        <f>'Combined Retirement'!$C$18/12</f>
        <v>40940.569999999992</v>
      </c>
      <c r="O857" s="25">
        <f t="shared" si="785"/>
        <v>10889.636755601023</v>
      </c>
      <c r="P857" s="25">
        <f t="shared" si="786"/>
        <v>30050.93324439897</v>
      </c>
      <c r="Q857" s="25">
        <f t="array" aca="1" ref="Q857" ca="1">INDEX('Isaac 401k'!L:L,MATCH('Retirement Calculator'!A857,'Isaac 401k'!N:N,0),0)</f>
        <v>1820145.2018818676</v>
      </c>
      <c r="R857" s="25">
        <f t="array" aca="1" ref="R857" ca="1">INDEX('Lorri 401b'!L:L,MATCH('Retirement Calculator'!A857,'Lorri 401b'!N:N,0),0)</f>
        <v>-5802080.7108435901</v>
      </c>
      <c r="S857" s="25">
        <f t="shared" ca="1" si="787"/>
        <v>-3981935.5089617223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8395.6297298201844</v>
      </c>
      <c r="K858" s="25">
        <f t="shared" si="784"/>
        <v>21655.303514578787</v>
      </c>
      <c r="L858" s="25"/>
      <c r="N858" s="25">
        <f>'Combined Retirement'!$C$18/12</f>
        <v>40940.569999999992</v>
      </c>
      <c r="O858" s="25">
        <f t="shared" si="785"/>
        <v>10889.636755601023</v>
      </c>
      <c r="P858" s="25">
        <f t="shared" si="786"/>
        <v>30050.93324439897</v>
      </c>
      <c r="Q858" s="25">
        <f t="array" aca="1" ref="Q858" ca="1">INDEX('Isaac 401k'!L:L,MATCH('Retirement Calculator'!A858,'Isaac 401k'!N:N,0),0)</f>
        <v>1819298.528702681</v>
      </c>
      <c r="R858" s="25">
        <f t="array" aca="1" ref="R858" ca="1">INDEX('Lorri 401b'!L:L,MATCH('Retirement Calculator'!A858,'Lorri 401b'!N:N,0),0)</f>
        <v>-5848001.5810846612</v>
      </c>
      <c r="S858" s="25">
        <f t="shared" ca="1" si="787"/>
        <v>-4028703.0523819802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8395.6297298201844</v>
      </c>
      <c r="K859" s="25">
        <f t="shared" si="784"/>
        <v>21655.303514578787</v>
      </c>
      <c r="L859" s="25"/>
      <c r="N859" s="25">
        <f>'Combined Retirement'!$C$18/12</f>
        <v>40940.569999999992</v>
      </c>
      <c r="O859" s="25">
        <f t="shared" si="785"/>
        <v>10889.636755601023</v>
      </c>
      <c r="P859" s="25">
        <f t="shared" si="786"/>
        <v>30050.93324439897</v>
      </c>
      <c r="Q859" s="25">
        <f t="array" aca="1" ref="Q859" ca="1">INDEX('Isaac 401k'!L:L,MATCH('Retirement Calculator'!A859,'Isaac 401k'!N:N,0),0)</f>
        <v>1818448.3277185811</v>
      </c>
      <c r="R859" s="25">
        <f t="array" aca="1" ref="R859" ca="1">INDEX('Lorri 401b'!L:L,MATCH('Retirement Calculator'!A859,'Lorri 401b'!N:N,0),0)</f>
        <v>-5894113.7882850701</v>
      </c>
      <c r="S859" s="25">
        <f t="shared" ca="1" si="787"/>
        <v>-4075665.460566489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8395.6297298201844</v>
      </c>
      <c r="K860" s="25">
        <f t="shared" si="784"/>
        <v>21655.303514578787</v>
      </c>
      <c r="L860" s="25"/>
      <c r="N860" s="25">
        <f>'Combined Retirement'!$C$18/12</f>
        <v>40940.569999999992</v>
      </c>
      <c r="O860" s="25">
        <f t="shared" si="785"/>
        <v>10889.636755601023</v>
      </c>
      <c r="P860" s="25">
        <f t="shared" si="786"/>
        <v>30050.93324439897</v>
      </c>
      <c r="Q860" s="25">
        <f t="array" aca="1" ref="Q860" ca="1">INDEX('Isaac 401k'!L:L,MATCH('Retirement Calculator'!A860,'Isaac 401k'!N:N,0),0)</f>
        <v>1817594.5842303808</v>
      </c>
      <c r="R860" s="25">
        <f t="array" aca="1" ref="R860" ca="1">INDEX('Lorri 401b'!L:L,MATCH('Retirement Calculator'!A860,'Lorri 401b'!N:N,0),0)</f>
        <v>-5940418.1296821469</v>
      </c>
      <c r="S860" s="25">
        <f t="shared" ca="1" si="787"/>
        <v>-4122823.5454517659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8395.6297298201844</v>
      </c>
      <c r="K861" s="25">
        <f t="shared" si="784"/>
        <v>21655.303514578787</v>
      </c>
      <c r="L861" s="25"/>
      <c r="N861" s="25">
        <f>'Combined Retirement'!$C$18/12</f>
        <v>40940.569999999992</v>
      </c>
      <c r="O861" s="25">
        <f t="shared" si="785"/>
        <v>10889.636755601023</v>
      </c>
      <c r="P861" s="25">
        <f t="shared" si="786"/>
        <v>30050.93324439897</v>
      </c>
      <c r="Q861" s="25">
        <f t="array" aca="1" ref="Q861" ca="1">INDEX('Isaac 401k'!L:L,MATCH('Retirement Calculator'!A861,'Isaac 401k'!N:N,0),0)</f>
        <v>1816737.2834776463</v>
      </c>
      <c r="R861" s="25">
        <f t="array" aca="1" ref="R861" ca="1">INDEX('Lorri 401b'!L:L,MATCH('Retirement Calculator'!A861,'Lorri 401b'!N:N,0),0)</f>
        <v>-5986915.4058350446</v>
      </c>
      <c r="S861" s="25">
        <f t="shared" ca="1" si="787"/>
        <v>-4170178.1223573983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8395.6297298201844</v>
      </c>
      <c r="K862" s="25">
        <f t="shared" si="784"/>
        <v>21655.303514578787</v>
      </c>
      <c r="L862" s="25"/>
      <c r="N862" s="25">
        <f>'Combined Retirement'!$C$18/12</f>
        <v>40940.569999999992</v>
      </c>
      <c r="O862" s="25">
        <f t="shared" si="785"/>
        <v>10889.636755601023</v>
      </c>
      <c r="P862" s="25">
        <f t="shared" si="786"/>
        <v>30050.93324439897</v>
      </c>
      <c r="Q862" s="25">
        <f t="array" aca="1" ref="Q862" ca="1">INDEX('Isaac 401k'!L:L,MATCH('Retirement Calculator'!A862,'Isaac 401k'!N:N,0),0)</f>
        <v>1815876.410638442</v>
      </c>
      <c r="R862" s="25">
        <f t="array" aca="1" ref="R862" ca="1">INDEX('Lorri 401b'!L:L,MATCH('Retirement Calculator'!A862,'Lorri 401b'!N:N,0),0)</f>
        <v>-6033606.4206385799</v>
      </c>
      <c r="S862" s="25">
        <f t="shared" ca="1" si="787"/>
        <v>-4217730.0100001376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8395.6297298201844</v>
      </c>
      <c r="K863" s="25">
        <f t="shared" si="784"/>
        <v>21655.303514578787</v>
      </c>
      <c r="L863" s="25"/>
      <c r="N863" s="25">
        <f>'Combined Retirement'!$C$18/12</f>
        <v>40940.569999999992</v>
      </c>
      <c r="O863" s="25">
        <f t="shared" si="785"/>
        <v>10889.636755601023</v>
      </c>
      <c r="P863" s="25">
        <f t="shared" si="786"/>
        <v>30050.93324439897</v>
      </c>
      <c r="Q863" s="25">
        <f t="array" aca="1" ref="Q863" ca="1">INDEX('Isaac 401k'!L:L,MATCH('Retirement Calculator'!A863,'Isaac 401k'!N:N,0),0)</f>
        <v>1815011.9508290745</v>
      </c>
      <c r="R863" s="25">
        <f t="array" aca="1" ref="R863" ca="1">INDEX('Lorri 401b'!L:L,MATCH('Retirement Calculator'!A863,'Lorri 401b'!N:N,0),0)</f>
        <v>-6080491.9813371301</v>
      </c>
      <c r="S863" s="25">
        <f t="shared" ca="1" si="787"/>
        <v>-4265480.0305080554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8395.6297298201844</v>
      </c>
      <c r="K864" s="25">
        <f t="shared" si="784"/>
        <v>21655.303514578787</v>
      </c>
      <c r="L864" s="25"/>
      <c r="N864" s="25">
        <f>'Combined Retirement'!$C$18/12</f>
        <v>40940.569999999992</v>
      </c>
      <c r="O864" s="25">
        <f t="shared" si="785"/>
        <v>10889.636755601023</v>
      </c>
      <c r="P864" s="25">
        <f t="shared" si="786"/>
        <v>30050.93324439897</v>
      </c>
      <c r="Q864" s="25">
        <f t="array" aca="1" ref="Q864" ca="1">INDEX('Isaac 401k'!L:L,MATCH('Retirement Calculator'!A864,'Isaac 401k'!N:N,0),0)</f>
        <v>1814143.8891038345</v>
      </c>
      <c r="R864" s="25">
        <f t="array" aca="1" ref="R864" ca="1">INDEX('Lorri 401b'!L:L,MATCH('Retirement Calculator'!A864,'Lorri 401b'!N:N,0),0)</f>
        <v>-6127572.8985385904</v>
      </c>
      <c r="S864" s="25">
        <f t="shared" ca="1" si="787"/>
        <v>-4313429.0094347559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8395.6297298201844</v>
      </c>
      <c r="K865" s="25">
        <f t="shared" si="784"/>
        <v>21655.303514578787</v>
      </c>
      <c r="L865" s="25"/>
      <c r="N865" s="25">
        <f>'Combined Retirement'!$C$18/12</f>
        <v>40940.569999999992</v>
      </c>
      <c r="O865" s="25">
        <f t="shared" si="785"/>
        <v>10889.636755601023</v>
      </c>
      <c r="P865" s="25">
        <f t="shared" si="786"/>
        <v>30050.93324439897</v>
      </c>
      <c r="Q865" s="25">
        <f t="array" aca="1" ref="Q865" ca="1">INDEX('Isaac 401k'!L:L,MATCH('Retirement Calculator'!A865,'Isaac 401k'!N:N,0),0)</f>
        <v>1813272.2104547394</v>
      </c>
      <c r="R865" s="25">
        <f t="array" aca="1" ref="R865" ca="1">INDEX('Lorri 401b'!L:L,MATCH('Retirement Calculator'!A865,'Lorri 401b'!N:N,0),0)</f>
        <v>-6174849.9862283906</v>
      </c>
      <c r="S865" s="25">
        <f t="shared" ca="1" si="787"/>
        <v>-4361577.775773651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8395.6297298201844</v>
      </c>
      <c r="K866" s="25">
        <f t="shared" si="784"/>
        <v>21655.303514578787</v>
      </c>
      <c r="L866" s="25"/>
      <c r="N866" s="25">
        <f>'Combined Retirement'!$C$18/12</f>
        <v>40940.569999999992</v>
      </c>
      <c r="O866" s="25">
        <f t="shared" si="785"/>
        <v>10889.636755601023</v>
      </c>
      <c r="P866" s="25">
        <f t="shared" si="786"/>
        <v>30050.93324439897</v>
      </c>
      <c r="Q866" s="25">
        <f t="array" aca="1" ref="Q866" ca="1">INDEX('Isaac 401k'!L:L,MATCH('Retirement Calculator'!A866,'Isaac 401k'!N:N,0),0)</f>
        <v>1812396.899811273</v>
      </c>
      <c r="R866" s="25">
        <f t="array" aca="1" ref="R866" ca="1">INDEX('Lorri 401b'!L:L,MATCH('Retirement Calculator'!A866,'Lorri 401b'!N:N,0),0)</f>
        <v>-6222324.0617835643</v>
      </c>
      <c r="S866" s="25">
        <f t="shared" ca="1" si="787"/>
        <v>-4409927.1619722918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8395.6297298201844</v>
      </c>
      <c r="K867" s="25">
        <f t="shared" si="784"/>
        <v>21655.303514578787</v>
      </c>
      <c r="L867" s="25"/>
      <c r="N867" s="25">
        <f>'Combined Retirement'!$C$18/12</f>
        <v>40940.569999999992</v>
      </c>
      <c r="O867" s="25">
        <f t="shared" si="785"/>
        <v>10889.636755601023</v>
      </c>
      <c r="P867" s="25">
        <f t="shared" si="786"/>
        <v>30050.93324439897</v>
      </c>
      <c r="Q867" s="25">
        <f t="array" aca="1" ref="Q867" ca="1">INDEX('Isaac 401k'!L:L,MATCH('Retirement Calculator'!A867,'Isaac 401k'!N:N,0),0)</f>
        <v>1811517.9420401256</v>
      </c>
      <c r="R867" s="25">
        <f t="array" aca="1" ref="R867" ca="1">INDEX('Lorri 401b'!L:L,MATCH('Retirement Calculator'!A867,'Lorri 401b'!N:N,0),0)</f>
        <v>-6269995.9459868846</v>
      </c>
      <c r="S867" s="25">
        <f t="shared" ca="1" si="787"/>
        <v>-4458478.0039467588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8395.6297298201844</v>
      </c>
      <c r="K868" s="25">
        <f t="shared" si="784"/>
        <v>21655.303514578787</v>
      </c>
      <c r="L868" s="25"/>
      <c r="N868" s="25">
        <f>'Combined Retirement'!$C$18/12</f>
        <v>40940.569999999992</v>
      </c>
      <c r="O868" s="25">
        <f t="shared" si="785"/>
        <v>10889.636755601023</v>
      </c>
      <c r="P868" s="25">
        <f t="shared" si="786"/>
        <v>30050.93324439897</v>
      </c>
      <c r="Q868" s="25">
        <f t="array" aca="1" ref="Q868" ca="1">INDEX('Isaac 401k'!L:L,MATCH('Retirement Calculator'!A868,'Isaac 401k'!N:N,0),0)</f>
        <v>1810635.3219449318</v>
      </c>
      <c r="R868" s="25">
        <f t="array" aca="1" ref="R868" ca="1">INDEX('Lorri 401b'!L:L,MATCH('Retirement Calculator'!A868,'Lorri 401b'!N:N,0),0)</f>
        <v>-6317866.4630410522</v>
      </c>
      <c r="S868" s="25">
        <f t="shared" ca="1" si="787"/>
        <v>-4507231.1410961207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8395.6297298201844</v>
      </c>
      <c r="K869" s="25">
        <f t="shared" si="784"/>
        <v>21655.303514578787</v>
      </c>
      <c r="L869" s="25"/>
      <c r="N869" s="25">
        <f>'Combined Retirement'!$C$18/12</f>
        <v>40940.569999999992</v>
      </c>
      <c r="O869" s="25">
        <f t="shared" si="785"/>
        <v>10889.636755601023</v>
      </c>
      <c r="P869" s="25">
        <f t="shared" si="786"/>
        <v>30050.93324439897</v>
      </c>
      <c r="Q869" s="25">
        <f t="array" aca="1" ref="Q869" ca="1">INDEX('Isaac 401k'!L:L,MATCH('Retirement Calculator'!A869,'Isaac 401k'!N:N,0),0)</f>
        <v>1809749.0242660078</v>
      </c>
      <c r="R869" s="25">
        <f t="array" aca="1" ref="R869" ca="1">INDEX('Lorri 401b'!L:L,MATCH('Retirement Calculator'!A869,'Lorri 401b'!N:N,0),0)</f>
        <v>-6365936.4405829459</v>
      </c>
      <c r="S869" s="25">
        <f t="shared" ca="1" si="787"/>
        <v>-4556187.4163169377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8395.6297298201844</v>
      </c>
      <c r="K870" s="25">
        <f t="shared" si="784"/>
        <v>21655.303514578787</v>
      </c>
      <c r="L870" s="25"/>
      <c r="N870" s="25">
        <f>'Combined Retirement'!$C$18/12</f>
        <v>40940.569999999992</v>
      </c>
      <c r="O870" s="25">
        <f t="shared" si="785"/>
        <v>10889.636755601023</v>
      </c>
      <c r="P870" s="25">
        <f t="shared" si="786"/>
        <v>30050.93324439897</v>
      </c>
      <c r="Q870" s="25">
        <f t="array" aca="1" ref="Q870" ca="1">INDEX('Isaac 401k'!L:L,MATCH('Retirement Calculator'!A870,'Isaac 401k'!N:N,0),0)</f>
        <v>1808859.0336800884</v>
      </c>
      <c r="R870" s="25">
        <f t="array" aca="1" ref="R870" ca="1">INDEX('Lorri 401b'!L:L,MATCH('Retirement Calculator'!A870,'Lorri 401b'!N:N,0),0)</f>
        <v>-6414206.7096979311</v>
      </c>
      <c r="S870" s="25">
        <f t="shared" ca="1" si="787"/>
        <v>-4605347.6760178432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8395.6297298201844</v>
      </c>
      <c r="K871" s="25">
        <f t="shared" si="784"/>
        <v>21655.303514578787</v>
      </c>
      <c r="L871" s="25"/>
      <c r="N871" s="25">
        <f>'Combined Retirement'!$C$18/12</f>
        <v>40940.569999999992</v>
      </c>
      <c r="O871" s="25">
        <f t="shared" si="785"/>
        <v>10889.636755601023</v>
      </c>
      <c r="P871" s="25">
        <f t="shared" si="786"/>
        <v>30050.93324439897</v>
      </c>
      <c r="Q871" s="25">
        <f t="array" aca="1" ref="Q871" ca="1">INDEX('Isaac 401k'!L:L,MATCH('Retirement Calculator'!A871,'Isaac 401k'!N:N,0),0)</f>
        <v>1807965.3348000608</v>
      </c>
      <c r="R871" s="25">
        <f t="array" aca="1" ref="R871" ca="1">INDEX('Lorri 401b'!L:L,MATCH('Retirement Calculator'!A871,'Lorri 401b'!N:N,0),0)</f>
        <v>-6462678.1049342286</v>
      </c>
      <c r="S871" s="25">
        <f t="shared" ca="1" si="787"/>
        <v>-4654712.7701341677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8395.6297298201844</v>
      </c>
      <c r="K872" s="25">
        <f t="shared" si="784"/>
        <v>21655.303514578787</v>
      </c>
      <c r="L872" s="25"/>
      <c r="N872" s="25">
        <f>'Combined Retirement'!$C$18/12</f>
        <v>40940.569999999992</v>
      </c>
      <c r="O872" s="25">
        <f t="shared" si="785"/>
        <v>10889.636755601023</v>
      </c>
      <c r="P872" s="25">
        <f t="shared" si="786"/>
        <v>30050.93324439897</v>
      </c>
      <c r="Q872" s="25">
        <f t="array" aca="1" ref="Q872" ca="1">INDEX('Isaac 401k'!L:L,MATCH('Retirement Calculator'!A872,'Isaac 401k'!N:N,0),0)</f>
        <v>1807067.9121747001</v>
      </c>
      <c r="R872" s="25">
        <f t="array" aca="1" ref="R872" ca="1">INDEX('Lorri 401b'!L:L,MATCH('Retirement Calculator'!A872,'Lorri 401b'!N:N,0),0)</f>
        <v>-6511351.4643173432</v>
      </c>
      <c r="S872" s="25">
        <f t="shared" ca="1" si="787"/>
        <v>-4704283.5521426434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8395.6297298201844</v>
      </c>
      <c r="K873" s="25">
        <f t="shared" si="784"/>
        <v>21655.303514578787</v>
      </c>
      <c r="L873" s="25"/>
      <c r="N873" s="25">
        <f>'Combined Retirement'!$C$18/12</f>
        <v>40940.569999999992</v>
      </c>
      <c r="O873" s="25">
        <f t="shared" si="785"/>
        <v>10889.636755601023</v>
      </c>
      <c r="P873" s="25">
        <f t="shared" si="786"/>
        <v>30050.93324439897</v>
      </c>
      <c r="Q873" s="25">
        <f t="array" aca="1" ref="Q873" ca="1">INDEX('Isaac 401k'!L:L,MATCH('Retirement Calculator'!A873,'Isaac 401k'!N:N,0),0)</f>
        <v>1806166.7502884001</v>
      </c>
      <c r="R873" s="25">
        <f t="array" aca="1" ref="R873" ca="1">INDEX('Lorri 401b'!L:L,MATCH('Retirement Calculator'!A873,'Lorri 401b'!N:N,0),0)</f>
        <v>-6560227.6293645548</v>
      </c>
      <c r="S873" s="25">
        <f t="shared" ca="1" si="787"/>
        <v>-4754060.8790761549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8395.6297298201844</v>
      </c>
      <c r="K874" s="25">
        <f t="shared" si="784"/>
        <v>21655.303514578787</v>
      </c>
      <c r="L874" s="25"/>
      <c r="N874" s="25">
        <f>'Combined Retirement'!$C$18/12</f>
        <v>40940.569999999992</v>
      </c>
      <c r="O874" s="25">
        <f t="shared" si="785"/>
        <v>10889.636755601023</v>
      </c>
      <c r="P874" s="25">
        <f t="shared" si="786"/>
        <v>30050.93324439897</v>
      </c>
      <c r="Q874" s="25">
        <f t="array" aca="1" ref="Q874" ca="1">INDEX('Isaac 401k'!L:L,MATCH('Retirement Calculator'!A874,'Isaac 401k'!N:N,0),0)</f>
        <v>1805261.8335609073</v>
      </c>
      <c r="R874" s="25">
        <f t="array" aca="1" ref="R874" ca="1">INDEX('Lorri 401b'!L:L,MATCH('Retirement Calculator'!A874,'Lorri 401b'!N:N,0),0)</f>
        <v>-6609307.4450994628</v>
      </c>
      <c r="S874" s="25">
        <f t="shared" ca="1" si="787"/>
        <v>-4804045.6115385555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8395.6297298201844</v>
      </c>
      <c r="K875" s="25">
        <f t="shared" si="784"/>
        <v>21655.303514578787</v>
      </c>
      <c r="L875" s="25"/>
      <c r="N875" s="25">
        <f>'Combined Retirement'!$C$18/12</f>
        <v>40940.569999999992</v>
      </c>
      <c r="O875" s="25">
        <f t="shared" si="785"/>
        <v>10889.636755601023</v>
      </c>
      <c r="P875" s="25">
        <f t="shared" si="786"/>
        <v>30050.93324439897</v>
      </c>
      <c r="Q875" s="25">
        <f t="array" aca="1" ref="Q875" ca="1">INDEX('Isaac 401k'!L:L,MATCH('Retirement Calculator'!A875,'Isaac 401k'!N:N,0),0)</f>
        <v>1804353.1463470499</v>
      </c>
      <c r="R875" s="25">
        <f t="array" aca="1" ref="R875" ca="1">INDEX('Lorri 401b'!L:L,MATCH('Retirement Calculator'!A875,'Lorri 401b'!N:N,0),0)</f>
        <v>-6658591.7600665996</v>
      </c>
      <c r="S875" s="25">
        <f t="shared" ca="1" si="787"/>
        <v>-4854238.61371955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8395.6297298201844</v>
      </c>
      <c r="K876" s="25">
        <f t="shared" si="784"/>
        <v>21655.303514578787</v>
      </c>
      <c r="L876" s="25"/>
      <c r="N876" s="25">
        <f>'Combined Retirement'!$C$18/12</f>
        <v>40940.569999999992</v>
      </c>
      <c r="O876" s="25">
        <f t="shared" si="785"/>
        <v>10889.636755601023</v>
      </c>
      <c r="P876" s="25">
        <f t="shared" si="786"/>
        <v>30050.93324439897</v>
      </c>
      <c r="Q876" s="25">
        <f t="array" aca="1" ref="Q876" ca="1">INDEX('Isaac 401k'!L:L,MATCH('Retirement Calculator'!A876,'Isaac 401k'!N:N,0),0)</f>
        <v>1803440.6729364682</v>
      </c>
      <c r="R876" s="25">
        <f t="array" aca="1" ref="R876" ca="1">INDEX('Lorri 401b'!L:L,MATCH('Retirement Calculator'!A876,'Lorri 401b'!N:N,0),0)</f>
        <v>-6708081.4263460999</v>
      </c>
      <c r="S876" s="25">
        <f t="shared" ca="1" si="787"/>
        <v>-4904640.7534096316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8395.6297298201844</v>
      </c>
      <c r="K877" s="25">
        <f t="shared" si="784"/>
        <v>21655.303514578787</v>
      </c>
      <c r="L877" s="25"/>
      <c r="N877" s="25">
        <f>'Combined Retirement'!$C$18/12</f>
        <v>40940.569999999992</v>
      </c>
      <c r="O877" s="25">
        <f t="shared" si="785"/>
        <v>10889.636755601023</v>
      </c>
      <c r="P877" s="25">
        <f t="shared" si="786"/>
        <v>30050.93324439897</v>
      </c>
      <c r="Q877" s="25">
        <f t="array" aca="1" ref="Q877" ca="1">INDEX('Isaac 401k'!L:L,MATCH('Retirement Calculator'!A877,'Isaac 401k'!N:N,0),0)</f>
        <v>1802524.3975533424</v>
      </c>
      <c r="R877" s="25">
        <f t="array" aca="1" ref="R877" ca="1">INDEX('Lorri 401b'!L:L,MATCH('Retirement Calculator'!A877,'Lorri 401b'!N:N,0),0)</f>
        <v>-6757777.2995684315</v>
      </c>
      <c r="S877" s="25">
        <f t="shared" ca="1" si="787"/>
        <v>-4955252.9020150891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8395.6297298201844</v>
      </c>
      <c r="K878" s="25">
        <f t="shared" si="784"/>
        <v>21655.303514578787</v>
      </c>
      <c r="L878" s="25"/>
      <c r="N878" s="25">
        <f>'Combined Retirement'!$C$18/12</f>
        <v>40940.569999999992</v>
      </c>
      <c r="O878" s="25">
        <f t="shared" si="785"/>
        <v>10889.636755601023</v>
      </c>
      <c r="P878" s="25">
        <f t="shared" si="786"/>
        <v>30050.93324439897</v>
      </c>
      <c r="Q878" s="25">
        <f t="array" aca="1" ref="Q878" ca="1">INDEX('Isaac 401k'!L:L,MATCH('Retirement Calculator'!A878,'Isaac 401k'!N:N,0),0)</f>
        <v>1801604.3043561203</v>
      </c>
      <c r="R878" s="25">
        <f t="array" aca="1" ref="R878" ca="1">INDEX('Lorri 401b'!L:L,MATCH('Retirement Calculator'!A878,'Lorri 401b'!N:N,0),0)</f>
        <v>-6807680.2389291888</v>
      </c>
      <c r="S878" s="25">
        <f t="shared" ca="1" si="787"/>
        <v>-5006075.9345730683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8395.6297298201844</v>
      </c>
      <c r="K879" s="25">
        <f t="shared" si="784"/>
        <v>21655.303514578787</v>
      </c>
      <c r="L879" s="25"/>
      <c r="N879" s="25">
        <f>'Combined Retirement'!$C$18/12</f>
        <v>40940.569999999992</v>
      </c>
      <c r="O879" s="25">
        <f t="shared" si="785"/>
        <v>10889.636755601023</v>
      </c>
      <c r="P879" s="25">
        <f t="shared" si="786"/>
        <v>30050.93324439897</v>
      </c>
      <c r="Q879" s="25">
        <f t="array" aca="1" ref="Q879" ca="1">INDEX('Isaac 401k'!L:L,MATCH('Retirement Calculator'!A879,'Isaac 401k'!N:N,0),0)</f>
        <v>1800680.377437243</v>
      </c>
      <c r="R879" s="25">
        <f t="array" aca="1" ref="R879" ca="1">INDEX('Lorri 401b'!L:L,MATCH('Retirement Calculator'!A879,'Lorri 401b'!N:N,0),0)</f>
        <v>-6857791.1072039492</v>
      </c>
      <c r="S879" s="25">
        <f t="shared" ca="1" si="787"/>
        <v>-5057110.729766706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8395.6297298201844</v>
      </c>
      <c r="K880" s="25">
        <f t="shared" si="784"/>
        <v>21655.303514578787</v>
      </c>
      <c r="L880" s="25"/>
      <c r="N880" s="25">
        <f>'Combined Retirement'!$C$18/12</f>
        <v>40940.569999999992</v>
      </c>
      <c r="O880" s="25">
        <f t="shared" si="785"/>
        <v>10889.636755601023</v>
      </c>
      <c r="P880" s="25">
        <f t="shared" si="786"/>
        <v>30050.93324439897</v>
      </c>
      <c r="Q880" s="25">
        <f t="array" aca="1" ref="Q880" ca="1">INDEX('Isaac 401k'!L:L,MATCH('Retirement Calculator'!A880,'Isaac 401k'!N:N,0),0)</f>
        <v>1799752.6008228704</v>
      </c>
      <c r="R880" s="25">
        <f t="array" aca="1" ref="R880" ca="1">INDEX('Lorri 401b'!L:L,MATCH('Retirement Calculator'!A880,'Lorri 401b'!N:N,0),0)</f>
        <v>-6908110.7707631886</v>
      </c>
      <c r="S880" s="25">
        <f t="shared" ca="1" si="787"/>
        <v>-5108358.169940318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8395.6297298201844</v>
      </c>
      <c r="K881" s="25">
        <f t="shared" si="784"/>
        <v>21655.303514578787</v>
      </c>
      <c r="L881" s="25"/>
      <c r="N881" s="25">
        <f>'Combined Retirement'!$C$18/12</f>
        <v>40940.569999999992</v>
      </c>
      <c r="O881" s="25">
        <f t="shared" si="785"/>
        <v>10889.636755601023</v>
      </c>
      <c r="P881" s="25">
        <f t="shared" si="786"/>
        <v>30050.93324439897</v>
      </c>
      <c r="Q881" s="25">
        <f t="array" aca="1" ref="Q881" ca="1">INDEX('Isaac 401k'!L:L,MATCH('Retirement Calculator'!A881,'Isaac 401k'!N:N,0),0)</f>
        <v>1798820.9584726046</v>
      </c>
      <c r="R881" s="25">
        <f t="array" aca="1" ref="R881" ca="1">INDEX('Lorri 401b'!L:L,MATCH('Retirement Calculator'!A881,'Lorri 401b'!N:N,0),0)</f>
        <v>-6958640.099587258</v>
      </c>
      <c r="S881" s="25">
        <f t="shared" ca="1" si="787"/>
        <v>-5159819.1411146531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8395.6297298201844</v>
      </c>
      <c r="K882" s="25">
        <f t="shared" si="784"/>
        <v>21655.303514578787</v>
      </c>
      <c r="L882" s="25"/>
      <c r="N882" s="25">
        <f>'Combined Retirement'!$C$18/12</f>
        <v>40940.569999999992</v>
      </c>
      <c r="O882" s="25">
        <f t="shared" si="785"/>
        <v>10889.636755601023</v>
      </c>
      <c r="P882" s="25">
        <f t="shared" si="786"/>
        <v>30050.93324439897</v>
      </c>
      <c r="Q882" s="25">
        <f t="array" aca="1" ref="Q882" ca="1">INDEX('Isaac 401k'!L:L,MATCH('Retirement Calculator'!A882,'Isaac 401k'!N:N,0),0)</f>
        <v>1797885.4342792127</v>
      </c>
      <c r="R882" s="25">
        <f t="array" aca="1" ref="R882" ca="1">INDEX('Lorri 401b'!L:L,MATCH('Retirement Calculator'!A882,'Lorri 401b'!N:N,0),0)</f>
        <v>-7009379.9672814272</v>
      </c>
      <c r="S882" s="25">
        <f t="shared" ca="1" si="787"/>
        <v>-5211494.5330022145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8395.6297298201844</v>
      </c>
      <c r="K883" s="25">
        <f t="shared" si="784"/>
        <v>21655.303514578787</v>
      </c>
      <c r="L883" s="25"/>
      <c r="N883" s="25">
        <f>'Combined Retirement'!$C$18/12</f>
        <v>40940.569999999992</v>
      </c>
      <c r="O883" s="25">
        <f t="shared" si="785"/>
        <v>10889.636755601023</v>
      </c>
      <c r="P883" s="25">
        <f t="shared" si="786"/>
        <v>30050.93324439897</v>
      </c>
      <c r="Q883" s="25">
        <f t="array" aca="1" ref="Q883" ca="1">INDEX('Isaac 401k'!L:L,MATCH('Retirement Calculator'!A883,'Isaac 401k'!N:N,0),0)</f>
        <v>1796946.0120683482</v>
      </c>
      <c r="R883" s="25">
        <f t="array" aca="1" ref="R883" ca="1">INDEX('Lorri 401b'!L:L,MATCH('Retirement Calculator'!A883,'Lorri 401b'!N:N,0),0)</f>
        <v>-7060331.2510909885</v>
      </c>
      <c r="S883" s="25">
        <f t="shared" ca="1" si="787"/>
        <v>-5263385.2390226405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8395.6297298201844</v>
      </c>
      <c r="K884" s="25">
        <f t="shared" si="784"/>
        <v>21655.303514578787</v>
      </c>
      <c r="L884" s="25"/>
      <c r="N884" s="25">
        <f>'Combined Retirement'!$C$18/12</f>
        <v>40940.569999999992</v>
      </c>
      <c r="O884" s="25">
        <f t="shared" si="785"/>
        <v>10889.636755601023</v>
      </c>
      <c r="P884" s="25">
        <f t="shared" si="786"/>
        <v>30050.93324439897</v>
      </c>
      <c r="Q884" s="25">
        <f t="array" aca="1" ref="Q884" ca="1">INDEX('Isaac 401k'!L:L,MATCH('Retirement Calculator'!A884,'Isaac 401k'!N:N,0),0)</f>
        <v>1796002.6755982719</v>
      </c>
      <c r="R884" s="25">
        <f t="array" aca="1" ref="R884" ca="1">INDEX('Lorri 401b'!L:L,MATCH('Retirement Calculator'!A884,'Lorri 401b'!N:N,0),0)</f>
        <v>-7111494.8319164235</v>
      </c>
      <c r="S884" s="25">
        <f t="shared" ca="1" si="787"/>
        <v>-5315492.1563181514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8395.6297298201844</v>
      </c>
      <c r="K885" s="25">
        <f t="shared" si="784"/>
        <v>21655.303514578787</v>
      </c>
      <c r="L885" s="25"/>
      <c r="N885" s="25">
        <f>'Combined Retirement'!$C$18/12</f>
        <v>40940.569999999992</v>
      </c>
      <c r="O885" s="25">
        <f t="shared" si="785"/>
        <v>10889.636755601023</v>
      </c>
      <c r="P885" s="25">
        <f t="shared" si="786"/>
        <v>30050.93324439897</v>
      </c>
      <c r="Q885" s="25">
        <f t="array" aca="1" ref="Q885" ca="1">INDEX('Isaac 401k'!L:L,MATCH('Retirement Calculator'!A885,'Isaac 401k'!N:N,0),0)</f>
        <v>1795055.4085595703</v>
      </c>
      <c r="R885" s="25">
        <f t="array" aca="1" ref="R885" ca="1">INDEX('Lorri 401b'!L:L,MATCH('Retirement Calculator'!A885,'Lorri 401b'!N:N,0),0)</f>
        <v>-7162871.5943286307</v>
      </c>
      <c r="S885" s="25">
        <f t="shared" ca="1" si="787"/>
        <v>-5367816.1857690606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8395.6297298201844</v>
      </c>
      <c r="K886" s="25">
        <f t="shared" si="784"/>
        <v>21655.303514578787</v>
      </c>
      <c r="L886" s="25"/>
      <c r="N886" s="25">
        <f>'Combined Retirement'!$C$18/12</f>
        <v>40940.569999999992</v>
      </c>
      <c r="O886" s="25">
        <f t="shared" si="785"/>
        <v>10889.636755601023</v>
      </c>
      <c r="P886" s="25">
        <f t="shared" si="786"/>
        <v>30050.93324439897</v>
      </c>
      <c r="Q886" s="25">
        <f t="array" aca="1" ref="Q886" ca="1">INDEX('Isaac 401k'!L:L,MATCH('Retirement Calculator'!A886,'Isaac 401k'!N:N,0),0)</f>
        <v>1794104.1945748741</v>
      </c>
      <c r="R886" s="25">
        <f t="array" aca="1" ref="R886" ca="1">INDEX('Lorri 401b'!L:L,MATCH('Retirement Calculator'!A886,'Lorri 401b'!N:N,0),0)</f>
        <v>-7214462.4265842224</v>
      </c>
      <c r="S886" s="25">
        <f t="shared" ca="1" si="787"/>
        <v>-5420358.2320093485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8395.6297298201844</v>
      </c>
      <c r="K887" s="25">
        <f t="shared" si="784"/>
        <v>21655.303514578787</v>
      </c>
      <c r="L887" s="25"/>
      <c r="N887" s="25">
        <f>'Combined Retirement'!$C$18/12</f>
        <v>40940.569999999992</v>
      </c>
      <c r="O887" s="25">
        <f t="shared" si="785"/>
        <v>10889.636755601023</v>
      </c>
      <c r="P887" s="25">
        <f t="shared" si="786"/>
        <v>30050.93324439897</v>
      </c>
      <c r="Q887" s="25">
        <f t="array" aca="1" ref="Q887" ca="1">INDEX('Isaac 401k'!L:L,MATCH('Retirement Calculator'!A887,'Isaac 401k'!N:N,0),0)</f>
        <v>1793149.017198575</v>
      </c>
      <c r="R887" s="25">
        <f t="array" aca="1" ref="R887" ca="1">INDEX('Lorri 401b'!L:L,MATCH('Retirement Calculator'!A887,'Lorri 401b'!N:N,0),0)</f>
        <v>-7266268.2206408791</v>
      </c>
      <c r="S887" s="25">
        <f t="shared" ca="1" si="787"/>
        <v>-5473119.2034423044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8395.6297298201844</v>
      </c>
      <c r="K888" s="25">
        <f t="shared" si="784"/>
        <v>21655.303514578787</v>
      </c>
      <c r="L888" s="25"/>
      <c r="N888" s="25">
        <f>'Combined Retirement'!$C$18/12</f>
        <v>40940.569999999992</v>
      </c>
      <c r="O888" s="25">
        <f t="shared" si="785"/>
        <v>10889.636755601023</v>
      </c>
      <c r="P888" s="25">
        <f t="shared" si="786"/>
        <v>30050.93324439897</v>
      </c>
      <c r="Q888" s="25">
        <f t="array" aca="1" ref="Q888" ca="1">INDEX('Isaac 401k'!L:L,MATCH('Retirement Calculator'!A888,'Isaac 401k'!N:N,0),0)</f>
        <v>1792189.8599165413</v>
      </c>
      <c r="R888" s="25">
        <f t="array" aca="1" ref="R888" ca="1">INDEX('Lorri 401b'!L:L,MATCH('Retirement Calculator'!A888,'Lorri 401b'!N:N,0),0)</f>
        <v>-7318289.872172772</v>
      </c>
      <c r="S888" s="25">
        <f t="shared" ca="1" si="787"/>
        <v>-5526100.0122562312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8395.6297298201844</v>
      </c>
      <c r="K889" s="25">
        <f t="shared" si="784"/>
        <v>21655.303514578787</v>
      </c>
      <c r="L889" s="25"/>
      <c r="N889" s="25">
        <f>'Combined Retirement'!$C$18/12</f>
        <v>40940.569999999992</v>
      </c>
      <c r="O889" s="25">
        <f t="shared" si="785"/>
        <v>10889.636755601023</v>
      </c>
      <c r="P889" s="25">
        <f t="shared" si="786"/>
        <v>30050.93324439897</v>
      </c>
      <c r="Q889" s="25">
        <f t="array" aca="1" ref="Q889" ca="1">INDEX('Isaac 401k'!L:L,MATCH('Retirement Calculator'!A889,'Isaac 401k'!N:N,0),0)</f>
        <v>1791226.7061458323</v>
      </c>
      <c r="R889" s="25">
        <f t="array" aca="1" ref="R889" ca="1">INDEX('Lorri 401b'!L:L,MATCH('Retirement Calculator'!A889,'Lorri 401b'!N:N,0),0)</f>
        <v>-7370528.280586048</v>
      </c>
      <c r="S889" s="25">
        <f t="shared" ca="1" si="787"/>
        <v>-5579301.5744402157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8395.6297298201844</v>
      </c>
      <c r="K890" s="25">
        <f t="shared" si="784"/>
        <v>21655.303514578787</v>
      </c>
      <c r="L890" s="25"/>
      <c r="N890" s="25">
        <f>'Combined Retirement'!$C$18/12</f>
        <v>40940.569999999992</v>
      </c>
      <c r="O890" s="25">
        <f t="shared" si="785"/>
        <v>10889.636755601023</v>
      </c>
      <c r="P890" s="25">
        <f t="shared" si="786"/>
        <v>30050.93324439897</v>
      </c>
      <c r="Q890" s="25">
        <f t="array" aca="1" ref="Q890" ca="1">INDEX('Isaac 401k'!L:L,MATCH('Retirement Calculator'!A890,'Isaac 401k'!N:N,0),0)</f>
        <v>1790259.5392344121</v>
      </c>
      <c r="R890" s="25">
        <f t="array" aca="1" ref="R890" ca="1">INDEX('Lorri 401b'!L:L,MATCH('Retirement Calculator'!A890,'Lorri 401b'!N:N,0),0)</f>
        <v>-7422984.3490343792</v>
      </c>
      <c r="S890" s="25">
        <f t="shared" ca="1" si="787"/>
        <v>-5632724.8097999673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8395.6297298201844</v>
      </c>
      <c r="K891" s="25">
        <f t="shared" si="784"/>
        <v>21655.303514578787</v>
      </c>
      <c r="L891" s="25"/>
      <c r="N891" s="25">
        <f>'Combined Retirement'!$C$18/12</f>
        <v>40940.569999999992</v>
      </c>
      <c r="O891" s="25">
        <f t="shared" si="785"/>
        <v>10889.636755601023</v>
      </c>
      <c r="P891" s="25">
        <f t="shared" si="786"/>
        <v>30050.93324439897</v>
      </c>
      <c r="Q891" s="25">
        <f t="array" aca="1" ref="Q891" ca="1">INDEX('Isaac 401k'!L:L,MATCH('Retirement Calculator'!A891,'Isaac 401k'!N:N,0),0)</f>
        <v>1789288.3424608612</v>
      </c>
      <c r="R891" s="25">
        <f t="array" aca="1" ref="R891" ca="1">INDEX('Lorri 401b'!L:L,MATCH('Retirement Calculator'!A891,'Lorri 401b'!N:N,0),0)</f>
        <v>-7475658.9844345786</v>
      </c>
      <c r="S891" s="25">
        <f t="shared" ca="1" si="787"/>
        <v>-5686370.6419737171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8395.6297298201844</v>
      </c>
      <c r="K892" s="25">
        <f t="shared" si="784"/>
        <v>21655.303514578787</v>
      </c>
      <c r="L892" s="25"/>
      <c r="N892" s="25">
        <f>'Combined Retirement'!$C$18/12</f>
        <v>40940.569999999992</v>
      </c>
      <c r="O892" s="25">
        <f t="shared" si="785"/>
        <v>10889.636755601023</v>
      </c>
      <c r="P892" s="25">
        <f t="shared" si="786"/>
        <v>30050.93324439897</v>
      </c>
      <c r="Q892" s="25">
        <f t="array" aca="1" ref="Q892" ca="1">INDEX('Isaac 401k'!L:L,MATCH('Retirement Calculator'!A892,'Isaac 401k'!N:N,0),0)</f>
        <v>1788313.099034087</v>
      </c>
      <c r="R892" s="25">
        <f t="array" aca="1" ref="R892" ca="1">INDEX('Lorri 401b'!L:L,MATCH('Retirement Calculator'!A892,'Lorri 401b'!N:N,0),0)</f>
        <v>-7528553.097482278</v>
      </c>
      <c r="S892" s="25">
        <f t="shared" ca="1" si="787"/>
        <v>-5740239.9984481912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8395.6297298201844</v>
      </c>
      <c r="K893" s="25">
        <f t="shared" si="784"/>
        <v>21655.303514578787</v>
      </c>
      <c r="L893" s="25"/>
      <c r="N893" s="25">
        <f>'Combined Retirement'!$C$18/12</f>
        <v>40940.569999999992</v>
      </c>
      <c r="O893" s="25">
        <f t="shared" si="785"/>
        <v>10889.636755601023</v>
      </c>
      <c r="P893" s="25">
        <f t="shared" si="786"/>
        <v>30050.93324439897</v>
      </c>
      <c r="Q893" s="25">
        <f t="array" aca="1" ref="Q893" ca="1">INDEX('Isaac 401k'!L:L,MATCH('Retirement Calculator'!A893,'Isaac 401k'!N:N,0),0)</f>
        <v>1787333.7920930346</v>
      </c>
      <c r="R893" s="25">
        <f t="array" aca="1" ref="R893" ca="1">INDEX('Lorri 401b'!L:L,MATCH('Retirement Calculator'!A893,'Lorri 401b'!N:N,0),0)</f>
        <v>-7581667.6026676763</v>
      </c>
      <c r="S893" s="25">
        <f t="shared" ca="1" si="787"/>
        <v>-5794333.8105746415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8395.6297298201844</v>
      </c>
      <c r="K894" s="25">
        <f t="shared" si="784"/>
        <v>21655.303514578787</v>
      </c>
      <c r="L894" s="25"/>
      <c r="N894" s="25">
        <f>'Combined Retirement'!$C$18/12</f>
        <v>40940.569999999992</v>
      </c>
      <c r="O894" s="25">
        <f t="shared" si="785"/>
        <v>10889.636755601023</v>
      </c>
      <c r="P894" s="25">
        <f t="shared" si="786"/>
        <v>30050.93324439897</v>
      </c>
      <c r="Q894" s="25">
        <f t="array" aca="1" ref="Q894" ca="1">INDEX('Isaac 401k'!L:L,MATCH('Retirement Calculator'!A894,'Isaac 401k'!N:N,0),0)</f>
        <v>1786350.4047063945</v>
      </c>
      <c r="R894" s="25">
        <f t="array" aca="1" ref="R894" ca="1">INDEX('Lorri 401b'!L:L,MATCH('Retirement Calculator'!A894,'Lorri 401b'!N:N,0),0)</f>
        <v>-7635003.4182913471</v>
      </c>
      <c r="S894" s="25">
        <f t="shared" ca="1" si="787"/>
        <v>-5848653.0135849528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8395.6297298201844</v>
      </c>
      <c r="K895" s="25">
        <f t="shared" si="784"/>
        <v>21655.303514578787</v>
      </c>
      <c r="L895" s="25"/>
      <c r="N895" s="25">
        <f>'Combined Retirement'!$C$18/12</f>
        <v>40940.569999999992</v>
      </c>
      <c r="O895" s="25">
        <f t="shared" si="785"/>
        <v>10889.636755601023</v>
      </c>
      <c r="P895" s="25">
        <f t="shared" si="786"/>
        <v>30050.93324439897</v>
      </c>
      <c r="Q895" s="25">
        <f t="array" aca="1" ref="Q895" ca="1">INDEX('Isaac 401k'!L:L,MATCH('Retirement Calculator'!A895,'Isaac 401k'!N:N,0),0)</f>
        <v>1785362.91987231</v>
      </c>
      <c r="R895" s="25">
        <f t="array" aca="1" ref="R895" ca="1">INDEX('Lorri 401b'!L:L,MATCH('Retirement Calculator'!A895,'Lorri 401b'!N:N,0),0)</f>
        <v>-7688561.4664801173</v>
      </c>
      <c r="S895" s="25">
        <f t="shared" ca="1" si="787"/>
        <v>-5903198.5466078073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8395.6297298201844</v>
      </c>
      <c r="K896" s="25">
        <f t="shared" si="784"/>
        <v>21655.303514578787</v>
      </c>
      <c r="L896" s="25"/>
      <c r="N896" s="25">
        <f>'Combined Retirement'!$C$18/12</f>
        <v>40940.569999999992</v>
      </c>
      <c r="O896" s="25">
        <f t="shared" si="785"/>
        <v>10889.636755601023</v>
      </c>
      <c r="P896" s="25">
        <f t="shared" si="786"/>
        <v>30050.93324439897</v>
      </c>
      <c r="Q896" s="25">
        <f t="array" aca="1" ref="Q896" ca="1">INDEX('Isaac 401k'!L:L,MATCH('Retirement Calculator'!A896,'Isaac 401k'!N:N,0),0)</f>
        <v>1784371.3205180836</v>
      </c>
      <c r="R896" s="25">
        <f t="array" aca="1" ref="R896" ca="1">INDEX('Lorri 401b'!L:L,MATCH('Retirement Calculator'!A896,'Lorri 401b'!N:N,0),0)</f>
        <v>-7742342.6732030073</v>
      </c>
      <c r="S896" s="25">
        <f t="shared" ca="1" si="787"/>
        <v>-5957971.3526849234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8395.6297298201844</v>
      </c>
      <c r="K897" s="25">
        <f t="shared" si="784"/>
        <v>21655.303514578787</v>
      </c>
      <c r="L897" s="25"/>
      <c r="N897" s="25">
        <f>'Combined Retirement'!$C$18/12</f>
        <v>40940.569999999992</v>
      </c>
      <c r="O897" s="25">
        <f t="shared" si="785"/>
        <v>10889.636755601023</v>
      </c>
      <c r="P897" s="25">
        <f t="shared" si="786"/>
        <v>30050.93324439897</v>
      </c>
      <c r="Q897" s="25">
        <f t="array" aca="1" ref="Q897" ca="1">INDEX('Isaac 401k'!L:L,MATCH('Retirement Calculator'!A897,'Isaac 401k'!N:N,0),0)</f>
        <v>1783375.5894998813</v>
      </c>
      <c r="R897" s="25">
        <f t="array" aca="1" ref="R897" ca="1">INDEX('Lorri 401b'!L:L,MATCH('Retirement Calculator'!A897,'Lorri 401b'!N:N,0),0)</f>
        <v>-7796347.9682872426</v>
      </c>
      <c r="S897" s="25">
        <f t="shared" ca="1" si="787"/>
        <v>-6012972.3787873611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8395.6297298201844</v>
      </c>
      <c r="K898" s="25">
        <f t="shared" si="784"/>
        <v>21655.303514578787</v>
      </c>
      <c r="L898" s="25"/>
      <c r="N898" s="25">
        <f>'Combined Retirement'!$C$18/12</f>
        <v>40940.569999999992</v>
      </c>
      <c r="O898" s="25">
        <f t="shared" si="785"/>
        <v>10889.636755601023</v>
      </c>
      <c r="P898" s="25">
        <f t="shared" si="786"/>
        <v>30050.93324439897</v>
      </c>
      <c r="Q898" s="25">
        <f t="array" aca="1" ref="Q898" ca="1">INDEX('Isaac 401k'!L:L,MATCH('Retirement Calculator'!A898,'Isaac 401k'!N:N,0),0)</f>
        <v>1782375.7096024363</v>
      </c>
      <c r="R898" s="25">
        <f t="array" aca="1" ref="R898" ca="1">INDEX('Lorri 401b'!L:L,MATCH('Retirement Calculator'!A898,'Lorri 401b'!N:N,0),0)</f>
        <v>-7850578.285434329</v>
      </c>
      <c r="S898" s="25">
        <f t="shared" ca="1" si="787"/>
        <v>-6068202.5758318929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8395.6297298201844</v>
      </c>
      <c r="K899" s="25">
        <f t="shared" si="784"/>
        <v>21655.303514578787</v>
      </c>
      <c r="L899" s="25"/>
      <c r="N899" s="25">
        <f>'Combined Retirement'!$C$18/12</f>
        <v>40940.569999999992</v>
      </c>
      <c r="O899" s="25">
        <f t="shared" si="785"/>
        <v>10889.636755601023</v>
      </c>
      <c r="P899" s="25">
        <f t="shared" si="786"/>
        <v>30050.93324439897</v>
      </c>
      <c r="Q899" s="25">
        <f t="array" aca="1" ref="Q899" ca="1">INDEX('Isaac 401k'!L:L,MATCH('Retirement Calculator'!A899,'Isaac 401k'!N:N,0),0)</f>
        <v>1781371.6635387519</v>
      </c>
      <c r="R899" s="25">
        <f t="array" aca="1" ref="R899" ca="1">INDEX('Lorri 401b'!L:L,MATCH('Retirement Calculator'!A899,'Lorri 401b'!N:N,0),0)</f>
        <v>-7905034.5622361945</v>
      </c>
      <c r="S899" s="25">
        <f t="shared" ca="1" si="787"/>
        <v>-6123662.8986974424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8395.6297298201844</v>
      </c>
      <c r="K900" s="25">
        <f t="shared" si="784"/>
        <v>21655.303514578787</v>
      </c>
      <c r="L900" s="25"/>
      <c r="N900" s="25">
        <f>'Combined Retirement'!$C$18/12</f>
        <v>40940.569999999992</v>
      </c>
      <c r="O900" s="25">
        <f t="shared" si="785"/>
        <v>10889.636755601023</v>
      </c>
      <c r="P900" s="25">
        <f t="shared" si="786"/>
        <v>30050.93324439897</v>
      </c>
      <c r="Q900" s="25">
        <f t="array" aca="1" ref="Q900" ca="1">INDEX('Isaac 401k'!L:L,MATCH('Retirement Calculator'!A900,'Isaac 401k'!N:N,0),0)</f>
        <v>1780363.4339498023</v>
      </c>
      <c r="R900" s="25">
        <f t="array" aca="1" ref="R900" ca="1">INDEX('Lorri 401b'!L:L,MATCH('Retirement Calculator'!A900,'Lorri 401b'!N:N,0),0)</f>
        <v>-7959717.740191401</v>
      </c>
      <c r="S900" s="25">
        <f t="shared" ca="1" si="787"/>
        <v>-6179354.3062415989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8395.6297298201844</v>
      </c>
      <c r="K901" s="25">
        <f t="shared" si="784"/>
        <v>21655.303514578787</v>
      </c>
      <c r="L901" s="25"/>
      <c r="N901" s="25">
        <f>'Combined Retirement'!$C$18/12</f>
        <v>40940.569999999992</v>
      </c>
      <c r="O901" s="25">
        <f t="shared" si="785"/>
        <v>10889.636755601023</v>
      </c>
      <c r="P901" s="25">
        <f t="shared" si="786"/>
        <v>30050.93324439897</v>
      </c>
      <c r="Q901" s="25">
        <f t="array" aca="1" ref="Q901" ca="1">INDEX('Isaac 401k'!L:L,MATCH('Retirement Calculator'!A901,'Isaac 401k'!N:N,0),0)</f>
        <v>1779351.003404232</v>
      </c>
      <c r="R901" s="25">
        <f t="array" aca="1" ref="R901" ca="1">INDEX('Lorri 401b'!L:L,MATCH('Retirement Calculator'!A901,'Lorri 401b'!N:N,0),0)</f>
        <v>-8014628.7647214206</v>
      </c>
      <c r="S901" s="25">
        <f t="shared" ca="1" si="787"/>
        <v>-6235277.7613171889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8395.6297298201844</v>
      </c>
      <c r="K902" s="25">
        <f t="shared" si="784"/>
        <v>21655.303514578787</v>
      </c>
      <c r="L902" s="25"/>
      <c r="N902" s="25">
        <f>'Combined Retirement'!$C$18/12</f>
        <v>40940.569999999992</v>
      </c>
      <c r="O902" s="25">
        <f t="shared" si="785"/>
        <v>10889.636755601023</v>
      </c>
      <c r="P902" s="25">
        <f t="shared" si="786"/>
        <v>30050.93324439897</v>
      </c>
      <c r="Q902" s="25">
        <f t="array" aca="1" ref="Q902" ca="1">INDEX('Isaac 401k'!L:L,MATCH('Retirement Calculator'!A902,'Isaac 401k'!N:N,0),0)</f>
        <v>1778334.3543980552</v>
      </c>
      <c r="R902" s="25">
        <f t="array" aca="1" ref="R902" ca="1">INDEX('Lorri 401b'!L:L,MATCH('Retirement Calculator'!A902,'Lorri 401b'!N:N,0),0)</f>
        <v>-8069768.5851869825</v>
      </c>
      <c r="S902" s="25">
        <f t="shared" ca="1" si="787"/>
        <v>-6291434.2307889275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8395.6297298201844</v>
      </c>
      <c r="K903" s="25">
        <f t="shared" si="784"/>
        <v>21655.303514578787</v>
      </c>
      <c r="L903" s="25"/>
      <c r="N903" s="25">
        <f>'Combined Retirement'!$C$18/12</f>
        <v>40940.569999999992</v>
      </c>
      <c r="O903" s="25">
        <f t="shared" si="785"/>
        <v>10889.636755601023</v>
      </c>
      <c r="P903" s="25">
        <f t="shared" si="786"/>
        <v>30050.93324439897</v>
      </c>
      <c r="Q903" s="25">
        <f t="array" aca="1" ref="Q903" ca="1">INDEX('Isaac 401k'!L:L,MATCH('Retirement Calculator'!A903,'Isaac 401k'!N:N,0),0)</f>
        <v>1777313.4693543527</v>
      </c>
      <c r="R903" s="25">
        <f t="array" aca="1" ref="R903" ca="1">INDEX('Lorri 401b'!L:L,MATCH('Retirement Calculator'!A903,'Lorri 401b'!N:N,0),0)</f>
        <v>-8125138.1549044838</v>
      </c>
      <c r="S903" s="25">
        <f t="shared" ca="1" si="787"/>
        <v>-6347824.6855501309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8395.6297298201844</v>
      </c>
      <c r="K904" s="25">
        <f t="shared" si="784"/>
        <v>21655.303514578787</v>
      </c>
      <c r="L904" s="25"/>
      <c r="N904" s="25">
        <f>'Combined Retirement'!$C$18/12</f>
        <v>40940.569999999992</v>
      </c>
      <c r="O904" s="25">
        <f t="shared" si="785"/>
        <v>10889.636755601023</v>
      </c>
      <c r="P904" s="25">
        <f t="shared" si="786"/>
        <v>30050.93324439897</v>
      </c>
      <c r="Q904" s="25">
        <f t="array" aca="1" ref="Q904" ca="1">INDEX('Isaac 401k'!L:L,MATCH('Retirement Calculator'!A904,'Isaac 401k'!N:N,0),0)</f>
        <v>1776288.330622968</v>
      </c>
      <c r="R904" s="25">
        <f t="array" aca="1" ref="R904" ca="1">INDEX('Lorri 401b'!L:L,MATCH('Retirement Calculator'!A904,'Lorri 401b'!N:N,0),0)</f>
        <v>-8180738.4311624747</v>
      </c>
      <c r="S904" s="25">
        <f t="shared" ca="1" si="787"/>
        <v>-6404450.1005395064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8395.6297298201844</v>
      </c>
      <c r="K905" s="25">
        <f t="shared" si="784"/>
        <v>21655.303514578787</v>
      </c>
      <c r="L905" s="25"/>
      <c r="N905" s="25">
        <f>'Combined Retirement'!$C$18/12</f>
        <v>40940.569999999992</v>
      </c>
      <c r="O905" s="25">
        <f t="shared" si="785"/>
        <v>10889.636755601023</v>
      </c>
      <c r="P905" s="25">
        <f t="shared" si="786"/>
        <v>30050.93324439897</v>
      </c>
      <c r="Q905" s="25">
        <f t="array" aca="1" ref="Q905" ca="1">INDEX('Isaac 401k'!L:L,MATCH('Retirement Calculator'!A905,'Isaac 401k'!N:N,0),0)</f>
        <v>1775258.9204802027</v>
      </c>
      <c r="R905" s="25">
        <f t="array" aca="1" ref="R905" ca="1">INDEX('Lorri 401b'!L:L,MATCH('Retirement Calculator'!A905,'Lorri 401b'!N:N,0),0)</f>
        <v>-8236570.3752382072</v>
      </c>
      <c r="S905" s="25">
        <f t="shared" ca="1" si="787"/>
        <v>-6461311.4547580043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8395.6297298201844</v>
      </c>
      <c r="K906" s="25">
        <f t="shared" si="784"/>
        <v>21655.303514578787</v>
      </c>
      <c r="L906" s="25"/>
      <c r="N906" s="25">
        <f>'Combined Retirement'!$C$18/12</f>
        <v>40940.569999999992</v>
      </c>
      <c r="O906" s="25">
        <f t="shared" si="785"/>
        <v>10889.636755601023</v>
      </c>
      <c r="P906" s="25">
        <f t="shared" si="786"/>
        <v>30050.93324439897</v>
      </c>
      <c r="Q906" s="25">
        <f t="array" aca="1" ref="Q906" ca="1">INDEX('Isaac 401k'!L:L,MATCH('Retirement Calculator'!A906,'Isaac 401k'!N:N,0),0)</f>
        <v>1774225.2211285091</v>
      </c>
      <c r="R906" s="25">
        <f t="array" aca="1" ref="R906" ca="1">INDEX('Lorri 401b'!L:L,MATCH('Retirement Calculator'!A906,'Lorri 401b'!N:N,0),0)</f>
        <v>-8292634.9524142556</v>
      </c>
      <c r="S906" s="25">
        <f t="shared" ca="1" si="787"/>
        <v>-6518409.7312857462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8395.6297298201844</v>
      </c>
      <c r="K907" s="25">
        <f t="shared" si="784"/>
        <v>21655.303514578787</v>
      </c>
      <c r="L907" s="25"/>
      <c r="N907" s="25">
        <f>'Combined Retirement'!$C$18/12</f>
        <v>40940.569999999992</v>
      </c>
      <c r="O907" s="25">
        <f t="shared" si="785"/>
        <v>10889.636755601023</v>
      </c>
      <c r="P907" s="25">
        <f t="shared" si="786"/>
        <v>30050.93324439897</v>
      </c>
      <c r="Q907" s="25">
        <f t="array" aca="1" ref="Q907" ca="1">INDEX('Isaac 401k'!L:L,MATCH('Retirement Calculator'!A907,'Isaac 401k'!N:N,0),0)</f>
        <v>1773187.2146961836</v>
      </c>
      <c r="R907" s="25">
        <f t="array" aca="1" ref="R907" ca="1">INDEX('Lorri 401b'!L:L,MATCH('Retirement Calculator'!A907,'Lorri 401b'!N:N,0),0)</f>
        <v>-8348933.1319952039</v>
      </c>
      <c r="S907" s="25">
        <f t="shared" ca="1" si="787"/>
        <v>-6575745.9172990201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8395.6297298201844</v>
      </c>
      <c r="K908" s="25">
        <f t="shared" si="784"/>
        <v>21655.303514578787</v>
      </c>
      <c r="L908" s="25"/>
      <c r="N908" s="25">
        <f>'Combined Retirement'!$C$18/12</f>
        <v>40940.569999999992</v>
      </c>
      <c r="O908" s="25">
        <f t="shared" si="785"/>
        <v>10889.636755601023</v>
      </c>
      <c r="P908" s="25">
        <f t="shared" si="786"/>
        <v>30050.93324439897</v>
      </c>
      <c r="Q908" s="25">
        <f t="array" aca="1" ref="Q908" ca="1">INDEX('Isaac 401k'!L:L,MATCH('Retirement Calculator'!A908,'Isaac 401k'!N:N,0),0)</f>
        <v>1772144.8832370567</v>
      </c>
      <c r="R908" s="25">
        <f t="array" aca="1" ref="R908" ca="1">INDEX('Lorri 401b'!L:L,MATCH('Retirement Calculator'!A908,'Lorri 401b'!N:N,0),0)</f>
        <v>-8405465.8873244058</v>
      </c>
      <c r="S908" s="25">
        <f t="shared" ca="1" si="787"/>
        <v>-6633321.0040873494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8395.6297298201844</v>
      </c>
      <c r="K909" s="25">
        <f t="shared" si="784"/>
        <v>21655.303514578787</v>
      </c>
      <c r="L909" s="25"/>
      <c r="N909" s="25">
        <f>'Combined Retirement'!$C$18/12</f>
        <v>40940.569999999992</v>
      </c>
      <c r="O909" s="25">
        <f t="shared" si="785"/>
        <v>10889.636755601023</v>
      </c>
      <c r="P909" s="25">
        <f t="shared" si="786"/>
        <v>30050.93324439897</v>
      </c>
      <c r="Q909" s="25">
        <f t="array" aca="1" ref="Q909" ca="1">INDEX('Isaac 401k'!L:L,MATCH('Retirement Calculator'!A909,'Isaac 401k'!N:N,0),0)</f>
        <v>1771098.2087301833</v>
      </c>
      <c r="R909" s="25">
        <f t="array" aca="1" ref="R909" ca="1">INDEX('Lorri 401b'!L:L,MATCH('Retirement Calculator'!A909,'Lorri 401b'!N:N,0),0)</f>
        <v>-8462234.1958008148</v>
      </c>
      <c r="S909" s="25">
        <f t="shared" ca="1" si="787"/>
        <v>-6691135.9870706312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8395.6297298201844</v>
      </c>
      <c r="K910" s="25">
        <f t="shared" si="784"/>
        <v>21655.303514578787</v>
      </c>
      <c r="L910" s="25"/>
      <c r="N910" s="25">
        <f>'Combined Retirement'!$C$18/12</f>
        <v>40940.569999999992</v>
      </c>
      <c r="O910" s="25">
        <f t="shared" si="785"/>
        <v>10889.636755601023</v>
      </c>
      <c r="P910" s="25">
        <f t="shared" si="786"/>
        <v>30050.93324439897</v>
      </c>
      <c r="Q910" s="25">
        <f t="array" aca="1" ref="Q910" ca="1">INDEX('Isaac 401k'!L:L,MATCH('Retirement Calculator'!A910,'Isaac 401k'!N:N,0),0)</f>
        <v>1770047.1730795314</v>
      </c>
      <c r="R910" s="25">
        <f t="array" aca="1" ref="R910" ca="1">INDEX('Lorri 401b'!L:L,MATCH('Retirement Calculator'!A910,'Lorri 401b'!N:N,0),0)</f>
        <v>-8519239.0388958752</v>
      </c>
      <c r="S910" s="25">
        <f t="shared" ca="1" si="787"/>
        <v>-6749191.8658163436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8395.6297298201844</v>
      </c>
      <c r="K911" s="25">
        <f t="shared" si="784"/>
        <v>21655.303514578787</v>
      </c>
      <c r="L911" s="25"/>
      <c r="N911" s="25">
        <f>'Combined Retirement'!$C$18/12</f>
        <v>40940.569999999992</v>
      </c>
      <c r="O911" s="25">
        <f t="shared" si="785"/>
        <v>10889.636755601023</v>
      </c>
      <c r="P911" s="25">
        <f t="shared" si="786"/>
        <v>30050.93324439897</v>
      </c>
      <c r="Q911" s="25">
        <f t="array" aca="1" ref="Q911" ca="1">INDEX('Isaac 401k'!L:L,MATCH('Retirement Calculator'!A911,'Isaac 401k'!N:N,0),0)</f>
        <v>1768991.7581136683</v>
      </c>
      <c r="R911" s="25">
        <f t="array" aca="1" ref="R911" ca="1">INDEX('Lorri 401b'!L:L,MATCH('Retirement Calculator'!A911,'Lorri 401b'!N:N,0),0)</f>
        <v>-8576481.4021704979</v>
      </c>
      <c r="S911" s="25">
        <f t="shared" ca="1" si="787"/>
        <v>-6807489.6440568296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8395.6297298201844</v>
      </c>
      <c r="K912" s="25">
        <f t="shared" si="784"/>
        <v>21655.303514578787</v>
      </c>
      <c r="L912" s="25"/>
      <c r="N912" s="25">
        <f>'Combined Retirement'!$C$18/12</f>
        <v>40940.569999999992</v>
      </c>
      <c r="O912" s="25">
        <f t="shared" si="785"/>
        <v>10889.636755601023</v>
      </c>
      <c r="P912" s="25">
        <f t="shared" si="786"/>
        <v>30050.93324439897</v>
      </c>
      <c r="Q912" s="25">
        <f t="array" aca="1" ref="Q912" ca="1">INDEX('Isaac 401k'!L:L,MATCH('Retirement Calculator'!A912,'Isaac 401k'!N:N,0),0)</f>
        <v>1767931.9455854476</v>
      </c>
      <c r="R912" s="25">
        <f t="array" aca="1" ref="R912" ca="1">INDEX('Lorri 401b'!L:L,MATCH('Retirement Calculator'!A912,'Lorri 401b'!N:N,0),0)</f>
        <v>-8633962.2752920985</v>
      </c>
      <c r="S912" s="25">
        <f t="shared" ca="1" si="787"/>
        <v>-6866030.3297066512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8395.6297298201844</v>
      </c>
      <c r="K913" s="25">
        <f t="shared" si="784"/>
        <v>21655.303514578787</v>
      </c>
      <c r="L913" s="25"/>
      <c r="N913" s="25">
        <f>'Combined Retirement'!$C$18/12</f>
        <v>40940.569999999992</v>
      </c>
      <c r="O913" s="25">
        <f t="shared" si="785"/>
        <v>10889.636755601023</v>
      </c>
      <c r="P913" s="25">
        <f t="shared" si="786"/>
        <v>30050.93324439897</v>
      </c>
      <c r="Q913" s="25">
        <f t="array" aca="1" ref="Q913" ca="1">INDEX('Isaac 401k'!L:L,MATCH('Retirement Calculator'!A913,'Isaac 401k'!N:N,0),0)</f>
        <v>1766867.7171716925</v>
      </c>
      <c r="R913" s="25">
        <f t="array" aca="1" ref="R913" ca="1">INDEX('Lorri 401b'!L:L,MATCH('Retirement Calculator'!A913,'Lorri 401b'!N:N,0),0)</f>
        <v>-8691682.6520517059</v>
      </c>
      <c r="S913" s="25">
        <f t="shared" ca="1" si="787"/>
        <v>-6924814.9348800136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8395.6297298201844</v>
      </c>
      <c r="K914" s="25">
        <f t="shared" si="784"/>
        <v>21655.303514578787</v>
      </c>
      <c r="L914" s="25"/>
      <c r="N914" s="25">
        <f>'Combined Retirement'!$C$18/12</f>
        <v>40940.569999999992</v>
      </c>
      <c r="O914" s="25">
        <f t="shared" si="785"/>
        <v>10889.636755601023</v>
      </c>
      <c r="P914" s="25">
        <f t="shared" si="786"/>
        <v>30050.93324439897</v>
      </c>
      <c r="Q914" s="25">
        <f t="array" aca="1" ref="Q914" ca="1">INDEX('Isaac 401k'!L:L,MATCH('Retirement Calculator'!A914,'Isaac 401k'!N:N,0),0)</f>
        <v>1765799.0544728802</v>
      </c>
      <c r="R914" s="25">
        <f t="array" aca="1" ref="R914" ca="1">INDEX('Lorri 401b'!L:L,MATCH('Retirement Calculator'!A914,'Lorri 401b'!N:N,0),0)</f>
        <v>-8749643.530381145</v>
      </c>
      <c r="S914" s="25">
        <f t="shared" ca="1" si="787"/>
        <v>-6983844.4759082645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8395.6297298201844</v>
      </c>
      <c r="K915" s="25">
        <f t="shared" si="784"/>
        <v>21655.303514578787</v>
      </c>
      <c r="L915" s="25"/>
      <c r="N915" s="25">
        <f>'Combined Retirement'!$C$18/12</f>
        <v>40940.569999999992</v>
      </c>
      <c r="O915" s="25">
        <f t="shared" si="785"/>
        <v>10889.636755601023</v>
      </c>
      <c r="P915" s="25">
        <f t="shared" si="786"/>
        <v>30050.93324439897</v>
      </c>
      <c r="Q915" s="25">
        <f t="array" aca="1" ref="Q915" ca="1">INDEX('Isaac 401k'!L:L,MATCH('Retirement Calculator'!A915,'Isaac 401k'!N:N,0),0)</f>
        <v>1764725.9390128227</v>
      </c>
      <c r="R915" s="25">
        <f t="array" aca="1" ref="R915" ca="1">INDEX('Lorri 401b'!L:L,MATCH('Retirement Calculator'!A915,'Lorri 401b'!N:N,0),0)</f>
        <v>-8807845.9123702906</v>
      </c>
      <c r="S915" s="25">
        <f t="shared" ca="1" si="787"/>
        <v>-7043119.9733574679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8395.6297298201844</v>
      </c>
      <c r="K916" s="25">
        <f t="shared" si="784"/>
        <v>21655.303514578787</v>
      </c>
      <c r="L916" s="25"/>
      <c r="N916" s="25">
        <f>'Combined Retirement'!$C$18/12</f>
        <v>40940.569999999992</v>
      </c>
      <c r="O916" s="25">
        <f t="shared" si="785"/>
        <v>10889.636755601023</v>
      </c>
      <c r="P916" s="25">
        <f t="shared" si="786"/>
        <v>30050.93324439897</v>
      </c>
      <c r="Q916" s="25">
        <f t="array" aca="1" ref="Q916" ca="1">INDEX('Isaac 401k'!L:L,MATCH('Retirement Calculator'!A916,'Isaac 401k'!N:N,0),0)</f>
        <v>1763648.3522383485</v>
      </c>
      <c r="R916" s="25">
        <f t="array" aca="1" ref="R916" ca="1">INDEX('Lorri 401b'!L:L,MATCH('Retirement Calculator'!A916,'Lorri 401b'!N:N,0),0)</f>
        <v>-8866290.8042843901</v>
      </c>
      <c r="S916" s="25">
        <f t="shared" ca="1" si="787"/>
        <v>-7102642.4520460414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8395.6297298201844</v>
      </c>
      <c r="K917" s="25">
        <f t="shared" si="784"/>
        <v>21655.303514578787</v>
      </c>
      <c r="L917" s="25"/>
      <c r="N917" s="25">
        <f>'Combined Retirement'!$C$18/12</f>
        <v>40940.569999999992</v>
      </c>
      <c r="O917" s="25">
        <f t="shared" si="785"/>
        <v>10889.636755601023</v>
      </c>
      <c r="P917" s="25">
        <f t="shared" si="786"/>
        <v>30050.93324439897</v>
      </c>
      <c r="Q917" s="25">
        <f t="array" aca="1" ref="Q917" ca="1">INDEX('Isaac 401k'!L:L,MATCH('Retirement Calculator'!A917,'Isaac 401k'!N:N,0),0)</f>
        <v>1762566.2755189806</v>
      </c>
      <c r="R917" s="25">
        <f t="array" aca="1" ref="R917" ca="1">INDEX('Lorri 401b'!L:L,MATCH('Retirement Calculator'!A917,'Lorri 401b'!N:N,0),0)</f>
        <v>-8924979.2165814657</v>
      </c>
      <c r="S917" s="25">
        <f t="shared" ca="1" si="787"/>
        <v>-7162412.9410624849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8395.6297298201844</v>
      </c>
      <c r="K918" s="25">
        <f t="shared" si="784"/>
        <v>21655.303514578787</v>
      </c>
      <c r="L918" s="25"/>
      <c r="N918" s="25">
        <f>'Combined Retirement'!$C$18/12</f>
        <v>40940.569999999992</v>
      </c>
      <c r="O918" s="25">
        <f t="shared" si="785"/>
        <v>10889.636755601023</v>
      </c>
      <c r="P918" s="25">
        <f t="shared" si="786"/>
        <v>30050.93324439897</v>
      </c>
      <c r="Q918" s="25">
        <f t="array" aca="1" ref="Q918" ca="1">INDEX('Isaac 401k'!L:L,MATCH('Retirement Calculator'!A918,'Isaac 401k'!N:N,0),0)</f>
        <v>1761479.6901466153</v>
      </c>
      <c r="R918" s="25">
        <f t="array" aca="1" ref="R918" ca="1">INDEX('Lorri 401b'!L:L,MATCH('Retirement Calculator'!A918,'Lorri 401b'!N:N,0),0)</f>
        <v>-8983912.1639297791</v>
      </c>
      <c r="S918" s="25">
        <f t="shared" ca="1" si="787"/>
        <v>-7222432.4737831634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8395.6297298201844</v>
      </c>
      <c r="K919" s="25">
        <f t="shared" si="784"/>
        <v>21655.303514578787</v>
      </c>
      <c r="L919" s="25"/>
      <c r="N919" s="25">
        <f>'Combined Retirement'!$C$18/12</f>
        <v>40940.569999999992</v>
      </c>
      <c r="O919" s="25">
        <f t="shared" si="785"/>
        <v>10889.636755601023</v>
      </c>
      <c r="P919" s="25">
        <f t="shared" si="786"/>
        <v>30050.93324439897</v>
      </c>
      <c r="Q919" s="25">
        <f t="array" aca="1" ref="Q919" ca="1">INDEX('Isaac 401k'!L:L,MATCH('Retirement Calculator'!A919,'Isaac 401k'!N:N,0),0)</f>
        <v>1760388.5773351984</v>
      </c>
      <c r="R919" s="25">
        <f t="array" aca="1" ref="R919" ca="1">INDEX('Lorri 401b'!L:L,MATCH('Retirement Calculator'!A919,'Lorri 401b'!N:N,0),0)</f>
        <v>-9043090.6652253773</v>
      </c>
      <c r="S919" s="25">
        <f t="shared" ca="1" si="787"/>
        <v>-7282702.0878901789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8395.6297298201844</v>
      </c>
      <c r="K920" s="25">
        <f t="shared" si="784"/>
        <v>21655.303514578787</v>
      </c>
      <c r="L920" s="25"/>
      <c r="N920" s="25">
        <f>'Combined Retirement'!$C$18/12</f>
        <v>40940.569999999992</v>
      </c>
      <c r="O920" s="25">
        <f t="shared" si="785"/>
        <v>10889.636755601023</v>
      </c>
      <c r="P920" s="25">
        <f t="shared" si="786"/>
        <v>30050.93324439897</v>
      </c>
      <c r="Q920" s="25">
        <f t="array" aca="1" ref="Q920" ca="1">INDEX('Isaac 401k'!L:L,MATCH('Retirement Calculator'!A920,'Isaac 401k'!N:N,0),0)</f>
        <v>1759292.9182204006</v>
      </c>
      <c r="R920" s="25">
        <f t="array" aca="1" ref="R920" ca="1">INDEX('Lorri 401b'!L:L,MATCH('Retirement Calculator'!A920,'Lorri 401b'!N:N,0),0)</f>
        <v>-9102515.7436097059</v>
      </c>
      <c r="S920" s="25">
        <f t="shared" ca="1" si="787"/>
        <v>-7343222.8253893051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8395.6297298201844</v>
      </c>
      <c r="K921" s="25">
        <f t="shared" si="784"/>
        <v>21655.303514578787</v>
      </c>
      <c r="L921" s="25"/>
      <c r="N921" s="25">
        <f>'Combined Retirement'!$C$18/12</f>
        <v>40940.569999999992</v>
      </c>
      <c r="O921" s="25">
        <f t="shared" si="785"/>
        <v>10889.636755601023</v>
      </c>
      <c r="P921" s="25">
        <f t="shared" si="786"/>
        <v>30050.93324439897</v>
      </c>
      <c r="Q921" s="25">
        <f t="array" aca="1" ref="Q921" ca="1">INDEX('Isaac 401k'!L:L,MATCH('Retirement Calculator'!A921,'Isaac 401k'!N:N,0),0)</f>
        <v>1758192.6938592913</v>
      </c>
      <c r="R921" s="25">
        <f t="array" aca="1" ref="R921" ca="1">INDEX('Lorri 401b'!L:L,MATCH('Retirement Calculator'!A921,'Lorri 401b'!N:N,0),0)</f>
        <v>-9162188.4264873024</v>
      </c>
      <c r="S921" s="25">
        <f t="shared" ca="1" si="787"/>
        <v>-7403995.7326280111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8395.6297298201844</v>
      </c>
      <c r="K922" s="25">
        <f t="shared" si="784"/>
        <v>21655.303514578787</v>
      </c>
      <c r="L922" s="25"/>
      <c r="N922" s="25">
        <f>'Combined Retirement'!$C$18/12</f>
        <v>40940.569999999992</v>
      </c>
      <c r="O922" s="25">
        <f t="shared" si="785"/>
        <v>10889.636755601023</v>
      </c>
      <c r="P922" s="25">
        <f t="shared" si="786"/>
        <v>30050.93324439897</v>
      </c>
      <c r="Q922" s="25">
        <f t="array" aca="1" ref="Q922" ca="1">INDEX('Isaac 401k'!L:L,MATCH('Retirement Calculator'!A922,'Isaac 401k'!N:N,0),0)</f>
        <v>1757087.8852300106</v>
      </c>
      <c r="R922" s="25">
        <f t="array" aca="1" ref="R922" ca="1">INDEX('Lorri 401b'!L:L,MATCH('Retirement Calculator'!A922,'Lorri 401b'!N:N,0),0)</f>
        <v>-9222109.7455435563</v>
      </c>
      <c r="S922" s="25">
        <f t="shared" ca="1" si="787"/>
        <v>-7465021.8603135459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8395.6297298201844</v>
      </c>
      <c r="K923" s="25">
        <f t="shared" si="784"/>
        <v>21655.303514578787</v>
      </c>
      <c r="L923" s="25"/>
      <c r="N923" s="25">
        <f>'Combined Retirement'!$C$18/12</f>
        <v>40940.569999999992</v>
      </c>
      <c r="O923" s="25">
        <f t="shared" si="785"/>
        <v>10889.636755601023</v>
      </c>
      <c r="P923" s="25">
        <f t="shared" si="786"/>
        <v>30050.93324439897</v>
      </c>
      <c r="Q923" s="25">
        <f t="array" aca="1" ref="Q923" ca="1">INDEX('Isaac 401k'!L:L,MATCH('Retirement Calculator'!A923,'Isaac 401k'!N:N,0),0)</f>
        <v>1755978.4732314411</v>
      </c>
      <c r="R923" s="25">
        <f t="array" aca="1" ref="R923" ca="1">INDEX('Lorri 401b'!L:L,MATCH('Retirement Calculator'!A923,'Lorri 401b'!N:N,0),0)</f>
        <v>-9282280.7367625441</v>
      </c>
      <c r="S923" s="25">
        <f t="shared" ca="1" si="787"/>
        <v>-7526302.2635311028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8395.6297298201844</v>
      </c>
      <c r="K924" s="25">
        <f t="shared" si="784"/>
        <v>21655.303514578787</v>
      </c>
      <c r="L924" s="25"/>
      <c r="N924" s="25">
        <f>'Combined Retirement'!$C$18/12</f>
        <v>40940.569999999992</v>
      </c>
      <c r="O924" s="25">
        <f t="shared" si="785"/>
        <v>10889.636755601023</v>
      </c>
      <c r="P924" s="25">
        <f t="shared" si="786"/>
        <v>30050.93324439897</v>
      </c>
      <c r="Q924" s="25">
        <f t="array" aca="1" ref="Q924" ca="1">INDEX('Isaac 401k'!L:L,MATCH('Retirement Calculator'!A924,'Isaac 401k'!N:N,0),0)</f>
        <v>1754864.4386828777</v>
      </c>
      <c r="R924" s="25">
        <f t="array" aca="1" ref="R924" ca="1">INDEX('Lorri 401b'!L:L,MATCH('Retirement Calculator'!A924,'Lorri 401b'!N:N,0),0)</f>
        <v>-9342702.4404449444</v>
      </c>
      <c r="S924" s="25">
        <f t="shared" ca="1" si="787"/>
        <v>-7587838.001762067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8395.6297298201844</v>
      </c>
      <c r="K925" s="25">
        <f t="shared" si="784"/>
        <v>21655.303514578787</v>
      </c>
      <c r="L925" s="25"/>
      <c r="N925" s="25">
        <f>'Combined Retirement'!$C$18/12</f>
        <v>40940.569999999992</v>
      </c>
      <c r="O925" s="25">
        <f t="shared" si="785"/>
        <v>10889.636755601023</v>
      </c>
      <c r="P925" s="25">
        <f t="shared" si="786"/>
        <v>30050.93324439897</v>
      </c>
      <c r="Q925" s="25">
        <f t="array" aca="1" ref="Q925" ca="1">INDEX('Isaac 401k'!L:L,MATCH('Retirement Calculator'!A925,'Isaac 401k'!N:N,0),0)</f>
        <v>1753745.7623236952</v>
      </c>
      <c r="R925" s="25">
        <f t="array" aca="1" ref="R925" ca="1">INDEX('Lorri 401b'!L:L,MATCH('Retirement Calculator'!A925,'Lorri 401b'!N:N,0),0)</f>
        <v>-9403375.9012260213</v>
      </c>
      <c r="S925" s="25">
        <f t="shared" ca="1" si="787"/>
        <v>-7649630.1389023261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8395.6297298201844</v>
      </c>
      <c r="K926" s="25">
        <f t="shared" si="784"/>
        <v>21655.303514578787</v>
      </c>
      <c r="L926" s="25"/>
      <c r="N926" s="25">
        <f>'Combined Retirement'!$C$18/12</f>
        <v>40940.569999999992</v>
      </c>
      <c r="O926" s="25">
        <f t="shared" si="785"/>
        <v>10889.636755601023</v>
      </c>
      <c r="P926" s="25">
        <f t="shared" si="786"/>
        <v>30050.93324439897</v>
      </c>
      <c r="Q926" s="25">
        <f t="array" aca="1" ref="Q926" ca="1">INDEX('Isaac 401k'!L:L,MATCH('Retirement Calculator'!A926,'Isaac 401k'!N:N,0),0)</f>
        <v>1752622.4248130161</v>
      </c>
      <c r="R926" s="25">
        <f t="array" aca="1" ref="R926" ca="1">INDEX('Lorri 401b'!L:L,MATCH('Retirement Calculator'!A926,'Lorri 401b'!N:N,0),0)</f>
        <v>-9464302.1680936869</v>
      </c>
      <c r="S926" s="25">
        <f t="shared" ca="1" si="787"/>
        <v>-7711679.7432806706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8395.6297298201844</v>
      </c>
      <c r="K927" s="25">
        <f t="shared" si="784"/>
        <v>21655.303514578787</v>
      </c>
      <c r="L927" s="25"/>
      <c r="N927" s="25">
        <f>'Combined Retirement'!$C$18/12</f>
        <v>40940.569999999992</v>
      </c>
      <c r="O927" s="25">
        <f t="shared" si="785"/>
        <v>10889.636755601023</v>
      </c>
      <c r="P927" s="25">
        <f t="shared" si="786"/>
        <v>30050.93324439897</v>
      </c>
      <c r="Q927" s="25">
        <f t="array" aca="1" ref="Q927" ca="1">INDEX('Isaac 401k'!L:L,MATCH('Retirement Calculator'!A927,'Isaac 401k'!N:N,0),0)</f>
        <v>1751494.4067293759</v>
      </c>
      <c r="R927" s="25">
        <f t="array" aca="1" ref="R927" ca="1">INDEX('Lorri 401b'!L:L,MATCH('Retirement Calculator'!A927,'Lorri 401b'!N:N,0),0)</f>
        <v>-9525482.2944066338</v>
      </c>
      <c r="S927" s="25">
        <f t="shared" ca="1" si="787"/>
        <v>-7773987.8876772579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8395.6297298201844</v>
      </c>
      <c r="K928" s="25">
        <f t="shared" si="784"/>
        <v>21655.303514578787</v>
      </c>
      <c r="L928" s="25"/>
      <c r="N928" s="25">
        <f>'Combined Retirement'!$C$18/12</f>
        <v>40940.569999999992</v>
      </c>
      <c r="O928" s="25">
        <f t="shared" si="785"/>
        <v>10889.636755601023</v>
      </c>
      <c r="P928" s="25">
        <f t="shared" si="786"/>
        <v>30050.93324439897</v>
      </c>
      <c r="Q928" s="25">
        <f t="array" aca="1" ref="Q928" ca="1">INDEX('Isaac 401k'!L:L,MATCH('Retirement Calculator'!A928,'Isaac 401k'!N:N,0),0)</f>
        <v>1750361.6885703872</v>
      </c>
      <c r="R928" s="25">
        <f t="array" aca="1" ref="R928" ca="1">INDEX('Lorri 401b'!L:L,MATCH('Retirement Calculator'!A928,'Lorri 401b'!N:N,0),0)</f>
        <v>-9586917.3379125521</v>
      </c>
      <c r="S928" s="25">
        <f t="shared" ca="1" si="787"/>
        <v>-7836555.6493421644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8395.6297298201844</v>
      </c>
      <c r="K929" s="25">
        <f t="shared" si="784"/>
        <v>21655.303514578787</v>
      </c>
      <c r="L929" s="25"/>
      <c r="N929" s="25">
        <f>'Combined Retirement'!$C$18/12</f>
        <v>40940.569999999992</v>
      </c>
      <c r="O929" s="25">
        <f t="shared" si="785"/>
        <v>10889.636755601023</v>
      </c>
      <c r="P929" s="25">
        <f t="shared" si="786"/>
        <v>30050.93324439897</v>
      </c>
      <c r="Q929" s="25">
        <f t="array" aca="1" ref="Q929" ca="1">INDEX('Isaac 401k'!L:L,MATCH('Retirement Calculator'!A929,'Isaac 401k'!N:N,0),0)</f>
        <v>1749224.2507524027</v>
      </c>
      <c r="R929" s="25">
        <f t="array" aca="1" ref="R929" ca="1">INDEX('Lorri 401b'!L:L,MATCH('Retirement Calculator'!A929,'Lorri 401b'!N:N,0),0)</f>
        <v>-9648608.3607664108</v>
      </c>
      <c r="S929" s="25">
        <f t="shared" ca="1" si="787"/>
        <v>-7899384.1100140084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8395.6297298201844</v>
      </c>
      <c r="K930" s="25">
        <f t="shared" si="784"/>
        <v>21655.303514578787</v>
      </c>
      <c r="L930" s="25"/>
      <c r="N930" s="25">
        <f>'Combined Retirement'!$C$18/12</f>
        <v>40940.569999999992</v>
      </c>
      <c r="O930" s="25">
        <f t="shared" si="785"/>
        <v>10889.636755601023</v>
      </c>
      <c r="P930" s="25">
        <f t="shared" si="786"/>
        <v>30050.93324439897</v>
      </c>
      <c r="Q930" s="25">
        <f t="array" aca="1" ref="Q930" ca="1">INDEX('Isaac 401k'!L:L,MATCH('Retirement Calculator'!A930,'Isaac 401k'!N:N,0),0)</f>
        <v>1748082.0736101766</v>
      </c>
      <c r="R930" s="25">
        <f t="array" aca="1" ref="R930" ca="1">INDEX('Lorri 401b'!L:L,MATCH('Retirement Calculator'!A930,'Lorri 401b'!N:N,0),0)</f>
        <v>-9710556.4295488279</v>
      </c>
      <c r="S930" s="25">
        <f t="shared" ca="1" si="787"/>
        <v>-7962474.3559386516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8395.6297298201844</v>
      </c>
      <c r="K931" s="25">
        <f t="shared" si="784"/>
        <v>21655.303514578787</v>
      </c>
      <c r="L931" s="25"/>
      <c r="N931" s="25">
        <f>'Combined Retirement'!$C$18/12</f>
        <v>40940.569999999992</v>
      </c>
      <c r="O931" s="25">
        <f t="shared" si="785"/>
        <v>10889.636755601023</v>
      </c>
      <c r="P931" s="25">
        <f t="shared" si="786"/>
        <v>30050.93324439897</v>
      </c>
      <c r="Q931" s="25">
        <f t="array" aca="1" ref="Q931" ca="1">INDEX('Isaac 401k'!L:L,MATCH('Retirement Calculator'!A931,'Isaac 401k'!N:N,0),0)</f>
        <v>1746935.1373965244</v>
      </c>
      <c r="R931" s="25">
        <f t="array" aca="1" ref="R931" ca="1">INDEX('Lorri 401b'!L:L,MATCH('Retirement Calculator'!A931,'Lorri 401b'!N:N,0),0)</f>
        <v>-9772762.6152845044</v>
      </c>
      <c r="S931" s="25">
        <f t="shared" ca="1" si="787"/>
        <v>-8025827.4778879797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8395.6297298201844</v>
      </c>
      <c r="K932" s="25">
        <f t="shared" si="784"/>
        <v>21655.303514578787</v>
      </c>
      <c r="L932" s="25"/>
      <c r="N932" s="25">
        <f>'Combined Retirement'!$C$18/12</f>
        <v>40940.569999999992</v>
      </c>
      <c r="O932" s="25">
        <f t="shared" si="785"/>
        <v>10889.636755601023</v>
      </c>
      <c r="P932" s="25">
        <f t="shared" si="786"/>
        <v>30050.93324439897</v>
      </c>
      <c r="Q932" s="25">
        <f t="array" aca="1" ref="Q932" ca="1">INDEX('Isaac 401k'!L:L,MATCH('Retirement Calculator'!A932,'Isaac 401k'!N:N,0),0)</f>
        <v>1745783.4222819821</v>
      </c>
      <c r="R932" s="25">
        <f t="array" aca="1" ref="R932" ca="1">INDEX('Lorri 401b'!L:L,MATCH('Retirement Calculator'!A932,'Lorri 401b'!N:N,0),0)</f>
        <v>-9835227.9934607465</v>
      </c>
      <c r="S932" s="25">
        <f t="shared" ca="1" si="787"/>
        <v>-8089444.5711787641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8395.6297298201844</v>
      </c>
      <c r="K933" s="25">
        <f t="shared" si="784"/>
        <v>21655.303514578787</v>
      </c>
      <c r="L933" s="25"/>
      <c r="N933" s="25">
        <f>'Combined Retirement'!$C$18/12</f>
        <v>40940.569999999992</v>
      </c>
      <c r="O933" s="25">
        <f t="shared" si="785"/>
        <v>10889.636755601023</v>
      </c>
      <c r="P933" s="25">
        <f t="shared" si="786"/>
        <v>30050.93324439897</v>
      </c>
      <c r="Q933" s="25">
        <f t="array" aca="1" ref="Q933" ca="1">INDEX('Isaac 401k'!L:L,MATCH('Retirement Calculator'!A933,'Isaac 401k'!N:N,0),0)</f>
        <v>1744626.9083544626</v>
      </c>
      <c r="R933" s="25">
        <f t="array" aca="1" ref="R933" ca="1">INDEX('Lorri 401b'!L:L,MATCH('Retirement Calculator'!A933,'Lorri 401b'!N:N,0),0)</f>
        <v>-9897953.644046057</v>
      </c>
      <c r="S933" s="25">
        <f t="shared" ca="1" si="787"/>
        <v>-8153326.735691594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8395.6297298201844</v>
      </c>
      <c r="K934" s="25">
        <f t="shared" si="784"/>
        <v>21655.303514578787</v>
      </c>
      <c r="L934" s="25"/>
      <c r="N934" s="25">
        <f>'Combined Retirement'!$C$18/12</f>
        <v>40940.569999999992</v>
      </c>
      <c r="O934" s="25">
        <f t="shared" si="785"/>
        <v>10889.636755601023</v>
      </c>
      <c r="P934" s="25">
        <f t="shared" si="786"/>
        <v>30050.93324439897</v>
      </c>
      <c r="Q934" s="25">
        <f t="array" aca="1" ref="Q934" ca="1">INDEX('Isaac 401k'!L:L,MATCH('Retirement Calculator'!A934,'Isaac 401k'!N:N,0),0)</f>
        <v>1743465.5756189118</v>
      </c>
      <c r="R934" s="25">
        <f t="array" aca="1" ref="R934" ca="1">INDEX('Lorri 401b'!L:L,MATCH('Retirement Calculator'!A934,'Lorri 401b'!N:N,0),0)</f>
        <v>-9960940.6515088063</v>
      </c>
      <c r="S934" s="25">
        <f t="shared" ca="1" si="787"/>
        <v>-8217475.0758898947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8395.6297298201844</v>
      </c>
      <c r="K935" s="25">
        <f t="shared" si="784"/>
        <v>21655.303514578787</v>
      </c>
      <c r="L935" s="25"/>
      <c r="N935" s="25">
        <f>'Combined Retirement'!$C$18/12</f>
        <v>40940.569999999992</v>
      </c>
      <c r="O935" s="25">
        <f t="shared" si="785"/>
        <v>10889.636755601023</v>
      </c>
      <c r="P935" s="25">
        <f t="shared" si="786"/>
        <v>30050.93324439897</v>
      </c>
      <c r="Q935" s="25">
        <f t="array" aca="1" ref="Q935" ca="1">INDEX('Isaac 401k'!L:L,MATCH('Retirement Calculator'!A935,'Isaac 401k'!N:N,0),0)</f>
        <v>1742299.4039969628</v>
      </c>
      <c r="R935" s="25">
        <f t="array" aca="1" ref="R935" ca="1">INDEX('Lorri 401b'!L:L,MATCH('Retirement Calculator'!A935,'Lorri 401b'!N:N,0),0)</f>
        <v>-10024190.104835983</v>
      </c>
      <c r="S935" s="25">
        <f t="shared" ca="1" si="787"/>
        <v>-8281890.7008390203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8395.6297298201844</v>
      </c>
      <c r="K936" s="25">
        <f t="shared" si="784"/>
        <v>21655.303514578787</v>
      </c>
      <c r="L936" s="25"/>
      <c r="N936" s="25">
        <f>'Combined Retirement'!$C$18/12</f>
        <v>40940.569999999992</v>
      </c>
      <c r="O936" s="25">
        <f t="shared" si="785"/>
        <v>10889.636755601023</v>
      </c>
      <c r="P936" s="25">
        <f t="shared" si="786"/>
        <v>30050.93324439897</v>
      </c>
      <c r="Q936" s="25">
        <f t="array" aca="1" ref="Q936" ca="1">INDEX('Isaac 401k'!L:L,MATCH('Retirement Calculator'!A936,'Isaac 401k'!N:N,0),0)</f>
        <v>1741128.3733265891</v>
      </c>
      <c r="R936" s="25">
        <f t="array" aca="1" ref="R936" ca="1">INDEX('Lorri 401b'!L:L,MATCH('Retirement Calculator'!A936,'Lorri 401b'!N:N,0),0)</f>
        <v>-10087703.097552024</v>
      </c>
      <c r="S936" s="25">
        <f t="shared" ca="1" si="787"/>
        <v>-8346574.7242254345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8395.6297298201844</v>
      </c>
      <c r="K937" s="25">
        <f t="shared" si="784"/>
        <v>21655.303514578787</v>
      </c>
      <c r="L937" s="25"/>
      <c r="N937" s="25">
        <f>'Combined Retirement'!$C$18/12</f>
        <v>40940.569999999992</v>
      </c>
      <c r="O937" s="25">
        <f t="shared" si="785"/>
        <v>10889.636755601023</v>
      </c>
      <c r="P937" s="25">
        <f t="shared" si="786"/>
        <v>30050.93324439897</v>
      </c>
      <c r="Q937" s="25">
        <f t="array" aca="1" ref="Q937" ca="1">INDEX('Isaac 401k'!L:L,MATCH('Retirement Calculator'!A937,'Isaac 401k'!N:N,0),0)</f>
        <v>1739952.4633617555</v>
      </c>
      <c r="R937" s="25">
        <f t="array" aca="1" ref="R937" ca="1">INDEX('Lorri 401b'!L:L,MATCH('Retirement Calculator'!A937,'Lorri 401b'!N:N,0),0)</f>
        <v>-10151480.727737714</v>
      </c>
      <c r="S937" s="25">
        <f t="shared" ca="1" si="787"/>
        <v>-8411528.2643759586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8395.6297298201844</v>
      </c>
      <c r="K938" s="25">
        <f t="shared" si="784"/>
        <v>21655.303514578787</v>
      </c>
      <c r="L938" s="25"/>
      <c r="N938" s="25">
        <f>'Combined Retirement'!$C$18/12</f>
        <v>40940.569999999992</v>
      </c>
      <c r="O938" s="25">
        <f t="shared" si="785"/>
        <v>10889.636755601023</v>
      </c>
      <c r="P938" s="25">
        <f t="shared" si="786"/>
        <v>30050.93324439897</v>
      </c>
      <c r="Q938" s="25">
        <f t="array" aca="1" ref="Q938" ca="1">INDEX('Isaac 401k'!L:L,MATCH('Retirement Calculator'!A938,'Isaac 401k'!N:N,0),0)</f>
        <v>1738771.6537720684</v>
      </c>
      <c r="R938" s="25">
        <f t="array" aca="1" ref="R938" ca="1">INDEX('Lorri 401b'!L:L,MATCH('Retirement Calculator'!A938,'Lorri 401b'!N:N,0),0)</f>
        <v>-10215524.098049177</v>
      </c>
      <c r="S938" s="25">
        <f t="shared" ca="1" si="787"/>
        <v>-8476752.4442771077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8395.6297298201844</v>
      </c>
      <c r="K939" s="25">
        <f t="shared" si="784"/>
        <v>21655.303514578787</v>
      </c>
      <c r="L939" s="25"/>
      <c r="N939" s="25">
        <f>'Combined Retirement'!$C$18/12</f>
        <v>40940.569999999992</v>
      </c>
      <c r="O939" s="25">
        <f t="shared" si="785"/>
        <v>10889.636755601023</v>
      </c>
      <c r="P939" s="25">
        <f t="shared" si="786"/>
        <v>30050.93324439897</v>
      </c>
      <c r="Q939" s="25">
        <f t="array" aca="1" ref="Q939" ca="1">INDEX('Isaac 401k'!L:L,MATCH('Retirement Calculator'!A939,'Isaac 401k'!N:N,0),0)</f>
        <v>1737585.9241424243</v>
      </c>
      <c r="R939" s="25">
        <f t="array" aca="1" ref="R939" ca="1">INDEX('Lorri 401b'!L:L,MATCH('Retirement Calculator'!A939,'Lorri 401b'!N:N,0),0)</f>
        <v>-10279834.315736938</v>
      </c>
      <c r="S939" s="25">
        <f t="shared" ca="1" si="787"/>
        <v>-8542248.3915945143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8395.6297298201844</v>
      </c>
      <c r="K940" s="25">
        <f t="shared" si="784"/>
        <v>21655.303514578787</v>
      </c>
      <c r="L940" s="25"/>
      <c r="N940" s="25">
        <f>'Combined Retirement'!$C$18/12</f>
        <v>40940.569999999992</v>
      </c>
      <c r="O940" s="25">
        <f t="shared" si="785"/>
        <v>10889.636755601023</v>
      </c>
      <c r="P940" s="25">
        <f t="shared" si="786"/>
        <v>30050.93324439897</v>
      </c>
      <c r="Q940" s="25">
        <f t="array" aca="1" ref="Q940" ca="1">INDEX('Isaac 401k'!L:L,MATCH('Retirement Calculator'!A940,'Isaac 401k'!N:N,0),0)</f>
        <v>1736395.2539726566</v>
      </c>
      <c r="R940" s="25">
        <f t="array" aca="1" ref="R940" ca="1">INDEX('Lorri 401b'!L:L,MATCH('Retirement Calculator'!A940,'Lorri 401b'!N:N,0),0)</f>
        <v>-10344412.492665065</v>
      </c>
      <c r="S940" s="25">
        <f t="shared" ca="1" si="787"/>
        <v>-8608017.2386924084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8395.6297298201844</v>
      </c>
      <c r="K941" s="25">
        <f t="shared" si="784"/>
        <v>21655.303514578787</v>
      </c>
      <c r="L941" s="25"/>
      <c r="N941" s="25">
        <f>'Combined Retirement'!$C$18/12</f>
        <v>40940.569999999992</v>
      </c>
      <c r="O941" s="25">
        <f t="shared" si="785"/>
        <v>10889.636755601023</v>
      </c>
      <c r="P941" s="25">
        <f t="shared" si="786"/>
        <v>30050.93324439897</v>
      </c>
      <c r="Q941" s="25">
        <f t="array" aca="1" ref="Q941" ca="1">INDEX('Isaac 401k'!L:L,MATCH('Retirement Calculator'!A941,'Isaac 401k'!N:N,0),0)</f>
        <v>1735199.6226771816</v>
      </c>
      <c r="R941" s="25">
        <f t="array" aca="1" ref="R941" ca="1">INDEX('Lorri 401b'!L:L,MATCH('Retirement Calculator'!A941,'Lorri 401b'!N:N,0),0)</f>
        <v>-10409259.745330393</v>
      </c>
      <c r="S941" s="25">
        <f t="shared" ca="1" si="787"/>
        <v>-8674060.1226532124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8395.6297298201844</v>
      </c>
      <c r="K942" s="25">
        <f t="shared" si="784"/>
        <v>21655.303514578787</v>
      </c>
      <c r="L942" s="25"/>
      <c r="N942" s="25">
        <f>'Combined Retirement'!$C$18/12</f>
        <v>40940.569999999992</v>
      </c>
      <c r="O942" s="25">
        <f t="shared" si="785"/>
        <v>10889.636755601023</v>
      </c>
      <c r="P942" s="25">
        <f t="shared" si="786"/>
        <v>30050.93324439897</v>
      </c>
      <c r="Q942" s="25">
        <f t="array" aca="1" ref="Q942" ca="1">INDEX('Isaac 401k'!L:L,MATCH('Retirement Calculator'!A942,'Isaac 401k'!N:N,0),0)</f>
        <v>1733999.009584642</v>
      </c>
      <c r="R942" s="25">
        <f t="array" aca="1" ref="R942" ca="1">INDEX('Lorri 401b'!L:L,MATCH('Retirement Calculator'!A942,'Lorri 401b'!N:N,0),0)</f>
        <v>-10474377.194881827</v>
      </c>
      <c r="S942" s="25">
        <f t="shared" ca="1" si="787"/>
        <v>-8740378.1852971837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8395.6297298201844</v>
      </c>
      <c r="K943" s="25">
        <f t="shared" si="784"/>
        <v>21655.303514578787</v>
      </c>
      <c r="L943" s="25"/>
      <c r="N943" s="25">
        <f>'Combined Retirement'!$C$18/12</f>
        <v>40940.569999999992</v>
      </c>
      <c r="O943" s="25">
        <f t="shared" si="785"/>
        <v>10889.636755601023</v>
      </c>
      <c r="P943" s="25">
        <f t="shared" si="786"/>
        <v>30050.93324439897</v>
      </c>
      <c r="Q943" s="25">
        <f t="array" aca="1" ref="Q943" ca="1">INDEX('Isaac 401k'!L:L,MATCH('Retirement Calculator'!A943,'Isaac 401k'!N:N,0),0)</f>
        <v>1732793.3939375503</v>
      </c>
      <c r="R943" s="25">
        <f t="array" aca="1" ref="R943" ca="1">INDEX('Lorri 401b'!L:L,MATCH('Retirement Calculator'!A943,'Lorri 401b'!N:N,0),0)</f>
        <v>-10539765.967139725</v>
      </c>
      <c r="S943" s="25">
        <f t="shared" ca="1" si="787"/>
        <v>-8806972.5732021742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8395.6297298201844</v>
      </c>
      <c r="K944" s="25">
        <f t="shared" si="784"/>
        <v>21655.303514578787</v>
      </c>
      <c r="L944" s="25"/>
      <c r="N944" s="25">
        <f>'Combined Retirement'!$C$18/12</f>
        <v>40940.569999999992</v>
      </c>
      <c r="O944" s="25">
        <f t="shared" si="785"/>
        <v>10889.636755601023</v>
      </c>
      <c r="P944" s="25">
        <f t="shared" si="786"/>
        <v>30050.93324439897</v>
      </c>
      <c r="Q944" s="25">
        <f t="array" aca="1" ref="Q944" ca="1">INDEX('Isaac 401k'!L:L,MATCH('Retirement Calculator'!A944,'Isaac 401k'!N:N,0),0)</f>
        <v>1731582.754891929</v>
      </c>
      <c r="R944" s="25">
        <f t="array" aca="1" ref="R944" ca="1">INDEX('Lorri 401b'!L:L,MATCH('Retirement Calculator'!A944,'Lorri 401b'!N:N,0),0)</f>
        <v>-10605427.192615364</v>
      </c>
      <c r="S944" s="25">
        <f t="shared" ca="1" si="787"/>
        <v>-8873844.4377234355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8395.6297298201844</v>
      </c>
      <c r="K945" s="25">
        <f t="shared" si="784"/>
        <v>21655.303514578787</v>
      </c>
      <c r="L945" s="25"/>
      <c r="N945" s="25">
        <f>'Combined Retirement'!$C$18/12</f>
        <v>40940.569999999992</v>
      </c>
      <c r="O945" s="25">
        <f t="shared" si="785"/>
        <v>10889.636755601023</v>
      </c>
      <c r="P945" s="25">
        <f t="shared" si="786"/>
        <v>30050.93324439897</v>
      </c>
      <c r="Q945" s="25">
        <f t="array" aca="1" ref="Q945" ca="1">INDEX('Isaac 401k'!L:L,MATCH('Retirement Calculator'!A945,'Isaac 401k'!N:N,0),0)</f>
        <v>1730367.0715169508</v>
      </c>
      <c r="R945" s="25">
        <f t="array" aca="1" ref="R945" ca="1">INDEX('Lorri 401b'!L:L,MATCH('Retirement Calculator'!A945,'Lorri 401b'!N:N,0),0)</f>
        <v>-10671362.006530484</v>
      </c>
      <c r="S945" s="25">
        <f t="shared" ca="1" si="787"/>
        <v>-8940994.9350135326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8395.6297298201844</v>
      </c>
      <c r="K946" s="25">
        <f t="shared" si="784"/>
        <v>21655.303514578787</v>
      </c>
      <c r="L946" s="25"/>
      <c r="N946" s="25">
        <f>'Combined Retirement'!$C$18/12</f>
        <v>40940.569999999992</v>
      </c>
      <c r="O946" s="25">
        <f t="shared" si="785"/>
        <v>10889.636755601023</v>
      </c>
      <c r="P946" s="25">
        <f t="shared" si="786"/>
        <v>30050.93324439897</v>
      </c>
      <c r="Q946" s="25">
        <f t="array" aca="1" ref="Q946" ca="1">INDEX('Isaac 401k'!L:L,MATCH('Retirement Calculator'!A946,'Isaac 401k'!N:N,0),0)</f>
        <v>1729146.3227945771</v>
      </c>
      <c r="R946" s="25">
        <f t="array" aca="1" ref="R946" ca="1">INDEX('Lorri 401b'!L:L,MATCH('Retirement Calculator'!A946,'Lorri 401b'!N:N,0),0)</f>
        <v>-10737571.548836919</v>
      </c>
      <c r="S946" s="25">
        <f t="shared" ca="1" si="787"/>
        <v>-9008425.2260423414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8395.6297298201844</v>
      </c>
      <c r="K947" s="25">
        <f t="shared" si="784"/>
        <v>21655.303514578787</v>
      </c>
      <c r="L947" s="25"/>
      <c r="N947" s="25">
        <f>'Combined Retirement'!$C$18/12</f>
        <v>40940.569999999992</v>
      </c>
      <c r="O947" s="25">
        <f t="shared" si="785"/>
        <v>10889.636755601023</v>
      </c>
      <c r="P947" s="25">
        <f t="shared" si="786"/>
        <v>30050.93324439897</v>
      </c>
      <c r="Q947" s="25">
        <f t="array" aca="1" ref="Q947" ca="1">INDEX('Isaac 401k'!L:L,MATCH('Retirement Calculator'!A947,'Isaac 401k'!N:N,0),0)</f>
        <v>1727920.4876191935</v>
      </c>
      <c r="R947" s="25">
        <f t="array" aca="1" ref="R947" ca="1">INDEX('Lorri 401b'!L:L,MATCH('Retirement Calculator'!A947,'Lorri 401b'!N:N,0),0)</f>
        <v>-10804056.964236295</v>
      </c>
      <c r="S947" s="25">
        <f t="shared" ca="1" si="787"/>
        <v>-9076136.4766171016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8395.6297298201844</v>
      </c>
      <c r="K948" s="25">
        <f t="shared" si="784"/>
        <v>21655.303514578787</v>
      </c>
      <c r="L948" s="25"/>
      <c r="N948" s="25">
        <f>'Combined Retirement'!$C$18/12</f>
        <v>40940.569999999992</v>
      </c>
      <c r="O948" s="25">
        <f t="shared" si="785"/>
        <v>10889.636755601023</v>
      </c>
      <c r="P948" s="25">
        <f t="shared" si="786"/>
        <v>30050.93324439897</v>
      </c>
      <c r="Q948" s="25">
        <f t="array" aca="1" ref="Q948" ca="1">INDEX('Isaac 401k'!L:L,MATCH('Retirement Calculator'!A948,'Isaac 401k'!N:N,0),0)</f>
        <v>1726689.5447972456</v>
      </c>
      <c r="R948" s="25">
        <f t="array" aca="1" ref="R948" ca="1">INDEX('Lorri 401b'!L:L,MATCH('Retirement Calculator'!A948,'Lorri 401b'!N:N,0),0)</f>
        <v>-10870819.402199836</v>
      </c>
      <c r="S948" s="25">
        <f t="shared" ca="1" si="787"/>
        <v>-9144129.857402591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8395.6297298201844</v>
      </c>
      <c r="K949" s="25">
        <f t="shared" si="784"/>
        <v>21655.303514578787</v>
      </c>
      <c r="L949" s="25"/>
      <c r="N949" s="25">
        <f>'Combined Retirement'!$C$18/12</f>
        <v>40940.569999999992</v>
      </c>
      <c r="O949" s="25">
        <f t="shared" si="785"/>
        <v>10889.636755601023</v>
      </c>
      <c r="P949" s="25">
        <f t="shared" si="786"/>
        <v>30050.93324439897</v>
      </c>
      <c r="Q949" s="25">
        <f t="array" aca="1" ref="Q949" ca="1">INDEX('Isaac 401k'!L:L,MATCH('Retirement Calculator'!A949,'Isaac 401k'!N:N,0),0)</f>
        <v>1725453.473046873</v>
      </c>
      <c r="R949" s="25">
        <f t="array" aca="1" ref="R949" ca="1">INDEX('Lorri 401b'!L:L,MATCH('Retirement Calculator'!A949,'Lorri 401b'!N:N,0),0)</f>
        <v>-10937860.016988225</v>
      </c>
      <c r="S949" s="25">
        <f t="shared" ca="1" si="787"/>
        <v>-9212406.5439413525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8395.6297298201844</v>
      </c>
      <c r="K950" s="25">
        <f t="shared" si="784"/>
        <v>21655.303514578787</v>
      </c>
      <c r="L950" s="25"/>
      <c r="N950" s="25">
        <f>'Combined Retirement'!$C$18/12</f>
        <v>40940.569999999992</v>
      </c>
      <c r="O950" s="25">
        <f t="shared" si="785"/>
        <v>10889.636755601023</v>
      </c>
      <c r="P950" s="25">
        <f t="shared" si="786"/>
        <v>30050.93324439897</v>
      </c>
      <c r="Q950" s="25">
        <f t="array" aca="1" ref="Q950" ca="1">INDEX('Isaac 401k'!L:L,MATCH('Retirement Calculator'!A950,'Isaac 401k'!N:N,0),0)</f>
        <v>1724212.2509975405</v>
      </c>
      <c r="R950" s="25">
        <f t="array" aca="1" ref="R950" ca="1">INDEX('Lorri 401b'!L:L,MATCH('Retirement Calculator'!A950,'Lorri 401b'!N:N,0),0)</f>
        <v>-11005179.967671566</v>
      </c>
      <c r="S950" s="25">
        <f t="shared" ca="1" si="787"/>
        <v>-9280967.7166740261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8395.6297298201844</v>
      </c>
      <c r="K951" s="25">
        <f t="shared" si="784"/>
        <v>21655.303514578787</v>
      </c>
      <c r="L951" s="25"/>
      <c r="N951" s="25">
        <f>'Combined Retirement'!$C$18/12</f>
        <v>40940.569999999992</v>
      </c>
      <c r="O951" s="25">
        <f t="shared" si="785"/>
        <v>10889.636755601023</v>
      </c>
      <c r="P951" s="25">
        <f t="shared" si="786"/>
        <v>30050.93324439897</v>
      </c>
      <c r="Q951" s="25">
        <f t="array" aca="1" ref="Q951" ca="1">INDEX('Isaac 401k'!L:L,MATCH('Retirement Calculator'!A951,'Isaac 401k'!N:N,0),0)</f>
        <v>1722965.8571896693</v>
      </c>
      <c r="R951" s="25">
        <f t="array" aca="1" ref="R951" ca="1">INDEX('Lorri 401b'!L:L,MATCH('Retirement Calculator'!A951,'Lorri 401b'!N:N,0),0)</f>
        <v>-11072780.418149421</v>
      </c>
      <c r="S951" s="25">
        <f t="shared" ca="1" si="787"/>
        <v>-9349814.5609597526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8395.6297298201844</v>
      </c>
      <c r="K952" s="25">
        <f t="shared" si="784"/>
        <v>21655.303514578787</v>
      </c>
      <c r="L952" s="25"/>
      <c r="N952" s="25">
        <f>'Combined Retirement'!$C$18/12</f>
        <v>40940.569999999992</v>
      </c>
      <c r="O952" s="25">
        <f t="shared" si="785"/>
        <v>10889.636755601023</v>
      </c>
      <c r="P952" s="25">
        <f t="shared" si="786"/>
        <v>30050.93324439897</v>
      </c>
      <c r="Q952" s="25">
        <f t="array" aca="1" ref="Q952" ca="1">INDEX('Isaac 401k'!L:L,MATCH('Retirement Calculator'!A952,'Isaac 401k'!N:N,0),0)</f>
        <v>1721714.2700742651</v>
      </c>
      <c r="R952" s="25">
        <f t="array" aca="1" ref="R952" ca="1">INDEX('Lorri 401b'!L:L,MATCH('Retirement Calculator'!A952,'Lorri 401b'!N:N,0),0)</f>
        <v>-11140662.537170934</v>
      </c>
      <c r="S952" s="25">
        <f t="shared" ca="1" si="787"/>
        <v>-9418948.2670966685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8395.6297298201844</v>
      </c>
      <c r="K953" s="25">
        <f t="shared" si="784"/>
        <v>21655.303514578787</v>
      </c>
      <c r="L953" s="25"/>
      <c r="N953" s="25">
        <f>'Combined Retirement'!$C$18/12</f>
        <v>40940.569999999992</v>
      </c>
      <c r="O953" s="25">
        <f t="shared" si="785"/>
        <v>10889.636755601023</v>
      </c>
      <c r="P953" s="25">
        <f t="shared" si="786"/>
        <v>30050.93324439897</v>
      </c>
      <c r="Q953" s="25">
        <f t="array" aca="1" ref="Q953" ca="1">INDEX('Isaac 401k'!L:L,MATCH('Retirement Calculator'!A953,'Isaac 401k'!N:N,0),0)</f>
        <v>1720457.4680125467</v>
      </c>
      <c r="R953" s="25">
        <f t="array" aca="1" ref="R953" ca="1">INDEX('Lorri 401b'!L:L,MATCH('Retirement Calculator'!A953,'Lorri 401b'!N:N,0),0)</f>
        <v>-11208827.498355037</v>
      </c>
      <c r="S953" s="25">
        <f t="shared" ca="1" si="787"/>
        <v>-9488370.0303424895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8395.6297298201844</v>
      </c>
      <c r="K954" s="25">
        <f t="shared" si="784"/>
        <v>21655.303514578787</v>
      </c>
      <c r="L954" s="25"/>
      <c r="N954" s="25">
        <f>'Combined Retirement'!$C$18/12</f>
        <v>40940.569999999992</v>
      </c>
      <c r="O954" s="25">
        <f t="shared" si="785"/>
        <v>10889.636755601023</v>
      </c>
      <c r="P954" s="25">
        <f t="shared" si="786"/>
        <v>30050.93324439897</v>
      </c>
      <c r="Q954" s="25">
        <f t="array" aca="1" ref="Q954" ca="1">INDEX('Isaac 401k'!L:L,MATCH('Retirement Calculator'!A954,'Isaac 401k'!N:N,0),0)</f>
        <v>1719195.4292755711</v>
      </c>
      <c r="R954" s="25">
        <f t="array" aca="1" ref="R954" ca="1">INDEX('Lorri 401b'!L:L,MATCH('Retirement Calculator'!A954,'Lorri 401b'!N:N,0),0)</f>
        <v>-11277276.48021074</v>
      </c>
      <c r="S954" s="25">
        <f t="shared" ca="1" si="787"/>
        <v>-9558081.0509351697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8395.6297298201844</v>
      </c>
      <c r="K955" s="25">
        <f t="shared" si="784"/>
        <v>21655.303514578787</v>
      </c>
      <c r="L955" s="25"/>
      <c r="N955" s="25">
        <f>'Combined Retirement'!$C$18/12</f>
        <v>40940.569999999992</v>
      </c>
      <c r="O955" s="25">
        <f t="shared" si="785"/>
        <v>10889.636755601023</v>
      </c>
      <c r="P955" s="25">
        <f t="shared" si="786"/>
        <v>30050.93324439897</v>
      </c>
      <c r="Q955" s="25">
        <f t="array" aca="1" ref="Q955" ca="1">INDEX('Isaac 401k'!L:L,MATCH('Retirement Calculator'!A955,'Isaac 401k'!N:N,0),0)</f>
        <v>1717928.1320438583</v>
      </c>
      <c r="R955" s="25">
        <f t="array" aca="1" ref="R955" ca="1">INDEX('Lorri 401b'!L:L,MATCH('Retirement Calculator'!A955,'Lorri 401b'!N:N,0),0)</f>
        <v>-11346010.666157508</v>
      </c>
      <c r="S955" s="25">
        <f t="shared" ca="1" si="787"/>
        <v>-9628082.5341136493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8395.6297298201844</v>
      </c>
      <c r="K956" s="25">
        <f t="shared" si="784"/>
        <v>21655.303514578787</v>
      </c>
      <c r="L956" s="25"/>
      <c r="N956" s="25">
        <f>'Combined Retirement'!$C$18/12</f>
        <v>40940.569999999992</v>
      </c>
      <c r="O956" s="25">
        <f t="shared" si="785"/>
        <v>10889.636755601023</v>
      </c>
      <c r="P956" s="25">
        <f t="shared" si="786"/>
        <v>30050.93324439897</v>
      </c>
      <c r="Q956" s="25">
        <f t="array" aca="1" ref="Q956" ca="1">INDEX('Isaac 401k'!L:L,MATCH('Retirement Calculator'!A956,'Isaac 401k'!N:N,0),0)</f>
        <v>1716655.5544070133</v>
      </c>
      <c r="R956" s="25">
        <f t="array" aca="1" ref="R956" ca="1">INDEX('Lorri 401b'!L:L,MATCH('Retirement Calculator'!A956,'Lorri 401b'!N:N,0),0)</f>
        <v>-11415031.244545721</v>
      </c>
      <c r="S956" s="25">
        <f t="shared" ca="1" si="787"/>
        <v>-9698375.6901387069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8395.6297298201844</v>
      </c>
      <c r="K957" s="25">
        <f t="shared" si="784"/>
        <v>21655.303514578787</v>
      </c>
      <c r="L957" s="25"/>
      <c r="N957" s="25">
        <f>'Combined Retirement'!$C$18/12</f>
        <v>40940.569999999992</v>
      </c>
      <c r="O957" s="25">
        <f t="shared" si="785"/>
        <v>10889.636755601023</v>
      </c>
      <c r="P957" s="25">
        <f t="shared" si="786"/>
        <v>30050.93324439897</v>
      </c>
      <c r="Q957" s="25">
        <f t="array" aca="1" ref="Q957" ca="1">INDEX('Isaac 401k'!L:L,MATCH('Retirement Calculator'!A957,'Isaac 401k'!N:N,0),0)</f>
        <v>1715377.6743633482</v>
      </c>
      <c r="R957" s="25">
        <f t="array" aca="1" ref="R957" ca="1">INDEX('Lorri 401b'!L:L,MATCH('Retirement Calculator'!A957,'Lorri 401b'!N:N,0),0)</f>
        <v>-11484339.408677218</v>
      </c>
      <c r="S957" s="25">
        <f t="shared" ca="1" si="787"/>
        <v>-9768961.7343138698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8395.6297298201844</v>
      </c>
      <c r="K958" s="25">
        <f t="shared" si="784"/>
        <v>21655.303514578787</v>
      </c>
      <c r="L958" s="25"/>
      <c r="N958" s="25">
        <f>'Combined Retirement'!$C$18/12</f>
        <v>40940.569999999992</v>
      </c>
      <c r="O958" s="25">
        <f t="shared" si="785"/>
        <v>10889.636755601023</v>
      </c>
      <c r="P958" s="25">
        <f t="shared" si="786"/>
        <v>30050.93324439897</v>
      </c>
      <c r="Q958" s="25">
        <f t="array" aca="1" ref="Q958" ca="1">INDEX('Isaac 401k'!L:L,MATCH('Retirement Calculator'!A958,'Isaac 401k'!N:N,0),0)</f>
        <v>1714094.469819501</v>
      </c>
      <c r="R958" s="25">
        <f t="array" aca="1" ref="R958" ca="1">INDEX('Lorri 401b'!L:L,MATCH('Retirement Calculator'!A958,'Lorri 401b'!N:N,0),0)</f>
        <v>-11553936.356825931</v>
      </c>
      <c r="S958" s="25">
        <f t="shared" ca="1" si="787"/>
        <v>-9839841.88700643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8395.6297298201844</v>
      </c>
      <c r="K959" s="25">
        <f t="shared" si="784"/>
        <v>21655.303514578787</v>
      </c>
      <c r="L959" s="25"/>
      <c r="N959" s="25">
        <f>'Combined Retirement'!$C$18/12</f>
        <v>40940.569999999992</v>
      </c>
      <c r="O959" s="25">
        <f t="shared" si="785"/>
        <v>10889.636755601023</v>
      </c>
      <c r="P959" s="25">
        <f t="shared" si="786"/>
        <v>30050.93324439897</v>
      </c>
      <c r="Q959" s="25">
        <f t="array" aca="1" ref="Q959" ca="1">INDEX('Isaac 401k'!L:L,MATCH('Retirement Calculator'!A959,'Isaac 401k'!N:N,0),0)</f>
        <v>1712805.9185900546</v>
      </c>
      <c r="R959" s="25">
        <f t="array" aca="1" ref="R959" ca="1">INDEX('Lorri 401b'!L:L,MATCH('Retirement Calculator'!A959,'Lorri 401b'!N:N,0),0)</f>
        <v>-11623823.292258596</v>
      </c>
      <c r="S959" s="25">
        <f t="shared" ca="1" si="787"/>
        <v>-9911017.3736685421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8395.6297298201844</v>
      </c>
      <c r="K960" s="25">
        <f t="shared" si="784"/>
        <v>21655.303514578787</v>
      </c>
      <c r="L960" s="25"/>
      <c r="N960" s="25">
        <f>'Combined Retirement'!$C$18/12</f>
        <v>40940.569999999992</v>
      </c>
      <c r="O960" s="25">
        <f t="shared" si="785"/>
        <v>10889.636755601023</v>
      </c>
      <c r="P960" s="25">
        <f t="shared" si="786"/>
        <v>30050.93324439897</v>
      </c>
      <c r="Q960" s="25">
        <f t="array" aca="1" ref="Q960" ca="1">INDEX('Isaac 401k'!L:L,MATCH('Retirement Calculator'!A960,'Isaac 401k'!N:N,0),0)</f>
        <v>1711511.9983971522</v>
      </c>
      <c r="R960" s="25">
        <f t="array" aca="1" ref="R960" ca="1">INDEX('Lorri 401b'!L:L,MATCH('Retirement Calculator'!A960,'Lorri 401b'!N:N,0),0)</f>
        <v>-11694001.423255563</v>
      </c>
      <c r="S960" s="25">
        <f t="shared" ca="1" si="787"/>
        <v>-9982489.4248584099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8395.6297298201844</v>
      </c>
      <c r="K961" s="25">
        <f t="shared" si="784"/>
        <v>21655.303514578787</v>
      </c>
      <c r="L961" s="25"/>
      <c r="N961" s="25">
        <f>'Combined Retirement'!$C$18/12</f>
        <v>40940.569999999992</v>
      </c>
      <c r="O961" s="25">
        <f t="shared" si="785"/>
        <v>10889.636755601023</v>
      </c>
      <c r="P961" s="25">
        <f t="shared" si="786"/>
        <v>30050.93324439897</v>
      </c>
      <c r="Q961" s="25">
        <f t="array" aca="1" ref="Q961" ca="1">INDEX('Isaac 401k'!L:L,MATCH('Retirement Calculator'!A961,'Isaac 401k'!N:N,0),0)</f>
        <v>1710212.6868701125</v>
      </c>
      <c r="R961" s="25">
        <f t="array" aca="1" ref="R961" ca="1">INDEX('Lorri 401b'!L:L,MATCH('Retirement Calculator'!A961,'Lorri 401b'!N:N,0),0)</f>
        <v>-11764471.963131685</v>
      </c>
      <c r="S961" s="25">
        <f t="shared" ca="1" si="787"/>
        <v>-10054259.276261572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8395.6297298201844</v>
      </c>
      <c r="K962" s="25">
        <f t="shared" si="784"/>
        <v>21655.303514578787</v>
      </c>
      <c r="L962" s="25"/>
      <c r="N962" s="25">
        <f>'Combined Retirement'!$C$18/12</f>
        <v>40940.569999999992</v>
      </c>
      <c r="O962" s="25">
        <f t="shared" si="785"/>
        <v>10889.636755601023</v>
      </c>
      <c r="P962" s="25">
        <f t="shared" si="786"/>
        <v>30050.93324439897</v>
      </c>
      <c r="Q962" s="25">
        <f t="array" aca="1" ref="Q962" ca="1">INDEX('Isaac 401k'!L:L,MATCH('Retirement Calculator'!A962,'Isaac 401k'!N:N,0),0)</f>
        <v>1708907.9615450436</v>
      </c>
      <c r="R962" s="25">
        <f t="array" aca="1" ref="R962" ca="1">INDEX('Lorri 401b'!L:L,MATCH('Retirement Calculator'!A962,'Lorri 401b'!N:N,0),0)</f>
        <v>-11835236.13025729</v>
      </c>
      <c r="S962" s="25">
        <f t="shared" ca="1" si="787"/>
        <v>-10126328.168712247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8395.6297298201844</v>
      </c>
      <c r="K963" s="25">
        <f t="shared" si="784"/>
        <v>21655.303514578787</v>
      </c>
      <c r="L963" s="25"/>
      <c r="N963" s="25">
        <f>'Combined Retirement'!$C$18/12</f>
        <v>40940.569999999992</v>
      </c>
      <c r="O963" s="25">
        <f t="shared" si="785"/>
        <v>10889.636755601023</v>
      </c>
      <c r="P963" s="25">
        <f t="shared" si="786"/>
        <v>30050.93324439897</v>
      </c>
      <c r="Q963" s="25">
        <f t="array" aca="1" ref="Q963" ca="1">INDEX('Isaac 401k'!L:L,MATCH('Retirement Calculator'!A963,'Isaac 401k'!N:N,0),0)</f>
        <v>1707597.7998644535</v>
      </c>
      <c r="R963" s="25">
        <f t="array" aca="1" ref="R963" ca="1">INDEX('Lorri 401b'!L:L,MATCH('Retirement Calculator'!A963,'Lorri 401b'!N:N,0),0)</f>
        <v>-11906295.148079252</v>
      </c>
      <c r="S963" s="25">
        <f t="shared" ca="1" si="787"/>
        <v>-10198697.348214798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8395.6297298201844</v>
      </c>
      <c r="K964" s="25">
        <f t="shared" si="784"/>
        <v>21655.303514578787</v>
      </c>
      <c r="L964" s="25"/>
      <c r="N964" s="25">
        <f>'Combined Retirement'!$C$18/12</f>
        <v>40940.569999999992</v>
      </c>
      <c r="O964" s="25">
        <f t="shared" si="785"/>
        <v>10889.636755601023</v>
      </c>
      <c r="P964" s="25">
        <f t="shared" si="786"/>
        <v>30050.93324439897</v>
      </c>
      <c r="Q964" s="25">
        <f t="array" aca="1" ref="Q964" ca="1">INDEX('Isaac 401k'!L:L,MATCH('Retirement Calculator'!A964,'Isaac 401k'!N:N,0),0)</f>
        <v>1706282.179176861</v>
      </c>
      <c r="R964" s="25">
        <f t="array" aca="1" ref="R964" ca="1">INDEX('Lorri 401b'!L:L,MATCH('Retirement Calculator'!A964,'Lorri 401b'!N:N,0),0)</f>
        <v>-11977650.245142139</v>
      </c>
      <c r="S964" s="25">
        <f t="shared" ca="1" si="787"/>
        <v>-10271368.065965278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8395.6297298201844</v>
      </c>
      <c r="K965" s="25">
        <f t="shared" si="784"/>
        <v>21655.303514578787</v>
      </c>
      <c r="L965" s="25"/>
      <c r="N965" s="25">
        <f>'Combined Retirement'!$C$18/12</f>
        <v>40940.569999999992</v>
      </c>
      <c r="O965" s="25">
        <f t="shared" si="785"/>
        <v>10889.636755601023</v>
      </c>
      <c r="P965" s="25">
        <f t="shared" si="786"/>
        <v>30050.93324439897</v>
      </c>
      <c r="Q965" s="25">
        <f t="array" aca="1" ref="Q965" ca="1">INDEX('Isaac 401k'!L:L,MATCH('Retirement Calculator'!A965,'Isaac 401k'!N:N,0),0)</f>
        <v>1704961.0767364034</v>
      </c>
      <c r="R965" s="25">
        <f t="array" aca="1" ref="R965" ca="1">INDEX('Lorri 401b'!L:L,MATCH('Retirement Calculator'!A965,'Lorri 401b'!N:N,0),0)</f>
        <v>-12049302.655109456</v>
      </c>
      <c r="S965" s="25">
        <f t="shared" ca="1" si="787"/>
        <v>-10344341.578373052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8395.6297298201844</v>
      </c>
      <c r="K966" s="25">
        <f t="shared" si="784"/>
        <v>21655.303514578787</v>
      </c>
      <c r="L966" s="25"/>
      <c r="N966" s="25">
        <f>'Combined Retirement'!$C$18/12</f>
        <v>40940.569999999992</v>
      </c>
      <c r="O966" s="25">
        <f t="shared" si="785"/>
        <v>10889.636755601023</v>
      </c>
      <c r="P966" s="25">
        <f t="shared" si="786"/>
        <v>30050.93324439897</v>
      </c>
      <c r="Q966" s="25">
        <f t="array" aca="1" ref="Q966" ca="1">INDEX('Isaac 401k'!L:L,MATCH('Retirement Calculator'!A966,'Isaac 401k'!N:N,0),0)</f>
        <v>1703634.469702444</v>
      </c>
      <c r="R966" s="25">
        <f t="array" aca="1" ref="R966" ca="1">INDEX('Lorri 401b'!L:L,MATCH('Retirement Calculator'!A966,'Lorri 401b'!N:N,0),0)</f>
        <v>-12121253.616784969</v>
      </c>
      <c r="S966" s="25">
        <f t="shared" ca="1" si="787"/>
        <v>-10417619.147082526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8395.6297298201844</v>
      </c>
      <c r="K967" s="25">
        <f t="shared" si="784"/>
        <v>21655.303514578787</v>
      </c>
      <c r="L967" s="25"/>
      <c r="N967" s="25">
        <f>'Combined Retirement'!$C$18/12</f>
        <v>40940.569999999992</v>
      </c>
      <c r="O967" s="25">
        <f t="shared" si="785"/>
        <v>10889.636755601023</v>
      </c>
      <c r="P967" s="25">
        <f t="shared" si="786"/>
        <v>30050.93324439897</v>
      </c>
      <c r="Q967" s="25">
        <f t="array" aca="1" ref="Q967" ca="1">INDEX('Isaac 401k'!L:L,MATCH('Retirement Calculator'!A967,'Isaac 401k'!N:N,0),0)</f>
        <v>1702302.3351391763</v>
      </c>
      <c r="R967" s="25">
        <f t="array" aca="1" ref="R967" ca="1">INDEX('Lorri 401b'!L:L,MATCH('Retirement Calculator'!A967,'Lorri 401b'!N:N,0),0)</f>
        <v>-12193504.374134131</v>
      </c>
      <c r="S967" s="25">
        <f t="shared" ca="1" si="787"/>
        <v>-10491202.038994955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8395.6297298201844</v>
      </c>
      <c r="K968" s="25">
        <f t="shared" si="784"/>
        <v>21655.303514578787</v>
      </c>
      <c r="L968" s="25"/>
      <c r="N968" s="25">
        <f>'Combined Retirement'!$C$18/12</f>
        <v>40940.569999999992</v>
      </c>
      <c r="O968" s="25">
        <f t="shared" si="785"/>
        <v>10889.636755601023</v>
      </c>
      <c r="P968" s="25">
        <f t="shared" si="786"/>
        <v>30050.93324439897</v>
      </c>
      <c r="Q968" s="25">
        <f t="array" aca="1" ref="Q968" ca="1">INDEX('Isaac 401k'!L:L,MATCH('Retirement Calculator'!A968,'Isaac 401k'!N:N,0),0)</f>
        <v>1700964.6500152284</v>
      </c>
      <c r="R968" s="25">
        <f t="array" aca="1" ref="R968" ca="1">INDEX('Lorri 401b'!L:L,MATCH('Retirement Calculator'!A968,'Lorri 401b'!N:N,0),0)</f>
        <v>-12266056.176305579</v>
      </c>
      <c r="S968" s="25">
        <f t="shared" ca="1" si="787"/>
        <v>-10565091.52629035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8395.6297298201844</v>
      </c>
      <c r="K969" s="25">
        <f t="shared" si="784"/>
        <v>21655.303514578787</v>
      </c>
      <c r="L969" s="25"/>
      <c r="N969" s="25">
        <f>'Combined Retirement'!$C$18/12</f>
        <v>40940.569999999992</v>
      </c>
      <c r="O969" s="25">
        <f t="shared" si="785"/>
        <v>10889.636755601023</v>
      </c>
      <c r="P969" s="25">
        <f t="shared" si="786"/>
        <v>30050.93324439897</v>
      </c>
      <c r="Q969" s="25">
        <f t="array" aca="1" ref="Q969" ca="1">INDEX('Isaac 401k'!L:L,MATCH('Retirement Calculator'!A969,'Isaac 401k'!N:N,0),0)</f>
        <v>1699621.391203264</v>
      </c>
      <c r="R969" s="25">
        <f t="array" aca="1" ref="R969" ca="1">INDEX('Lorri 401b'!L:L,MATCH('Retirement Calculator'!A969,'Lorri 401b'!N:N,0),0)</f>
        <v>-12338910.277652742</v>
      </c>
      <c r="S969" s="25">
        <f t="shared" ca="1" si="787"/>
        <v>-10639288.886449479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8395.6297298201844</v>
      </c>
      <c r="K970" s="25">
        <f t="shared" si="784"/>
        <v>21655.303514578787</v>
      </c>
      <c r="L970" s="25"/>
      <c r="N970" s="25">
        <f>'Combined Retirement'!$C$18/12</f>
        <v>40940.569999999992</v>
      </c>
      <c r="O970" s="25">
        <f t="shared" si="785"/>
        <v>10889.636755601023</v>
      </c>
      <c r="P970" s="25">
        <f t="shared" si="786"/>
        <v>30050.93324439897</v>
      </c>
      <c r="Q970" s="25">
        <f t="array" aca="1" ref="Q970" ca="1">INDEX('Isaac 401k'!L:L,MATCH('Retirement Calculator'!A970,'Isaac 401k'!N:N,0),0)</f>
        <v>1698272.5354795831</v>
      </c>
      <c r="R970" s="25">
        <f t="array" aca="1" ref="R970" ca="1">INDEX('Lorri 401b'!L:L,MATCH('Retirement Calculator'!A970,'Lorri 401b'!N:N,0),0)</f>
        <v>-12412067.93775552</v>
      </c>
      <c r="S970" s="25">
        <f t="shared" ca="1" si="787"/>
        <v>-10713795.402275937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8395.6297298201844</v>
      </c>
      <c r="K971" s="25">
        <f t="shared" si="784"/>
        <v>21655.303514578787</v>
      </c>
      <c r="L971" s="25"/>
      <c r="N971" s="25">
        <f>'Combined Retirement'!$C$18/12</f>
        <v>40940.569999999992</v>
      </c>
      <c r="O971" s="25">
        <f t="shared" si="785"/>
        <v>10889.636755601023</v>
      </c>
      <c r="P971" s="25">
        <f t="shared" si="786"/>
        <v>30050.93324439897</v>
      </c>
      <c r="Q971" s="25">
        <f t="array" aca="1" ref="Q971" ca="1">INDEX('Isaac 401k'!L:L,MATCH('Retirement Calculator'!A971,'Isaac 401k'!N:N,0),0)</f>
        <v>1696918.0595237203</v>
      </c>
      <c r="R971" s="25">
        <f t="array" aca="1" ref="R971" ca="1">INDEX('Lorri 401b'!L:L,MATCH('Retirement Calculator'!A971,'Lorri 401b'!N:N,0),0)</f>
        <v>-12485530.421442058</v>
      </c>
      <c r="S971" s="25">
        <f t="shared" ca="1" si="787"/>
        <v>-10788612.361918338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8395.6297298201844</v>
      </c>
      <c r="K972" s="25">
        <f t="shared" si="784"/>
        <v>21655.303514578787</v>
      </c>
      <c r="L972" s="25"/>
      <c r="N972" s="25">
        <f>'Combined Retirement'!$C$18/12</f>
        <v>40940.569999999992</v>
      </c>
      <c r="O972" s="25">
        <f t="shared" si="785"/>
        <v>10889.636755601023</v>
      </c>
      <c r="P972" s="25">
        <f t="shared" si="786"/>
        <v>30050.93324439897</v>
      </c>
      <c r="Q972" s="25">
        <f t="array" aca="1" ref="Q972" ca="1">INDEX('Isaac 401k'!L:L,MATCH('Retirement Calculator'!A972,'Isaac 401k'!N:N,0),0)</f>
        <v>1695557.9399180415</v>
      </c>
      <c r="R972" s="25">
        <f t="array" aca="1" ref="R972" ca="1">INDEX('Lorri 401b'!L:L,MATCH('Retirement Calculator'!A972,'Lorri 401b'!N:N,0),0)</f>
        <v>-12559298.998810623</v>
      </c>
      <c r="S972" s="25">
        <f t="shared" ca="1" si="787"/>
        <v>-10863741.058892582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8395.6297298201844</v>
      </c>
      <c r="K973" s="25">
        <f t="shared" si="784"/>
        <v>21655.303514578787</v>
      </c>
      <c r="L973" s="25"/>
      <c r="N973" s="25">
        <f>'Combined Retirement'!$C$18/12</f>
        <v>40940.569999999992</v>
      </c>
      <c r="O973" s="25">
        <f t="shared" si="785"/>
        <v>10889.636755601023</v>
      </c>
      <c r="P973" s="25">
        <f t="shared" si="786"/>
        <v>30050.93324439897</v>
      </c>
      <c r="Q973" s="25">
        <f t="array" aca="1" ref="Q973" ca="1">INDEX('Isaac 401k'!L:L,MATCH('Retirement Calculator'!A973,'Isaac 401k'!N:N,0),0)</f>
        <v>1694192.1531473389</v>
      </c>
      <c r="R973" s="25">
        <f t="array" aca="1" ref="R973" ca="1">INDEX('Lorri 401b'!L:L,MATCH('Retirement Calculator'!A973,'Lorri 401b'!N:N,0),0)</f>
        <v>-12633374.945251558</v>
      </c>
      <c r="S973" s="25">
        <f t="shared" ca="1" si="787"/>
        <v>-10939182.792104218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8395.6297298201844</v>
      </c>
      <c r="K974" s="25">
        <f t="shared" si="784"/>
        <v>21655.303514578787</v>
      </c>
      <c r="L974" s="25"/>
      <c r="N974" s="25">
        <f>'Combined Retirement'!$C$18/12</f>
        <v>40940.569999999992</v>
      </c>
      <c r="O974" s="25">
        <f t="shared" si="785"/>
        <v>10889.636755601023</v>
      </c>
      <c r="P974" s="25">
        <f t="shared" si="786"/>
        <v>30050.93324439897</v>
      </c>
      <c r="Q974" s="25">
        <f t="array" aca="1" ref="Q974" ca="1">INDEX('Isaac 401k'!L:L,MATCH('Retirement Calculator'!A974,'Isaac 401k'!N:N,0),0)</f>
        <v>1692820.6755984251</v>
      </c>
      <c r="R974" s="25">
        <f t="array" aca="1" ref="R974" ca="1">INDEX('Lorri 401b'!L:L,MATCH('Retirement Calculator'!A974,'Lorri 401b'!N:N,0),0)</f>
        <v>-12707759.54146933</v>
      </c>
      <c r="S974" s="25">
        <f t="shared" ca="1" si="787"/>
        <v>-11014938.865870904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8395.6297298201844</v>
      </c>
      <c r="K975" s="25">
        <f t="shared" si="784"/>
        <v>21655.303514578787</v>
      </c>
      <c r="L975" s="25"/>
      <c r="N975" s="25">
        <f>'Combined Retirement'!$C$18/12</f>
        <v>40940.569999999992</v>
      </c>
      <c r="O975" s="25">
        <f t="shared" si="785"/>
        <v>10889.636755601023</v>
      </c>
      <c r="P975" s="25">
        <f t="shared" si="786"/>
        <v>30050.93324439897</v>
      </c>
      <c r="Q975" s="25">
        <f t="array" aca="1" ref="Q975" ca="1">INDEX('Isaac 401k'!L:L,MATCH('Retirement Calculator'!A975,'Isaac 401k'!N:N,0),0)</f>
        <v>1691443.4835597242</v>
      </c>
      <c r="R975" s="25">
        <f t="array" aca="1" ref="R975" ca="1">INDEX('Lorri 401b'!L:L,MATCH('Retirement Calculator'!A975,'Lorri 401b'!N:N,0),0)</f>
        <v>-12782454.073504675</v>
      </c>
      <c r="S975" s="25">
        <f t="shared" ca="1" si="787"/>
        <v>-11091010.589944951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8395.6297298201844</v>
      </c>
      <c r="K976" s="25">
        <f t="shared" si="784"/>
        <v>21655.303514578787</v>
      </c>
      <c r="L976" s="25"/>
      <c r="N976" s="25">
        <f>'Combined Retirement'!$C$18/12</f>
        <v>40940.569999999992</v>
      </c>
      <c r="O976" s="25">
        <f t="shared" si="785"/>
        <v>10889.636755601023</v>
      </c>
      <c r="P976" s="25">
        <f t="shared" si="786"/>
        <v>30050.93324439897</v>
      </c>
      <c r="Q976" s="25">
        <f t="array" aca="1" ref="Q976" ca="1">INDEX('Isaac 401k'!L:L,MATCH('Retirement Calculator'!A976,'Isaac 401k'!N:N,0),0)</f>
        <v>1690060.5532208618</v>
      </c>
      <c r="R976" s="25">
        <f t="array" aca="1" ref="R976" ca="1">INDEX('Lorri 401b'!L:L,MATCH('Retirement Calculator'!A976,'Lorri 401b'!N:N,0),0)</f>
        <v>-12857459.832756834</v>
      </c>
      <c r="S976" s="25">
        <f t="shared" ca="1" si="787"/>
        <v>-11167399.279535972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8395.6297298201844</v>
      </c>
      <c r="K977" s="25">
        <f t="shared" si="784"/>
        <v>21655.303514578787</v>
      </c>
      <c r="L977" s="25"/>
      <c r="N977" s="25">
        <f>'Combined Retirement'!$C$18/12</f>
        <v>40940.569999999992</v>
      </c>
      <c r="O977" s="25">
        <f t="shared" si="785"/>
        <v>10889.636755601023</v>
      </c>
      <c r="P977" s="25">
        <f t="shared" si="786"/>
        <v>30050.93324439897</v>
      </c>
      <c r="Q977" s="25">
        <f t="array" aca="1" ref="Q977" ca="1">INDEX('Isaac 401k'!L:L,MATCH('Retirement Calculator'!A977,'Isaac 401k'!N:N,0),0)</f>
        <v>1688671.8606722543</v>
      </c>
      <c r="R977" s="25">
        <f t="array" aca="1" ref="R977" ca="1">INDEX('Lorri 401b'!L:L,MATCH('Retirement Calculator'!A977,'Lorri 401b'!N:N,0),0)</f>
        <v>-12932778.116005877</v>
      </c>
      <c r="S977" s="25">
        <f t="shared" ca="1" si="787"/>
        <v>-11244106.255333623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8395.6297298201844</v>
      </c>
      <c r="K978" s="25">
        <f t="shared" si="784"/>
        <v>21655.303514578787</v>
      </c>
      <c r="L978" s="25"/>
      <c r="N978" s="25">
        <f>'Combined Retirement'!$C$18/12</f>
        <v>40940.569999999992</v>
      </c>
      <c r="O978" s="25">
        <f t="shared" si="785"/>
        <v>10889.636755601023</v>
      </c>
      <c r="P978" s="25">
        <f t="shared" si="786"/>
        <v>30050.93324439897</v>
      </c>
      <c r="Q978" s="25">
        <f t="array" aca="1" ref="Q978" ca="1">INDEX('Isaac 401k'!L:L,MATCH('Retirement Calculator'!A978,'Isaac 401k'!N:N,0),0)</f>
        <v>1687277.3819046943</v>
      </c>
      <c r="R978" s="25">
        <f t="array" aca="1" ref="R978" ca="1">INDEX('Lorri 401b'!L:L,MATCH('Retirement Calculator'!A978,'Lorri 401b'!N:N,0),0)</f>
        <v>-13008410.225435125</v>
      </c>
      <c r="S978" s="25">
        <f t="shared" ca="1" si="787"/>
        <v>-11321132.843530431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8395.6297298201844</v>
      </c>
      <c r="K979" s="25">
        <f t="shared" si="784"/>
        <v>21655.303514578787</v>
      </c>
      <c r="L979" s="25"/>
      <c r="N979" s="25">
        <f>'Combined Retirement'!$C$18/12</f>
        <v>40940.569999999992</v>
      </c>
      <c r="O979" s="25">
        <f t="shared" si="785"/>
        <v>10889.636755601023</v>
      </c>
      <c r="P979" s="25">
        <f t="shared" si="786"/>
        <v>30050.93324439897</v>
      </c>
      <c r="Q979" s="25">
        <f t="array" aca="1" ref="Q979" ca="1">INDEX('Isaac 401k'!L:L,MATCH('Retirement Calculator'!A979,'Isaac 401k'!N:N,0),0)</f>
        <v>1685877.092808936</v>
      </c>
      <c r="R979" s="25">
        <f t="array" aca="1" ref="R979" ca="1">INDEX('Lorri 401b'!L:L,MATCH('Retirement Calculator'!A979,'Lorri 401b'!N:N,0),0)</f>
        <v>-13084357.46865366</v>
      </c>
      <c r="S979" s="25">
        <f t="shared" ca="1" si="787"/>
        <v>-11398480.375844724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8395.6297298201844</v>
      </c>
      <c r="K980" s="25">
        <f t="shared" si="784"/>
        <v>21655.303514578787</v>
      </c>
      <c r="L980" s="25"/>
      <c r="N980" s="25">
        <f>'Combined Retirement'!$C$18/12</f>
        <v>40940.569999999992</v>
      </c>
      <c r="O980" s="25">
        <f t="shared" si="785"/>
        <v>10889.636755601023</v>
      </c>
      <c r="P980" s="25">
        <f t="shared" si="786"/>
        <v>30050.93324439897</v>
      </c>
      <c r="Q980" s="25">
        <f t="array" aca="1" ref="Q980" ca="1">INDEX('Isaac 401k'!L:L,MATCH('Retirement Calculator'!A980,'Isaac 401k'!N:N,0),0)</f>
        <v>1684470.9691752789</v>
      </c>
      <c r="R980" s="25">
        <f t="array" aca="1" ref="R980" ca="1">INDEX('Lorri 401b'!L:L,MATCH('Retirement Calculator'!A980,'Lorri 401b'!N:N,0),0)</f>
        <v>-13160621.15871894</v>
      </c>
      <c r="S980" s="25">
        <f t="shared" ca="1" si="787"/>
        <v>-11476150.189543661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8395.6297298201844</v>
      </c>
      <c r="K981" s="25">
        <f t="shared" si="784"/>
        <v>21655.303514578787</v>
      </c>
      <c r="L981" s="25"/>
      <c r="N981" s="25">
        <f>'Combined Retirement'!$C$18/12</f>
        <v>40940.569999999992</v>
      </c>
      <c r="O981" s="25">
        <f t="shared" si="785"/>
        <v>10889.636755601023</v>
      </c>
      <c r="P981" s="25">
        <f t="shared" si="786"/>
        <v>30050.93324439897</v>
      </c>
      <c r="Q981" s="25">
        <f t="array" aca="1" ref="Q981" ca="1">INDEX('Isaac 401k'!L:L,MATCH('Retirement Calculator'!A981,'Isaac 401k'!N:N,0),0)</f>
        <v>1683058.986693148</v>
      </c>
      <c r="R981" s="25">
        <f t="array" aca="1" ref="R981" ca="1">INDEX('Lorri 401b'!L:L,MATCH('Retirement Calculator'!A981,'Lorri 401b'!N:N,0),0)</f>
        <v>-13237202.614159493</v>
      </c>
      <c r="S981" s="25">
        <f t="shared" ca="1" si="787"/>
        <v>-11554143.627466345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8395.6297298201844</v>
      </c>
      <c r="K982" s="25">
        <f t="shared" si="784"/>
        <v>21655.303514578787</v>
      </c>
      <c r="L982" s="25"/>
      <c r="N982" s="25">
        <f>'Combined Retirement'!$C$18/12</f>
        <v>40940.569999999992</v>
      </c>
      <c r="O982" s="25">
        <f t="shared" si="785"/>
        <v>10889.636755601023</v>
      </c>
      <c r="P982" s="25">
        <f t="shared" si="786"/>
        <v>30050.93324439897</v>
      </c>
      <c r="Q982" s="25">
        <f t="array" aca="1" ref="Q982" ca="1">INDEX('Isaac 401k'!L:L,MATCH('Retirement Calculator'!A982,'Isaac 401k'!N:N,0),0)</f>
        <v>1681641.1209506751</v>
      </c>
      <c r="R982" s="25">
        <f t="array" aca="1" ref="R982" ca="1">INDEX('Lorri 401b'!L:L,MATCH('Retirement Calculator'!A982,'Lorri 401b'!N:N,0),0)</f>
        <v>-13314103.158997715</v>
      </c>
      <c r="S982" s="25">
        <f t="shared" ca="1" si="787"/>
        <v>-11632462.03804704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8395.6297298201844</v>
      </c>
      <c r="K983" s="25">
        <f t="shared" si="784"/>
        <v>21655.303514578787</v>
      </c>
      <c r="L983" s="25"/>
      <c r="N983" s="25">
        <f>'Combined Retirement'!$C$18/12</f>
        <v>40940.569999999992</v>
      </c>
      <c r="O983" s="25">
        <f t="shared" si="785"/>
        <v>10889.636755601023</v>
      </c>
      <c r="P983" s="25">
        <f t="shared" si="786"/>
        <v>30050.93324439897</v>
      </c>
      <c r="Q983" s="25">
        <f t="array" aca="1" ref="Q983" ca="1">INDEX('Isaac 401k'!L:L,MATCH('Retirement Calculator'!A983,'Isaac 401k'!N:N,0),0)</f>
        <v>1680217.3474342751</v>
      </c>
      <c r="R983" s="25">
        <f t="array" aca="1" ref="R983" ca="1">INDEX('Lorri 401b'!L:L,MATCH('Retirement Calculator'!A983,'Lorri 401b'!N:N,0),0)</f>
        <v>-13391324.122772763</v>
      </c>
      <c r="S983" s="25">
        <f t="shared" ca="1" si="787"/>
        <v>-11711106.775338488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8395.6297298201844</v>
      </c>
      <c r="K984" s="25">
        <f t="shared" si="784"/>
        <v>21655.303514578787</v>
      </c>
      <c r="L984" s="25"/>
      <c r="N984" s="25">
        <f>'Combined Retirement'!$C$18/12</f>
        <v>40940.569999999992</v>
      </c>
      <c r="O984" s="25">
        <f t="shared" si="785"/>
        <v>10889.636755601023</v>
      </c>
      <c r="P984" s="25">
        <f t="shared" si="786"/>
        <v>30050.93324439897</v>
      </c>
      <c r="Q984" s="25">
        <f t="array" aca="1" ref="Q984" ca="1">INDEX('Isaac 401k'!L:L,MATCH('Retirement Calculator'!A984,'Isaac 401k'!N:N,0),0)</f>
        <v>1678787.6415282234</v>
      </c>
      <c r="R984" s="25">
        <f t="array" aca="1" ref="R984" ca="1">INDEX('Lorri 401b'!L:L,MATCH('Retirement Calculator'!A984,'Lorri 401b'!N:N,0),0)</f>
        <v>-13468866.840563539</v>
      </c>
      <c r="S984" s="25">
        <f t="shared" ca="1" si="787"/>
        <v>-11790079.199035317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8395.6297298201844</v>
      </c>
      <c r="K985" s="25">
        <f t="shared" si="784"/>
        <v>21655.303514578787</v>
      </c>
      <c r="L985" s="25"/>
      <c r="N985" s="25">
        <f>'Combined Retirement'!$C$18/12</f>
        <v>40940.569999999992</v>
      </c>
      <c r="O985" s="25">
        <f t="shared" si="785"/>
        <v>10889.636755601023</v>
      </c>
      <c r="P985" s="25">
        <f t="shared" si="786"/>
        <v>30050.93324439897</v>
      </c>
      <c r="Q985" s="25">
        <f t="array" aca="1" ref="Q985" ca="1">INDEX('Isaac 401k'!L:L,MATCH('Retirement Calculator'!A985,'Isaac 401k'!N:N,0),0)</f>
        <v>1677351.9785142299</v>
      </c>
      <c r="R985" s="25">
        <f t="array" aca="1" ref="R985" ca="1">INDEX('Lorri 401b'!L:L,MATCH('Retirement Calculator'!A985,'Lorri 401b'!N:N,0),0)</f>
        <v>-13546732.653011778</v>
      </c>
      <c r="S985" s="25">
        <f t="shared" ca="1" si="787"/>
        <v>-11869380.674497548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8395.6297298201844</v>
      </c>
      <c r="K986" s="25">
        <f t="shared" si="784"/>
        <v>21655.303514578787</v>
      </c>
      <c r="L986" s="25"/>
      <c r="N986" s="25">
        <f>'Combined Retirement'!$C$18/12</f>
        <v>40940.569999999992</v>
      </c>
      <c r="O986" s="25">
        <f t="shared" si="785"/>
        <v>10889.636755601023</v>
      </c>
      <c r="P986" s="25">
        <f t="shared" si="786"/>
        <v>30050.93324439897</v>
      </c>
      <c r="Q986" s="25">
        <f t="array" aca="1" ref="Q986" ca="1">INDEX('Isaac 401k'!L:L,MATCH('Retirement Calculator'!A986,'Isaac 401k'!N:N,0),0)</f>
        <v>1675910.3335710114</v>
      </c>
      <c r="R986" s="25">
        <f t="array" aca="1" ref="R986" ca="1">INDEX('Lorri 401b'!L:L,MATCH('Retirement Calculator'!A986,'Lorri 401b'!N:N,0),0)</f>
        <v>-13624922.906345218</v>
      </c>
      <c r="S986" s="25">
        <f t="shared" ca="1" si="787"/>
        <v>-11949012.572774207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8395.6297298201844</v>
      </c>
      <c r="K987" s="25">
        <f t="shared" si="784"/>
        <v>21655.303514578787</v>
      </c>
      <c r="L987" s="25"/>
      <c r="N987" s="25">
        <f>'Combined Retirement'!$C$18/12</f>
        <v>40940.569999999992</v>
      </c>
      <c r="O987" s="25">
        <f t="shared" si="785"/>
        <v>10889.636755601023</v>
      </c>
      <c r="P987" s="25">
        <f t="shared" si="786"/>
        <v>30050.93324439897</v>
      </c>
      <c r="Q987" s="25">
        <f t="array" aca="1" ref="Q987" ca="1">INDEX('Isaac 401k'!L:L,MATCH('Retirement Calculator'!A987,'Isaac 401k'!N:N,0),0)</f>
        <v>1674462.6817738628</v>
      </c>
      <c r="R987" s="25">
        <f t="array" aca="1" ref="R987" ca="1">INDEX('Lorri 401b'!L:L,MATCH('Retirement Calculator'!A987,'Lorri 401b'!N:N,0),0)</f>
        <v>-13703438.95240088</v>
      </c>
      <c r="S987" s="25">
        <f t="shared" ca="1" si="787"/>
        <v>-12028976.270627018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8395.6297298201844</v>
      </c>
      <c r="K988" s="25">
        <f t="shared" si="784"/>
        <v>21655.303514578787</v>
      </c>
      <c r="L988" s="25"/>
      <c r="N988" s="25">
        <f>'Combined Retirement'!$C$18/12</f>
        <v>40940.569999999992</v>
      </c>
      <c r="O988" s="25">
        <f t="shared" si="785"/>
        <v>10889.636755601023</v>
      </c>
      <c r="P988" s="25">
        <f t="shared" si="786"/>
        <v>30050.93324439897</v>
      </c>
      <c r="Q988" s="25">
        <f t="array" aca="1" ref="Q988" ca="1">INDEX('Isaac 401k'!L:L,MATCH('Retirement Calculator'!A988,'Isaac 401k'!N:N,0),0)</f>
        <v>1673008.9980942262</v>
      </c>
      <c r="R988" s="25">
        <f t="array" aca="1" ref="R988" ca="1">INDEX('Lorri 401b'!L:L,MATCH('Retirement Calculator'!A988,'Lorri 401b'!N:N,0),0)</f>
        <v>-13782282.148648441</v>
      </c>
      <c r="S988" s="25">
        <f t="shared" ca="1" si="787"/>
        <v>-12109273.150554214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8395.6297298201844</v>
      </c>
      <c r="K989" s="25">
        <f t="shared" si="784"/>
        <v>21655.303514578787</v>
      </c>
      <c r="L989" s="25"/>
      <c r="N989" s="25">
        <f>'Combined Retirement'!$C$18/12</f>
        <v>40940.569999999992</v>
      </c>
      <c r="O989" s="25">
        <f t="shared" si="785"/>
        <v>10889.636755601023</v>
      </c>
      <c r="P989" s="25">
        <f t="shared" si="786"/>
        <v>30050.93324439897</v>
      </c>
      <c r="Q989" s="25">
        <f t="array" aca="1" ref="Q989" ca="1">INDEX('Isaac 401k'!L:L,MATCH('Retirement Calculator'!A989,'Isaac 401k'!N:N,0),0)</f>
        <v>1671549.2573992577</v>
      </c>
      <c r="R989" s="25">
        <f t="array" aca="1" ref="R989" ca="1">INDEX('Lorri 401b'!L:L,MATCH('Retirement Calculator'!A989,'Lorri 401b'!N:N,0),0)</f>
        <v>-13861453.858213698</v>
      </c>
      <c r="S989" s="25">
        <f t="shared" ca="1" si="787"/>
        <v>-12189904.600814441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8395.6297298201844</v>
      </c>
      <c r="K990" s="25">
        <f t="shared" si="784"/>
        <v>21655.303514578787</v>
      </c>
      <c r="L990" s="25"/>
      <c r="N990" s="25">
        <f>'Combined Retirement'!$C$18/12</f>
        <v>40940.569999999992</v>
      </c>
      <c r="O990" s="25">
        <f t="shared" si="785"/>
        <v>10889.636755601023</v>
      </c>
      <c r="P990" s="25">
        <f t="shared" si="786"/>
        <v>30050.93324439897</v>
      </c>
      <c r="Q990" s="25">
        <f t="array" aca="1" ref="Q990" ca="1">INDEX('Isaac 401k'!L:L,MATCH('Retirement Calculator'!A990,'Isaac 401k'!N:N,0),0)</f>
        <v>1670083.4344513936</v>
      </c>
      <c r="R990" s="25">
        <f t="array" aca="1" ref="R990" ca="1">INDEX('Lorri 401b'!L:L,MATCH('Retirement Calculator'!A990,'Lorri 401b'!N:N,0),0)</f>
        <v>-13940955.449902145</v>
      </c>
      <c r="S990" s="25">
        <f t="shared" ca="1" si="787"/>
        <v>-12270872.015450751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8395.6297298201844</v>
      </c>
      <c r="K991" s="25">
        <f t="shared" si="784"/>
        <v>21655.303514578787</v>
      </c>
      <c r="L991" s="25"/>
      <c r="N991" s="25">
        <f>'Combined Retirement'!$C$18/12</f>
        <v>40940.569999999992</v>
      </c>
      <c r="O991" s="25">
        <f t="shared" si="785"/>
        <v>10889.636755601023</v>
      </c>
      <c r="P991" s="25">
        <f t="shared" si="786"/>
        <v>30050.93324439897</v>
      </c>
      <c r="Q991" s="25">
        <f t="array" aca="1" ref="Q991" ca="1">INDEX('Isaac 401k'!L:L,MATCH('Retirement Calculator'!A991,'Isaac 401k'!N:N,0),0)</f>
        <v>1668611.5039079133</v>
      </c>
      <c r="R991" s="25">
        <f t="array" aca="1" ref="R991" ca="1">INDEX('Lorri 401b'!L:L,MATCH('Retirement Calculator'!A991,'Lorri 401b'!N:N,0),0)</f>
        <v>-14020788.298222627</v>
      </c>
      <c r="S991" s="25">
        <f t="shared" ca="1" si="787"/>
        <v>-12352176.794314714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8395.6297298201844</v>
      </c>
      <c r="K992" s="25">
        <f t="shared" si="784"/>
        <v>21655.303514578787</v>
      </c>
      <c r="L992" s="25"/>
      <c r="N992" s="25">
        <f>'Combined Retirement'!$C$18/12</f>
        <v>40940.569999999992</v>
      </c>
      <c r="O992" s="25">
        <f t="shared" si="785"/>
        <v>10889.636755601023</v>
      </c>
      <c r="P992" s="25">
        <f t="shared" si="786"/>
        <v>30050.93324439897</v>
      </c>
      <c r="Q992" s="25">
        <f t="array" aca="1" ref="Q992" ca="1">INDEX('Isaac 401k'!L:L,MATCH('Retirement Calculator'!A992,'Isaac 401k'!N:N,0),0)</f>
        <v>1667133.4403205018</v>
      </c>
      <c r="R992" s="25">
        <f t="array" aca="1" ref="R992" ca="1">INDEX('Lorri 401b'!L:L,MATCH('Retirement Calculator'!A992,'Lorri 401b'!N:N,0),0)</f>
        <v>-14100953.783411112</v>
      </c>
      <c r="S992" s="25">
        <f t="shared" ca="1" si="787"/>
        <v>-12433820.343090611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8395.6297298201844</v>
      </c>
      <c r="K993" s="25">
        <f t="shared" si="784"/>
        <v>21655.303514578787</v>
      </c>
      <c r="L993" s="25"/>
      <c r="N993" s="25">
        <f>'Combined Retirement'!$C$18/12</f>
        <v>40940.569999999992</v>
      </c>
      <c r="O993" s="25">
        <f t="shared" si="785"/>
        <v>10889.636755601023</v>
      </c>
      <c r="P993" s="25">
        <f t="shared" si="786"/>
        <v>30050.93324439897</v>
      </c>
      <c r="Q993" s="25">
        <f t="array" aca="1" ref="Q993" ca="1">INDEX('Isaac 401k'!L:L,MATCH('Retirement Calculator'!A993,'Isaac 401k'!N:N,0),0)</f>
        <v>1665649.2181348095</v>
      </c>
      <c r="R993" s="25">
        <f t="array" aca="1" ref="R993" ca="1">INDEX('Lorri 401b'!L:L,MATCH('Retirement Calculator'!A993,'Lorri 401b'!N:N,0),0)</f>
        <v>-14181453.291454548</v>
      </c>
      <c r="S993" s="25">
        <f t="shared" ca="1" si="787"/>
        <v>-12515804.073319739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8395.6297298201844</v>
      </c>
      <c r="K994" s="25">
        <f t="shared" si="784"/>
        <v>21655.303514578787</v>
      </c>
      <c r="L994" s="25"/>
      <c r="N994" s="25">
        <f>'Combined Retirement'!$C$18/12</f>
        <v>40940.569999999992</v>
      </c>
      <c r="O994" s="25">
        <f t="shared" si="785"/>
        <v>10889.636755601023</v>
      </c>
      <c r="P994" s="25">
        <f t="shared" si="786"/>
        <v>30050.93324439897</v>
      </c>
      <c r="Q994" s="25">
        <f t="array" aca="1" ref="Q994" ca="1">INDEX('Isaac 401k'!L:L,MATCH('Retirement Calculator'!A994,'Isaac 401k'!N:N,0),0)</f>
        <v>1664158.8116900101</v>
      </c>
      <c r="R994" s="25">
        <f t="array" aca="1" ref="R994" ca="1">INDEX('Lorri 401b'!L:L,MATCH('Retirement Calculator'!A994,'Lorri 401b'!N:N,0),0)</f>
        <v>-14262288.214114832</v>
      </c>
      <c r="S994" s="25">
        <f t="shared" ca="1" si="787"/>
        <v>-12598129.402424822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8395.6297298201844</v>
      </c>
      <c r="K995" s="25">
        <f t="shared" si="784"/>
        <v>21655.303514578787</v>
      </c>
      <c r="L995" s="25"/>
      <c r="N995" s="25">
        <f>'Combined Retirement'!$C$18/12</f>
        <v>40940.569999999992</v>
      </c>
      <c r="O995" s="25">
        <f t="shared" si="785"/>
        <v>10889.636755601023</v>
      </c>
      <c r="P995" s="25">
        <f t="shared" si="786"/>
        <v>30050.93324439897</v>
      </c>
      <c r="Q995" s="25">
        <f t="array" aca="1" ref="Q995" ca="1">INDEX('Isaac 401k'!L:L,MATCH('Retirement Calculator'!A995,'Isaac 401k'!N:N,0),0)</f>
        <v>1662662.1952183575</v>
      </c>
      <c r="R995" s="25">
        <f t="array" aca="1" ref="R995" ca="1">INDEX('Lorri 401b'!L:L,MATCH('Retirement Calculator'!A995,'Lorri 401b'!N:N,0),0)</f>
        <v>-14343459.948952867</v>
      </c>
      <c r="S995" s="25">
        <f t="shared" ca="1" si="787"/>
        <v>-12680797.753734509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8395.6297298201844</v>
      </c>
      <c r="K996" s="25">
        <f t="shared" si="784"/>
        <v>21655.303514578787</v>
      </c>
      <c r="L996" s="25"/>
      <c r="N996" s="25">
        <f>'Combined Retirement'!$C$18/12</f>
        <v>40940.569999999992</v>
      </c>
      <c r="O996" s="25">
        <f t="shared" si="785"/>
        <v>10889.636755601023</v>
      </c>
      <c r="P996" s="25">
        <f t="shared" si="786"/>
        <v>30050.93324439897</v>
      </c>
      <c r="Q996" s="25">
        <f t="array" aca="1" ref="Q996" ca="1">INDEX('Isaac 401k'!L:L,MATCH('Retirement Calculator'!A996,'Isaac 401k'!N:N,0),0)</f>
        <v>1661159.3428447396</v>
      </c>
      <c r="R996" s="25">
        <f t="array" aca="1" ref="R996" ca="1">INDEX('Lorri 401b'!L:L,MATCH('Retirement Calculator'!A996,'Lorri 401b'!N:N,0),0)</f>
        <v>-14424969.899352727</v>
      </c>
      <c r="S996" s="25">
        <f t="shared" ca="1" si="787"/>
        <v>-12763810.556507988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8395.6297298201844</v>
      </c>
      <c r="K997" s="25">
        <f t="shared" si="784"/>
        <v>21655.303514578787</v>
      </c>
      <c r="L997" s="25"/>
      <c r="N997" s="25">
        <f>'Combined Retirement'!$C$18/12</f>
        <v>40940.569999999992</v>
      </c>
      <c r="O997" s="25">
        <f t="shared" si="785"/>
        <v>10889.636755601023</v>
      </c>
      <c r="P997" s="25">
        <f t="shared" si="786"/>
        <v>30050.93324439897</v>
      </c>
      <c r="Q997" s="25">
        <f t="array" aca="1" ref="Q997" ca="1">INDEX('Isaac 401k'!L:L,MATCH('Retirement Calculator'!A997,'Isaac 401k'!N:N,0),0)</f>
        <v>1659650.2285862316</v>
      </c>
      <c r="R997" s="25">
        <f t="array" aca="1" ref="R997" ca="1">INDEX('Lorri 401b'!L:L,MATCH('Retirement Calculator'!A997,'Lorri 401b'!N:N,0),0)</f>
        <v>-14506819.47454592</v>
      </c>
      <c r="S997" s="25">
        <f t="shared" ca="1" si="787"/>
        <v>-12847169.245959688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8395.6297298201844</v>
      </c>
      <c r="K998" s="25">
        <f t="shared" si="784"/>
        <v>21655.303514578787</v>
      </c>
      <c r="L998" s="25"/>
      <c r="N998" s="25">
        <f>'Combined Retirement'!$C$18/12</f>
        <v>40940.569999999992</v>
      </c>
      <c r="O998" s="25">
        <f t="shared" si="785"/>
        <v>10889.636755601023</v>
      </c>
      <c r="P998" s="25">
        <f t="shared" si="786"/>
        <v>30050.93324439897</v>
      </c>
      <c r="Q998" s="25">
        <f t="array" aca="1" ref="Q998" ca="1">INDEX('Isaac 401k'!L:L,MATCH('Retirement Calculator'!A998,'Isaac 401k'!N:N,0),0)</f>
        <v>1658134.8263516466</v>
      </c>
      <c r="R998" s="25">
        <f t="array" aca="1" ref="R998" ca="1">INDEX('Lorri 401b'!L:L,MATCH('Retirement Calculator'!A998,'Lorri 401b'!N:N,0),0)</f>
        <v>-14589010.089635752</v>
      </c>
      <c r="S998" s="25">
        <f t="shared" ca="1" si="787"/>
        <v>-12930875.263284106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8395.6297298201844</v>
      </c>
      <c r="K999" s="25">
        <f t="shared" si="784"/>
        <v>21655.303514578787</v>
      </c>
      <c r="L999" s="25"/>
      <c r="N999" s="25">
        <f>'Combined Retirement'!$C$18/12</f>
        <v>40940.569999999992</v>
      </c>
      <c r="O999" s="25">
        <f t="shared" si="785"/>
        <v>10889.636755601023</v>
      </c>
      <c r="P999" s="25">
        <f t="shared" si="786"/>
        <v>30050.93324439897</v>
      </c>
      <c r="Q999" s="25">
        <f t="array" aca="1" ref="Q999" ca="1">INDEX('Isaac 401k'!L:L,MATCH('Retirement Calculator'!A999,'Isaac 401k'!N:N,0),0)</f>
        <v>1656613.1099410839</v>
      </c>
      <c r="R999" s="25">
        <f t="array" aca="1" ref="R999" ca="1">INDEX('Lorri 401b'!L:L,MATCH('Retirement Calculator'!A999,'Lorri 401b'!N:N,0),0)</f>
        <v>-14671543.165621791</v>
      </c>
      <c r="S999" s="25">
        <f t="shared" ca="1" si="787"/>
        <v>-13014930.055680707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8395.6297298201844</v>
      </c>
      <c r="K1000" s="25">
        <f t="shared" si="784"/>
        <v>21655.303514578787</v>
      </c>
      <c r="L1000" s="25"/>
      <c r="N1000" s="25">
        <f>'Combined Retirement'!$C$18/12</f>
        <v>40940.569999999992</v>
      </c>
      <c r="O1000" s="25">
        <f t="shared" si="785"/>
        <v>10889.636755601023</v>
      </c>
      <c r="P1000" s="25">
        <f t="shared" si="786"/>
        <v>30050.93324439897</v>
      </c>
      <c r="Q1000" s="25">
        <f t="array" aca="1" ref="Q1000" ca="1">INDEX('Isaac 401k'!L:L,MATCH('Retirement Calculator'!A1000,'Isaac 401k'!N:N,0),0)</f>
        <v>1655085.0530454773</v>
      </c>
      <c r="R1000" s="25">
        <f t="array" aca="1" ref="R1000" ca="1">INDEX('Lorri 401b'!L:L,MATCH('Retirement Calculator'!A1000,'Lorri 401b'!N:N,0),0)</f>
        <v>-14754420.129424438</v>
      </c>
      <c r="S1000" s="25">
        <f t="shared" ca="1" si="787"/>
        <v>-13099335.07637896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8395.6297298201844</v>
      </c>
      <c r="K1001" s="25">
        <f t="shared" si="784"/>
        <v>21655.303514578787</v>
      </c>
      <c r="L1001" s="25"/>
      <c r="N1001" s="25">
        <f>'Combined Retirement'!$C$18/12</f>
        <v>40940.569999999992</v>
      </c>
      <c r="O1001" s="25">
        <f t="shared" si="785"/>
        <v>10889.636755601023</v>
      </c>
      <c r="P1001" s="25">
        <f t="shared" si="786"/>
        <v>30050.93324439897</v>
      </c>
      <c r="Q1001" s="25">
        <f t="array" aca="1" ref="Q1001" ca="1">INDEX('Isaac 401k'!L:L,MATCH('Retirement Calculator'!A1001,'Isaac 401k'!N:N,0),0)</f>
        <v>1653550.629246139</v>
      </c>
      <c r="R1001" s="25">
        <f t="array" aca="1" ref="R1001" ca="1">INDEX('Lorri 401b'!L:L,MATCH('Retirement Calculator'!A1001,'Lorri 401b'!N:N,0),0)</f>
        <v>-14837642.413909597</v>
      </c>
      <c r="S1001" s="25">
        <f t="shared" ca="1" si="787"/>
        <v>-13184091.784663457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8395.6297298201844</v>
      </c>
      <c r="K1002" s="25">
        <f t="shared" si="784"/>
        <v>21655.303514578787</v>
      </c>
      <c r="L1002" s="25"/>
      <c r="N1002" s="25">
        <f>'Combined Retirement'!$C$18/12</f>
        <v>40940.569999999992</v>
      </c>
      <c r="O1002" s="25">
        <f t="shared" si="785"/>
        <v>10889.636755601023</v>
      </c>
      <c r="P1002" s="25">
        <f t="shared" si="786"/>
        <v>30050.93324439897</v>
      </c>
      <c r="Q1002" s="25">
        <f t="array" aca="1" ref="Q1002" ca="1">INDEX('Isaac 401k'!L:L,MATCH('Retirement Calculator'!A1002,'Isaac 401k'!N:N,0),0)</f>
        <v>1652009.8120143034</v>
      </c>
      <c r="R1002" s="25">
        <f t="array" aca="1" ref="R1002" ca="1">INDEX('Lorri 401b'!L:L,MATCH('Retirement Calculator'!A1002,'Lorri 401b'!N:N,0),0)</f>
        <v>-14921211.457913443</v>
      </c>
      <c r="S1002" s="25">
        <f t="shared" ca="1" si="787"/>
        <v>-13269201.645899139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8395.6297298201844</v>
      </c>
      <c r="K1003" s="25">
        <f t="shared" si="784"/>
        <v>21655.303514578787</v>
      </c>
      <c r="L1003" s="25"/>
      <c r="N1003" s="25">
        <f>'Combined Retirement'!$C$18/12</f>
        <v>40940.569999999992</v>
      </c>
      <c r="O1003" s="25">
        <f t="shared" si="785"/>
        <v>10889.636755601023</v>
      </c>
      <c r="P1003" s="25">
        <f t="shared" si="786"/>
        <v>30050.93324439897</v>
      </c>
      <c r="Q1003" s="25">
        <f t="array" aca="1" ref="Q1003" ca="1">INDEX('Isaac 401k'!L:L,MATCH('Retirement Calculator'!A1003,'Isaac 401k'!N:N,0),0)</f>
        <v>1650462.5747106685</v>
      </c>
      <c r="R1003" s="25">
        <f t="array" aca="1" ref="R1003" ca="1">INDEX('Lorri 401b'!L:L,MATCH('Retirement Calculator'!A1003,'Lorri 401b'!N:N,0),0)</f>
        <v>-15005128.706267307</v>
      </c>
      <c r="S1003" s="25">
        <f t="shared" ca="1" si="787"/>
        <v>-13354666.131556638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8395.6297298201844</v>
      </c>
      <c r="K1004" s="25">
        <f t="shared" si="784"/>
        <v>21655.303514578787</v>
      </c>
      <c r="L1004" s="25"/>
      <c r="N1004" s="25">
        <f>'Combined Retirement'!$C$18/12</f>
        <v>40940.569999999992</v>
      </c>
      <c r="O1004" s="25">
        <f t="shared" si="785"/>
        <v>10889.636755601023</v>
      </c>
      <c r="P1004" s="25">
        <f t="shared" si="786"/>
        <v>30050.93324439897</v>
      </c>
      <c r="Q1004" s="25">
        <f t="array" aca="1" ref="Q1004" ca="1">INDEX('Isaac 401k'!L:L,MATCH('Retirement Calculator'!A1004,'Isaac 401k'!N:N,0),0)</f>
        <v>1648908.8905849352</v>
      </c>
      <c r="R1004" s="25">
        <f t="array" aca="1" ref="R1004" ca="1">INDEX('Lorri 401b'!L:L,MATCH('Retirement Calculator'!A1004,'Lorri 401b'!N:N,0),0)</f>
        <v>-15089395.609822644</v>
      </c>
      <c r="S1004" s="25">
        <f t="shared" ca="1" si="787"/>
        <v>-13440486.719237709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8395.6297298201844</v>
      </c>
      <c r="K1005" s="25">
        <f t="shared" si="784"/>
        <v>21655.303514578787</v>
      </c>
      <c r="L1005" s="25"/>
      <c r="N1005" s="25">
        <f>'Combined Retirement'!$C$18/12</f>
        <v>40940.569999999992</v>
      </c>
      <c r="O1005" s="25">
        <f t="shared" si="785"/>
        <v>10889.636755601023</v>
      </c>
      <c r="P1005" s="25">
        <f t="shared" si="786"/>
        <v>30050.93324439897</v>
      </c>
      <c r="Q1005" s="25">
        <f t="array" aca="1" ref="Q1005" ca="1">INDEX('Isaac 401k'!L:L,MATCH('Retirement Calculator'!A1005,'Isaac 401k'!N:N,0),0)</f>
        <v>1647348.7327753447</v>
      </c>
      <c r="R1005" s="25">
        <f t="array" aca="1" ref="R1005" ca="1">INDEX('Lorri 401b'!L:L,MATCH('Retirement Calculator'!A1005,'Lorri 401b'!N:N,0),0)</f>
        <v>-15174013.625476127</v>
      </c>
      <c r="S1005" s="25">
        <f t="shared" ca="1" si="787"/>
        <v>-13526664.892700782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8395.6297298201844</v>
      </c>
      <c r="K1006" s="25">
        <f t="shared" si="784"/>
        <v>21655.303514578787</v>
      </c>
      <c r="L1006" s="25"/>
      <c r="N1006" s="25">
        <f>'Combined Retirement'!$C$18/12</f>
        <v>40940.569999999992</v>
      </c>
      <c r="O1006" s="25">
        <f t="shared" si="785"/>
        <v>10889.636755601023</v>
      </c>
      <c r="P1006" s="25">
        <f t="shared" si="786"/>
        <v>30050.93324439897</v>
      </c>
      <c r="Q1006" s="25">
        <f t="array" aca="1" ref="Q1006" ca="1">INDEX('Isaac 401k'!L:L,MATCH('Retirement Calculator'!A1006,'Isaac 401k'!N:N,0),0)</f>
        <v>1645782.0743082142</v>
      </c>
      <c r="R1006" s="25">
        <f t="array" aca="1" ref="R1006" ca="1">INDEX('Lorri 401b'!L:L,MATCH('Retirement Calculator'!A1006,'Lorri 401b'!N:N,0),0)</f>
        <v>-15258984.216194835</v>
      </c>
      <c r="S1006" s="25">
        <f t="shared" ca="1" si="787"/>
        <v>-13613202.14188662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8395.6297298201844</v>
      </c>
      <c r="K1007" s="25">
        <f t="shared" si="784"/>
        <v>21655.303514578787</v>
      </c>
      <c r="L1007" s="25"/>
      <c r="N1007" s="25">
        <f>'Combined Retirement'!$C$18/12</f>
        <v>40940.569999999992</v>
      </c>
      <c r="O1007" s="25">
        <f t="shared" si="785"/>
        <v>10889.636755601023</v>
      </c>
      <c r="P1007" s="25">
        <f t="shared" si="786"/>
        <v>30050.93324439897</v>
      </c>
      <c r="Q1007" s="25">
        <f t="array" aca="1" ref="Q1007" ca="1">INDEX('Isaac 401k'!L:L,MATCH('Retirement Calculator'!A1007,'Isaac 401k'!N:N,0),0)</f>
        <v>1644208.8880974706</v>
      </c>
      <c r="R1007" s="25">
        <f t="array" aca="1" ref="R1007" ca="1">INDEX('Lorri 401b'!L:L,MATCH('Retirement Calculator'!A1007,'Lorri 401b'!N:N,0),0)</f>
        <v>-15344308.851041537</v>
      </c>
      <c r="S1007" s="25">
        <f t="shared" ca="1" si="787"/>
        <v>-13700099.962944066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8395.6297298201844</v>
      </c>
      <c r="K1008" s="25">
        <f t="shared" si="784"/>
        <v>21655.303514578787</v>
      </c>
      <c r="L1008" s="25"/>
      <c r="N1008" s="25">
        <f>'Combined Retirement'!$C$18/12</f>
        <v>40940.569999999992</v>
      </c>
      <c r="O1008" s="25">
        <f t="shared" si="785"/>
        <v>10889.636755601023</v>
      </c>
      <c r="P1008" s="25">
        <f t="shared" si="786"/>
        <v>30050.93324439897</v>
      </c>
      <c r="Q1008" s="25">
        <f t="array" aca="1" ref="Q1008" ca="1">INDEX('Isaac 401k'!L:L,MATCH('Retirement Calculator'!A1008,'Isaac 401k'!N:N,0),0)</f>
        <v>1642629.1469441822</v>
      </c>
      <c r="R1008" s="25">
        <f t="array" aca="1" ref="R1008" ca="1">INDEX('Lorri 401b'!L:L,MATCH('Retirement Calculator'!A1008,'Lorri 401b'!N:N,0),0)</f>
        <v>-15429989.005200099</v>
      </c>
      <c r="S1008" s="25">
        <f t="shared" ca="1" si="787"/>
        <v>-13787359.858255917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8395.6297298201844</v>
      </c>
      <c r="K1009" s="25">
        <f t="shared" si="784"/>
        <v>21655.303514578787</v>
      </c>
      <c r="L1009" s="25"/>
      <c r="N1009" s="25">
        <f>'Combined Retirement'!$C$18/12</f>
        <v>40940.569999999992</v>
      </c>
      <c r="O1009" s="25">
        <f t="shared" si="785"/>
        <v>10889.636755601023</v>
      </c>
      <c r="P1009" s="25">
        <f t="shared" si="786"/>
        <v>30050.93324439897</v>
      </c>
      <c r="Q1009" s="25">
        <f t="array" aca="1" ref="Q1009" ca="1">INDEX('Isaac 401k'!L:L,MATCH('Retirement Calculator'!A1009,'Isaac 401k'!N:N,0),0)</f>
        <v>1641042.8235360885</v>
      </c>
      <c r="R1009" s="25">
        <f t="array" aca="1" ref="R1009" ca="1">INDEX('Lorri 401b'!L:L,MATCH('Retirement Calculator'!A1009,'Lorri 401b'!N:N,0),0)</f>
        <v>-15516026.160000989</v>
      </c>
      <c r="S1009" s="25">
        <f t="shared" ca="1" si="787"/>
        <v>-13874983.336464901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8395.6297298201844</v>
      </c>
      <c r="K1010" s="25">
        <f t="shared" si="784"/>
        <v>21655.303514578787</v>
      </c>
      <c r="L1010" s="25"/>
      <c r="N1010" s="25">
        <f>'Combined Retirement'!$C$18/12</f>
        <v>40940.569999999992</v>
      </c>
      <c r="O1010" s="25">
        <f t="shared" si="785"/>
        <v>10889.636755601023</v>
      </c>
      <c r="P1010" s="25">
        <f t="shared" si="786"/>
        <v>30050.93324439897</v>
      </c>
      <c r="Q1010" s="25">
        <f t="array" aca="1" ref="Q1010" ca="1">INDEX('Isaac 401k'!L:L,MATCH('Retirement Calculator'!A1010,'Isaac 401k'!N:N,0),0)</f>
        <v>1639449.8904471276</v>
      </c>
      <c r="R1010" s="25">
        <f t="array" aca="1" ref="R1010" ca="1">INDEX('Lorri 401b'!L:L,MATCH('Retirement Calculator'!A1010,'Lorri 401b'!N:N,0),0)</f>
        <v>-15602421.802946884</v>
      </c>
      <c r="S1010" s="25">
        <f t="shared" ca="1" si="787"/>
        <v>-13962971.912499756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8395.6297298201844</v>
      </c>
      <c r="K1011" s="25">
        <f t="shared" si="784"/>
        <v>21655.303514578787</v>
      </c>
      <c r="L1011" s="25"/>
      <c r="N1011" s="25">
        <f>'Combined Retirement'!$C$18/12</f>
        <v>40940.569999999992</v>
      </c>
      <c r="O1011" s="25">
        <f t="shared" si="785"/>
        <v>10889.636755601023</v>
      </c>
      <c r="P1011" s="25">
        <f t="shared" si="786"/>
        <v>30050.93324439897</v>
      </c>
      <c r="Q1011" s="25">
        <f t="array" aca="1" ref="Q1011" ca="1">INDEX('Isaac 401k'!L:L,MATCH('Retirement Calculator'!A1011,'Isaac 401k'!N:N,0),0)</f>
        <v>1637850.3201369629</v>
      </c>
      <c r="R1011" s="25">
        <f t="array" aca="1" ref="R1011" ca="1">INDEX('Lorri 401b'!L:L,MATCH('Retirement Calculator'!A1011,'Lorri 401b'!N:N,0),0)</f>
        <v>-15689177.427738387</v>
      </c>
      <c r="S1011" s="25">
        <f t="shared" ca="1" si="787"/>
        <v>-14051327.107601425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8395.6297298201844</v>
      </c>
      <c r="K1012" s="25">
        <f t="shared" si="784"/>
        <v>21655.303514578787</v>
      </c>
      <c r="L1012" s="25"/>
      <c r="N1012" s="25">
        <f>'Combined Retirement'!$C$18/12</f>
        <v>40940.569999999992</v>
      </c>
      <c r="O1012" s="25">
        <f t="shared" si="785"/>
        <v>10889.636755601023</v>
      </c>
      <c r="P1012" s="25">
        <f t="shared" si="786"/>
        <v>30050.93324439897</v>
      </c>
      <c r="Q1012" s="25">
        <f t="array" aca="1" ref="Q1012" ca="1">INDEX('Isaac 401k'!L:L,MATCH('Retirement Calculator'!A1012,'Isaac 401k'!N:N,0),0)</f>
        <v>1636244.0849505058</v>
      </c>
      <c r="R1012" s="25">
        <f t="array" aca="1" ref="R1012" ca="1">INDEX('Lorri 401b'!L:L,MATCH('Retirement Calculator'!A1012,'Lorri 401b'!N:N,0),0)</f>
        <v>-15776294.534299854</v>
      </c>
      <c r="S1012" s="25">
        <f t="shared" ca="1" si="787"/>
        <v>-14140050.449349348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8395.6297298201844</v>
      </c>
      <c r="K1013" s="25">
        <f t="shared" si="784"/>
        <v>21655.303514578787</v>
      </c>
      <c r="L1013" s="25"/>
      <c r="N1013" s="25">
        <f>'Combined Retirement'!$C$18/12</f>
        <v>40940.569999999992</v>
      </c>
      <c r="O1013" s="25">
        <f t="shared" si="785"/>
        <v>10889.636755601023</v>
      </c>
      <c r="P1013" s="25">
        <f t="shared" si="786"/>
        <v>30050.93324439897</v>
      </c>
      <c r="Q1013" s="25">
        <f t="array" aca="1" ref="Q1013" ca="1">INDEX('Isaac 401k'!L:L,MATCH('Retirement Calculator'!A1013,'Isaac 401k'!N:N,0),0)</f>
        <v>1634631.1571174385</v>
      </c>
      <c r="R1013" s="25">
        <f t="array" aca="1" ref="R1013" ca="1">INDEX('Lorri 401b'!L:L,MATCH('Retirement Calculator'!A1013,'Lorri 401b'!N:N,0),0)</f>
        <v>-15863774.628805326</v>
      </c>
      <c r="S1013" s="25">
        <f t="shared" ca="1" si="787"/>
        <v>-14229143.471687887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8395.6297298201844</v>
      </c>
      <c r="K1014" s="25">
        <f t="shared" si="784"/>
        <v>21655.303514578787</v>
      </c>
      <c r="L1014" s="25"/>
      <c r="N1014" s="25">
        <f>'Combined Retirement'!$C$18/12</f>
        <v>40940.569999999992</v>
      </c>
      <c r="O1014" s="25">
        <f t="shared" si="785"/>
        <v>10889.636755601023</v>
      </c>
      <c r="P1014" s="25">
        <f t="shared" si="786"/>
        <v>30050.93324439897</v>
      </c>
      <c r="Q1014" s="25">
        <f t="array" aca="1" ref="Q1014" ca="1">INDEX('Isaac 401k'!L:L,MATCH('Retirement Calculator'!A1014,'Isaac 401k'!N:N,0),0)</f>
        <v>1633011.5087517335</v>
      </c>
      <c r="R1014" s="25">
        <f t="array" aca="1" ref="R1014" ca="1">INDEX('Lorri 401b'!L:L,MATCH('Retirement Calculator'!A1014,'Lorri 401b'!N:N,0),0)</f>
        <v>-15951619.223704573</v>
      </c>
      <c r="S1014" s="25">
        <f t="shared" ca="1" si="787"/>
        <v>-14318607.71495284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8395.6297298201844</v>
      </c>
      <c r="K1015" s="25">
        <f t="shared" si="784"/>
        <v>21655.303514578787</v>
      </c>
      <c r="L1015" s="25"/>
      <c r="N1015" s="25">
        <f>'Combined Retirement'!$C$18/12</f>
        <v>40940.569999999992</v>
      </c>
      <c r="O1015" s="25">
        <f t="shared" si="785"/>
        <v>10889.636755601023</v>
      </c>
      <c r="P1015" s="25">
        <f t="shared" si="786"/>
        <v>30050.93324439897</v>
      </c>
      <c r="Q1015" s="25">
        <f t="array" aca="1" ref="Q1015" ca="1">INDEX('Isaac 401k'!L:L,MATCH('Retirement Calculator'!A1015,'Isaac 401k'!N:N,0),0)</f>
        <v>1631385.1118511714</v>
      </c>
      <c r="R1015" s="25">
        <f t="array" aca="1" ref="R1015" ca="1">INDEX('Lorri 401b'!L:L,MATCH('Retirement Calculator'!A1015,'Lorri 401b'!N:N,0),0)</f>
        <v>-16039829.837749232</v>
      </c>
      <c r="S1015" s="25">
        <f t="shared" ca="1" si="787"/>
        <v>-14408444.725898061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8395.6297298201844</v>
      </c>
      <c r="K1016" s="25">
        <f t="shared" si="784"/>
        <v>21655.303514578787</v>
      </c>
      <c r="L1016" s="25"/>
      <c r="N1016" s="25">
        <f>'Combined Retirement'!$C$18/12</f>
        <v>40940.569999999992</v>
      </c>
      <c r="O1016" s="25">
        <f t="shared" si="785"/>
        <v>10889.636755601023</v>
      </c>
      <c r="P1016" s="25">
        <f t="shared" si="786"/>
        <v>30050.93324439897</v>
      </c>
      <c r="Q1016" s="25">
        <f t="array" aca="1" ref="Q1016" ca="1">INDEX('Isaac 401k'!L:L,MATCH('Retirement Calculator'!A1016,'Isaac 401k'!N:N,0),0)</f>
        <v>1629751.9382968568</v>
      </c>
      <c r="R1016" s="25">
        <f t="array" aca="1" ref="R1016" ca="1">INDEX('Lorri 401b'!L:L,MATCH('Retirement Calculator'!A1016,'Lorri 401b'!N:N,0),0)</f>
        <v>-16128407.996019077</v>
      </c>
      <c r="S1016" s="25">
        <f t="shared" ca="1" si="787"/>
        <v>-14498656.05772222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8395.6297298201844</v>
      </c>
      <c r="K1017" s="25">
        <f t="shared" si="784"/>
        <v>21655.303514578787</v>
      </c>
      <c r="L1017" s="25"/>
      <c r="N1017" s="25">
        <f>'Combined Retirement'!$C$18/12</f>
        <v>40940.569999999992</v>
      </c>
      <c r="O1017" s="25">
        <f t="shared" si="785"/>
        <v>10889.636755601023</v>
      </c>
      <c r="P1017" s="25">
        <f t="shared" si="786"/>
        <v>30050.93324439897</v>
      </c>
      <c r="Q1017" s="25">
        <f t="array" aca="1" ref="Q1017" ca="1">INDEX('Isaac 401k'!L:L,MATCH('Retirement Calculator'!A1017,'Isaac 401k'!N:N,0),0)</f>
        <v>1628111.9598527327</v>
      </c>
      <c r="R1017" s="25">
        <f t="array" aca="1" ref="R1017" ca="1">INDEX('Lorri 401b'!L:L,MATCH('Retirement Calculator'!A1017,'Lorri 401b'!N:N,0),0)</f>
        <v>-16217355.229948379</v>
      </c>
      <c r="S1017" s="25">
        <f t="shared" ca="1" si="787"/>
        <v>-14589243.270095646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8395.6297298201844</v>
      </c>
      <c r="K1018" s="25">
        <f t="shared" si="784"/>
        <v>21655.303514578787</v>
      </c>
      <c r="L1018" s="25"/>
      <c r="N1018" s="25">
        <f>'Combined Retirement'!$C$18/12</f>
        <v>40940.569999999992</v>
      </c>
      <c r="O1018" s="25">
        <f t="shared" si="785"/>
        <v>10889.636755601023</v>
      </c>
      <c r="P1018" s="25">
        <f t="shared" si="786"/>
        <v>30050.93324439897</v>
      </c>
      <c r="Q1018" s="25">
        <f t="array" aca="1" ref="Q1018" ca="1">INDEX('Isaac 401k'!L:L,MATCH('Retirement Calculator'!A1018,'Isaac 401k'!N:N,0),0)</f>
        <v>1626465.1481650914</v>
      </c>
      <c r="R1018" s="25">
        <f t="array" aca="1" ref="R1018" ca="1">INDEX('Lorri 401b'!L:L,MATCH('Retirement Calculator'!A1018,'Lorri 401b'!N:N,0),0)</f>
        <v>-16306673.077352388</v>
      </c>
      <c r="S1018" s="25">
        <f t="shared" ca="1" si="787"/>
        <v>-14680207.929187296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8395.6297298201844</v>
      </c>
      <c r="K1019" s="25">
        <f t="shared" si="784"/>
        <v>21655.303514578787</v>
      </c>
      <c r="L1019" s="25"/>
      <c r="N1019" s="25">
        <f>'Combined Retirement'!$C$18/12</f>
        <v>40940.569999999992</v>
      </c>
      <c r="O1019" s="25">
        <f t="shared" si="785"/>
        <v>10889.636755601023</v>
      </c>
      <c r="P1019" s="25">
        <f t="shared" si="786"/>
        <v>30050.93324439897</v>
      </c>
      <c r="Q1019" s="25">
        <f t="array" aca="1" ref="Q1019" ca="1">INDEX('Isaac 401k'!L:L,MATCH('Retirement Calculator'!A1019,'Isaac 401k'!N:N,0),0)</f>
        <v>1624811.4747620849</v>
      </c>
      <c r="R1019" s="25">
        <f t="array" aca="1" ref="R1019" ca="1">INDEX('Lorri 401b'!L:L,MATCH('Retirement Calculator'!A1019,'Lorri 401b'!N:N,0),0)</f>
        <v>-16396363.082453912</v>
      </c>
      <c r="S1019" s="25">
        <f t="shared" ca="1" si="787"/>
        <v>-14771551.607691828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8395.6297298201844</v>
      </c>
      <c r="K1020" s="25">
        <f t="shared" si="784"/>
        <v>21655.303514578787</v>
      </c>
      <c r="L1020" s="25"/>
      <c r="N1020" s="25">
        <f>'Combined Retirement'!$C$18/12</f>
        <v>40940.569999999992</v>
      </c>
      <c r="O1020" s="25">
        <f t="shared" si="785"/>
        <v>10889.636755601023</v>
      </c>
      <c r="P1020" s="25">
        <f t="shared" si="786"/>
        <v>30050.93324439897</v>
      </c>
      <c r="Q1020" s="25">
        <f t="array" aca="1" ref="Q1020" ca="1">INDEX('Isaac 401k'!L:L,MATCH('Retirement Calculator'!A1020,'Isaac 401k'!N:N,0),0)</f>
        <v>1623150.9110532324</v>
      </c>
      <c r="R1020" s="25">
        <f t="array" aca="1" ref="R1020" ca="1">INDEX('Lorri 401b'!L:L,MATCH('Retirement Calculator'!A1020,'Lorri 401b'!N:N,0),0)</f>
        <v>-16486426.795910027</v>
      </c>
      <c r="S1020" s="25">
        <f t="shared" ca="1" si="787"/>
        <v>-14863275.884856794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8395.6297298201844</v>
      </c>
      <c r="K1021" s="25">
        <f t="shared" si="784"/>
        <v>21655.303514578787</v>
      </c>
      <c r="L1021" s="25"/>
      <c r="N1021" s="25">
        <f>'Combined Retirement'!$C$18/12</f>
        <v>40940.569999999992</v>
      </c>
      <c r="O1021" s="25">
        <f t="shared" si="785"/>
        <v>10889.636755601023</v>
      </c>
      <c r="P1021" s="25">
        <f t="shared" si="786"/>
        <v>30050.93324439897</v>
      </c>
      <c r="Q1021" s="25">
        <f t="array" aca="1" ref="Q1021" ca="1">INDEX('Isaac 401k'!L:L,MATCH('Retirement Calculator'!A1021,'Isaac 401k'!N:N,0),0)</f>
        <v>1621483.4283289264</v>
      </c>
      <c r="R1021" s="25">
        <f t="array" aca="1" ref="R1021" ca="1">INDEX('Lorri 401b'!L:L,MATCH('Retirement Calculator'!A1021,'Lorri 401b'!N:N,0),0)</f>
        <v>-16576865.774838876</v>
      </c>
      <c r="S1021" s="25">
        <f t="shared" ca="1" si="787"/>
        <v>-14955382.34650995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8395.6297298201844</v>
      </c>
      <c r="K1022" s="25">
        <f t="shared" si="784"/>
        <v>21655.303514578787</v>
      </c>
      <c r="L1022" s="25"/>
      <c r="N1022" s="25">
        <f>'Combined Retirement'!$C$18/12</f>
        <v>40940.569999999992</v>
      </c>
      <c r="O1022" s="25">
        <f t="shared" si="785"/>
        <v>10889.636755601023</v>
      </c>
      <c r="P1022" s="25">
        <f t="shared" si="786"/>
        <v>30050.93324439897</v>
      </c>
      <c r="Q1022" s="25">
        <f t="array" aca="1" ref="Q1022" ca="1">INDEX('Isaac 401k'!L:L,MATCH('Retirement Calculator'!A1022,'Isaac 401k'!N:N,0),0)</f>
        <v>1619808.9977599359</v>
      </c>
      <c r="R1022" s="25">
        <f t="array" aca="1" ref="R1022" ca="1">INDEX('Lorri 401b'!L:L,MATCH('Retirement Calculator'!A1022,'Lorri 401b'!N:N,0),0)</f>
        <v>-16667681.582846595</v>
      </c>
      <c r="S1022" s="25">
        <f t="shared" ca="1" si="787"/>
        <v>-15047872.585086659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8395.6297298201844</v>
      </c>
      <c r="K1023" s="25">
        <f t="shared" si="784"/>
        <v>21655.303514578787</v>
      </c>
      <c r="L1023" s="25"/>
      <c r="N1023" s="25">
        <f>'Combined Retirement'!$C$18/12</f>
        <v>40940.569999999992</v>
      </c>
      <c r="O1023" s="25">
        <f t="shared" si="785"/>
        <v>10889.636755601023</v>
      </c>
      <c r="P1023" s="25">
        <f t="shared" si="786"/>
        <v>30050.93324439897</v>
      </c>
      <c r="Q1023" s="25">
        <f t="array" aca="1" ref="Q1023" ca="1">INDEX('Isaac 401k'!L:L,MATCH('Retirement Calculator'!A1023,'Isaac 401k'!N:N,0),0)</f>
        <v>1618127.5903969079</v>
      </c>
      <c r="R1023" s="25">
        <f t="array" aca="1" ref="R1023" ca="1">INDEX('Lorri 401b'!L:L,MATCH('Retirement Calculator'!A1023,'Lorri 401b'!N:N,0),0)</f>
        <v>-16758875.790054346</v>
      </c>
      <c r="S1023" s="25">
        <f t="shared" ca="1" si="787"/>
        <v>-15140748.199657438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8395.6297298201844</v>
      </c>
      <c r="K1024" s="25">
        <f t="shared" si="784"/>
        <v>21655.303514578787</v>
      </c>
      <c r="L1024" s="25"/>
      <c r="N1024" s="25">
        <f>'Combined Retirement'!$C$18/12</f>
        <v>40940.569999999992</v>
      </c>
      <c r="O1024" s="25">
        <f t="shared" si="785"/>
        <v>10889.636755601023</v>
      </c>
      <c r="P1024" s="25">
        <f t="shared" si="786"/>
        <v>30050.93324439897</v>
      </c>
      <c r="Q1024" s="25">
        <f t="array" aca="1" ref="Q1024" ca="1">INDEX('Isaac 401k'!L:L,MATCH('Retirement Calculator'!A1024,'Isaac 401k'!N:N,0),0)</f>
        <v>1616439.1771698673</v>
      </c>
      <c r="R1024" s="25">
        <f t="array" aca="1" ref="R1024" ca="1">INDEX('Lorri 401b'!L:L,MATCH('Retirement Calculator'!A1024,'Lorri 401b'!N:N,0),0)</f>
        <v>-16850449.973125461</v>
      </c>
      <c r="S1024" s="25">
        <f t="shared" ca="1" si="787"/>
        <v>-15234010.795955595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8395.6297298201844</v>
      </c>
      <c r="K1025" s="25">
        <f t="shared" si="784"/>
        <v>21655.303514578787</v>
      </c>
      <c r="L1025" s="25"/>
      <c r="N1025" s="25">
        <f>'Combined Retirement'!$C$18/12</f>
        <v>40940.569999999992</v>
      </c>
      <c r="O1025" s="25">
        <f t="shared" si="785"/>
        <v>10889.636755601023</v>
      </c>
      <c r="P1025" s="25">
        <f t="shared" si="786"/>
        <v>30050.93324439897</v>
      </c>
      <c r="Q1025" s="25">
        <f t="array" aca="1" ref="Q1025" ca="1">INDEX('Isaac 401k'!L:L,MATCH('Retirement Calculator'!A1025,'Isaac 401k'!N:N,0),0)</f>
        <v>1614743.728887714</v>
      </c>
      <c r="R1025" s="25">
        <f t="array" aca="1" ref="R1025" ca="1">INDEX('Lorri 401b'!L:L,MATCH('Retirement Calculator'!A1025,'Lorri 401b'!N:N,0),0)</f>
        <v>-16942405.715292707</v>
      </c>
      <c r="S1025" s="25">
        <f t="shared" ca="1" si="787"/>
        <v>-15327661.986404993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8395.6297298201844</v>
      </c>
      <c r="K1026" s="25">
        <f t="shared" si="784"/>
        <v>21655.303514578787</v>
      </c>
      <c r="L1026" s="25"/>
      <c r="N1026" s="25">
        <f>'Combined Retirement'!$C$18/12</f>
        <v>40940.569999999992</v>
      </c>
      <c r="O1026" s="25">
        <f t="shared" si="785"/>
        <v>10889.636755601023</v>
      </c>
      <c r="P1026" s="25">
        <f t="shared" si="786"/>
        <v>30050.93324439897</v>
      </c>
      <c r="Q1026" s="25">
        <f t="array" aca="1" ref="Q1026" ca="1">INDEX('Isaac 401k'!L:L,MATCH('Retirement Calculator'!A1026,'Isaac 401k'!N:N,0),0)</f>
        <v>1613041.2162377182</v>
      </c>
      <c r="R1026" s="25">
        <f t="array" aca="1" ref="R1026" ca="1">INDEX('Lorri 401b'!L:L,MATCH('Retirement Calculator'!A1026,'Lorri 401b'!N:N,0),0)</f>
        <v>-17034744.606385648</v>
      </c>
      <c r="S1026" s="25">
        <f t="shared" ca="1" si="787"/>
        <v>-15421703.39014793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8395.6297298201844</v>
      </c>
      <c r="K1027" s="25">
        <f t="shared" si="784"/>
        <v>21655.303514578787</v>
      </c>
      <c r="L1027" s="25"/>
      <c r="N1027" s="25">
        <f>'Combined Retirement'!$C$18/12</f>
        <v>40940.569999999992</v>
      </c>
      <c r="O1027" s="25">
        <f t="shared" si="785"/>
        <v>10889.636755601023</v>
      </c>
      <c r="P1027" s="25">
        <f t="shared" si="786"/>
        <v>30050.93324439897</v>
      </c>
      <c r="Q1027" s="25">
        <f t="array" aca="1" ref="Q1027" ca="1">INDEX('Isaac 401k'!L:L,MATCH('Retirement Calculator'!A1027,'Isaac 401k'!N:N,0),0)</f>
        <v>1611331.6097850143</v>
      </c>
      <c r="R1027" s="25">
        <f t="array" aca="1" ref="R1027" ca="1">INDEX('Lorri 401b'!L:L,MATCH('Retirement Calculator'!A1027,'Lorri 401b'!N:N,0),0)</f>
        <v>-17127468.242858142</v>
      </c>
      <c r="S1027" s="25">
        <f t="shared" ca="1" si="787"/>
        <v>-15516136.633073127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8395.6297298201844</v>
      </c>
      <c r="K1028" s="25">
        <f t="shared" si="784"/>
        <v>21655.303514578787</v>
      </c>
      <c r="L1028" s="25"/>
      <c r="N1028" s="25">
        <f>'Combined Retirement'!$C$18/12</f>
        <v>40940.569999999992</v>
      </c>
      <c r="O1028" s="25">
        <f t="shared" si="785"/>
        <v>10889.636755601023</v>
      </c>
      <c r="P1028" s="25">
        <f t="shared" si="786"/>
        <v>30050.93324439897</v>
      </c>
      <c r="Q1028" s="25">
        <f t="array" aca="1" ref="Q1028" ca="1">INDEX('Isaac 401k'!L:L,MATCH('Retirement Calculator'!A1028,'Isaac 401k'!N:N,0),0)</f>
        <v>1609614.8799720907</v>
      </c>
      <c r="R1028" s="25">
        <f t="array" aca="1" ref="R1028" ca="1">INDEX('Lorri 401b'!L:L,MATCH('Retirement Calculator'!A1028,'Lorri 401b'!N:N,0),0)</f>
        <v>-17220578.227815937</v>
      </c>
      <c r="S1028" s="25">
        <f t="shared" ca="1" si="787"/>
        <v>-15610963.347843846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8395.6297298201844</v>
      </c>
      <c r="K1029" s="25">
        <f t="shared" si="784"/>
        <v>21655.303514578787</v>
      </c>
      <c r="L1029" s="25"/>
      <c r="N1029" s="25">
        <f>'Combined Retirement'!$C$18/12</f>
        <v>40940.569999999992</v>
      </c>
      <c r="O1029" s="25">
        <f t="shared" si="785"/>
        <v>10889.636755601023</v>
      </c>
      <c r="P1029" s="25">
        <f t="shared" si="786"/>
        <v>30050.93324439897</v>
      </c>
      <c r="Q1029" s="25">
        <f t="array" aca="1" ref="Q1029" ca="1">INDEX('Isaac 401k'!L:L,MATCH('Retirement Calculator'!A1029,'Isaac 401k'!N:N,0),0)</f>
        <v>1607890.99711828</v>
      </c>
      <c r="R1029" s="25">
        <f t="array" aca="1" ref="R1029" ca="1">INDEX('Lorri 401b'!L:L,MATCH('Retirement Calculator'!A1029,'Lorri 401b'!N:N,0),0)</f>
        <v>-17314076.171044391</v>
      </c>
      <c r="S1029" s="25">
        <f t="shared" ca="1" si="787"/>
        <v>-15706185.173926111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8395.6297298201844</v>
      </c>
      <c r="K1030" s="25">
        <f t="shared" si="784"/>
        <v>21655.303514578787</v>
      </c>
      <c r="L1030" s="25"/>
      <c r="N1030" s="25">
        <f>'Combined Retirement'!$C$18/12</f>
        <v>40940.569999999992</v>
      </c>
      <c r="O1030" s="25">
        <f t="shared" si="785"/>
        <v>10889.636755601023</v>
      </c>
      <c r="P1030" s="25">
        <f t="shared" si="786"/>
        <v>30050.93324439897</v>
      </c>
      <c r="Q1030" s="25">
        <f t="array" aca="1" ref="Q1030" ca="1">INDEX('Isaac 401k'!L:L,MATCH('Retirement Calculator'!A1030,'Isaac 401k'!N:N,0),0)</f>
        <v>1606159.9314192452</v>
      </c>
      <c r="R1030" s="25">
        <f t="array" aca="1" ref="R1030" ca="1">INDEX('Lorri 401b'!L:L,MATCH('Retirement Calculator'!A1030,'Lorri 401b'!N:N,0),0)</f>
        <v>-17407963.689036299</v>
      </c>
      <c r="S1030" s="25">
        <f t="shared" ca="1" si="787"/>
        <v>-15801803.757617053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8395.6297298201844</v>
      </c>
      <c r="K1031" s="25">
        <f t="shared" ref="K1031:K1171" si="1044">IF(C1031&lt;59.5,0,IF(C1031&lt;$B$7,0,P1031*$K$7))</f>
        <v>21655.303514578787</v>
      </c>
      <c r="L1031" s="25"/>
      <c r="N1031" s="25">
        <f>'Combined Retirement'!$C$18/12</f>
        <v>40940.569999999992</v>
      </c>
      <c r="O1031" s="25">
        <f t="shared" ref="O1031:O1171" si="1045">SUM(E1031:I1031)</f>
        <v>10889.636755601023</v>
      </c>
      <c r="P1031" s="25">
        <f t="shared" ref="P1031:P1171" si="1046">N1031-O1031</f>
        <v>30050.93324439897</v>
      </c>
      <c r="Q1031" s="25">
        <f t="array" aca="1" ref="Q1031" ca="1">INDEX('Isaac 401k'!L:L,MATCH('Retirement Calculator'!A1031,'Isaac 401k'!N:N,0),0)</f>
        <v>1604421.6529464643</v>
      </c>
      <c r="R1031" s="25">
        <f t="array" aca="1" ref="R1031" ca="1">INDEX('Lorri 401b'!L:L,MATCH('Retirement Calculator'!A1031,'Lorri 401b'!N:N,0),0)</f>
        <v>-17502242.405019838</v>
      </c>
      <c r="S1031" s="25">
        <f t="shared" ref="S1031:S1171" ca="1" si="1047">SUM(Q1031:R1031)</f>
        <v>-15897820.752073374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8395.6297298201844</v>
      </c>
      <c r="K1032" s="25">
        <f t="shared" si="1044"/>
        <v>21655.303514578787</v>
      </c>
      <c r="L1032" s="25"/>
      <c r="N1032" s="25">
        <f>'Combined Retirement'!$C$18/12</f>
        <v>40940.569999999992</v>
      </c>
      <c r="O1032" s="25">
        <f t="shared" si="1045"/>
        <v>10889.636755601023</v>
      </c>
      <c r="P1032" s="25">
        <f t="shared" si="1046"/>
        <v>30050.93324439897</v>
      </c>
      <c r="Q1032" s="25">
        <f t="array" aca="1" ref="Q1032" ca="1">INDEX('Isaac 401k'!L:L,MATCH('Retirement Calculator'!A1032,'Isaac 401k'!N:N,0),0)</f>
        <v>1602676.1316467135</v>
      </c>
      <c r="R1032" s="25">
        <f t="array" aca="1" ref="R1032" ca="1">INDEX('Lorri 401b'!L:L,MATCH('Retirement Calculator'!A1032,'Lorri 401b'!N:N,0),0)</f>
        <v>-17596913.948986642</v>
      </c>
      <c r="S1032" s="25">
        <f t="shared" ca="1" si="1047"/>
        <v>-15994237.817339929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8395.6297298201844</v>
      </c>
      <c r="K1033" s="25">
        <f t="shared" si="1044"/>
        <v>21655.303514578787</v>
      </c>
      <c r="L1033" s="25"/>
      <c r="N1033" s="25">
        <f>'Combined Retirement'!$C$18/12</f>
        <v>40940.569999999992</v>
      </c>
      <c r="O1033" s="25">
        <f t="shared" si="1045"/>
        <v>10889.636755601023</v>
      </c>
      <c r="P1033" s="25">
        <f t="shared" si="1046"/>
        <v>30050.93324439897</v>
      </c>
      <c r="Q1033" s="25">
        <f t="array" aca="1" ref="Q1033" ca="1">INDEX('Isaac 401k'!L:L,MATCH('Retirement Calculator'!A1033,'Isaac 401k'!N:N,0),0)</f>
        <v>1600923.337341547</v>
      </c>
      <c r="R1033" s="25">
        <f t="array" aca="1" ref="R1033" ca="1">INDEX('Lorri 401b'!L:L,MATCH('Retirement Calculator'!A1033,'Lorri 401b'!N:N,0),0)</f>
        <v>-17691979.957719974</v>
      </c>
      <c r="S1033" s="25">
        <f t="shared" ca="1" si="1047"/>
        <v>-16091056.620378427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8395.6297298201844</v>
      </c>
      <c r="K1034" s="25">
        <f t="shared" si="1044"/>
        <v>21655.303514578787</v>
      </c>
      <c r="L1034" s="25"/>
      <c r="N1034" s="25">
        <f>'Combined Retirement'!$C$18/12</f>
        <v>40940.569999999992</v>
      </c>
      <c r="O1034" s="25">
        <f t="shared" si="1045"/>
        <v>10889.636755601023</v>
      </c>
      <c r="P1034" s="25">
        <f t="shared" si="1046"/>
        <v>30050.93324439897</v>
      </c>
      <c r="Q1034" s="25">
        <f t="array" aca="1" ref="Q1034" ca="1">INDEX('Isaac 401k'!L:L,MATCH('Retirement Calculator'!A1034,'Isaac 401k'!N:N,0),0)</f>
        <v>1599163.2397267758</v>
      </c>
      <c r="R1034" s="25">
        <f t="array" aca="1" ref="R1034" ca="1">INDEX('Lorri 401b'!L:L,MATCH('Retirement Calculator'!A1034,'Lorri 401b'!N:N,0),0)</f>
        <v>-17787442.074823029</v>
      </c>
      <c r="S1034" s="25">
        <f t="shared" ca="1" si="1047"/>
        <v>-16188278.835096253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8395.6297298201844</v>
      </c>
      <c r="K1035" s="25">
        <f t="shared" si="1044"/>
        <v>21655.303514578787</v>
      </c>
      <c r="L1035" s="25"/>
      <c r="N1035" s="25">
        <f>'Combined Retirement'!$C$18/12</f>
        <v>40940.569999999992</v>
      </c>
      <c r="O1035" s="25">
        <f t="shared" si="1045"/>
        <v>10889.636755601023</v>
      </c>
      <c r="P1035" s="25">
        <f t="shared" si="1046"/>
        <v>30050.93324439897</v>
      </c>
      <c r="Q1035" s="25">
        <f t="array" aca="1" ref="Q1035" ca="1">INDEX('Isaac 401k'!L:L,MATCH('Retirement Calculator'!A1035,'Isaac 401k'!N:N,0),0)</f>
        <v>1597395.808371943</v>
      </c>
      <c r="R1035" s="25">
        <f t="array" aca="1" ref="R1035" ca="1">INDEX('Lorri 401b'!L:L,MATCH('Retirement Calculator'!A1035,'Lorri 401b'!N:N,0),0)</f>
        <v>-17883301.950747348</v>
      </c>
      <c r="S1035" s="25">
        <f t="shared" ca="1" si="1047"/>
        <v>-16285906.142375406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8395.6297298201844</v>
      </c>
      <c r="K1036" s="25">
        <f t="shared" si="1044"/>
        <v>21655.303514578787</v>
      </c>
      <c r="L1036" s="25"/>
      <c r="N1036" s="25">
        <f>'Combined Retirement'!$C$18/12</f>
        <v>40940.569999999992</v>
      </c>
      <c r="O1036" s="25">
        <f t="shared" si="1045"/>
        <v>10889.636755601023</v>
      </c>
      <c r="P1036" s="25">
        <f t="shared" si="1046"/>
        <v>30050.93324439897</v>
      </c>
      <c r="Q1036" s="25">
        <f t="array" aca="1" ref="Q1036" ca="1">INDEX('Isaac 401k'!L:L,MATCH('Retirement Calculator'!A1036,'Isaac 401k'!N:N,0),0)</f>
        <v>1595621.0127197984</v>
      </c>
      <c r="R1036" s="25">
        <f t="array" aca="1" ref="R1036" ca="1">INDEX('Lorri 401b'!L:L,MATCH('Retirement Calculator'!A1036,'Lorri 401b'!N:N,0),0)</f>
        <v>-17979561.242821351</v>
      </c>
      <c r="S1036" s="25">
        <f t="shared" ca="1" si="1047"/>
        <v>-16383940.230101552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8395.6297298201844</v>
      </c>
      <c r="K1037" s="25">
        <f t="shared" si="1044"/>
        <v>21655.303514578787</v>
      </c>
      <c r="L1037" s="25"/>
      <c r="N1037" s="25">
        <f>'Combined Retirement'!$C$18/12</f>
        <v>40940.569999999992</v>
      </c>
      <c r="O1037" s="25">
        <f t="shared" si="1045"/>
        <v>10889.636755601023</v>
      </c>
      <c r="P1037" s="25">
        <f t="shared" si="1046"/>
        <v>30050.93324439897</v>
      </c>
      <c r="Q1037" s="25">
        <f t="array" aca="1" ref="Q1037" ca="1">INDEX('Isaac 401k'!L:L,MATCH('Retirement Calculator'!A1037,'Isaac 401k'!N:N,0),0)</f>
        <v>1593838.8220857698</v>
      </c>
      <c r="R1037" s="25">
        <f t="array" aca="1" ref="R1037" ca="1">INDEX('Lorri 401b'!L:L,MATCH('Retirement Calculator'!A1037,'Lorri 401b'!N:N,0),0)</f>
        <v>-18076221.615278993</v>
      </c>
      <c r="S1037" s="25">
        <f t="shared" ca="1" si="1047"/>
        <v>-16482382.793193223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8395.6297298201844</v>
      </c>
      <c r="K1038" s="25">
        <f t="shared" si="1044"/>
        <v>21655.303514578787</v>
      </c>
      <c r="L1038" s="25"/>
      <c r="N1038" s="25">
        <f>'Combined Retirement'!$C$18/12</f>
        <v>40940.569999999992</v>
      </c>
      <c r="O1038" s="25">
        <f t="shared" si="1045"/>
        <v>10889.636755601023</v>
      </c>
      <c r="P1038" s="25">
        <f t="shared" si="1046"/>
        <v>30050.93324439897</v>
      </c>
      <c r="Q1038" s="25">
        <f t="array" aca="1" ref="Q1038" ca="1">INDEX('Isaac 401k'!L:L,MATCH('Retirement Calculator'!A1038,'Isaac 401k'!N:N,0),0)</f>
        <v>1592049.2056574328</v>
      </c>
      <c r="R1038" s="25">
        <f t="array" aca="1" ref="R1038" ca="1">INDEX('Lorri 401b'!L:L,MATCH('Retirement Calculator'!A1038,'Lorri 401b'!N:N,0),0)</f>
        <v>-18173284.739288542</v>
      </c>
      <c r="S1038" s="25">
        <f t="shared" ca="1" si="1047"/>
        <v>-16581235.533631109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8395.6297298201844</v>
      </c>
      <c r="K1039" s="25">
        <f t="shared" si="1044"/>
        <v>21655.303514578787</v>
      </c>
      <c r="L1039" s="25"/>
      <c r="N1039" s="25">
        <f>'Combined Retirement'!$C$18/12</f>
        <v>40940.569999999992</v>
      </c>
      <c r="O1039" s="25">
        <f t="shared" si="1045"/>
        <v>10889.636755601023</v>
      </c>
      <c r="P1039" s="25">
        <f t="shared" si="1046"/>
        <v>30050.93324439897</v>
      </c>
      <c r="Q1039" s="25">
        <f t="array" aca="1" ref="Q1039" ca="1">INDEX('Isaac 401k'!L:L,MATCH('Retirement Calculator'!A1039,'Isaac 401k'!N:N,0),0)</f>
        <v>1590252.1324939777</v>
      </c>
      <c r="R1039" s="25">
        <f t="array" aca="1" ref="R1039" ca="1">INDEX('Lorri 401b'!L:L,MATCH('Retirement Calculator'!A1039,'Lorri 401b'!N:N,0),0)</f>
        <v>-18270752.292981464</v>
      </c>
      <c r="S1039" s="25">
        <f t="shared" ca="1" si="1047"/>
        <v>-16680500.160487486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8395.6297298201844</v>
      </c>
      <c r="K1040" s="25">
        <f t="shared" si="1044"/>
        <v>21655.303514578787</v>
      </c>
      <c r="L1040" s="25"/>
      <c r="N1040" s="25">
        <f>'Combined Retirement'!$C$18/12</f>
        <v>40940.569999999992</v>
      </c>
      <c r="O1040" s="25">
        <f t="shared" si="1045"/>
        <v>10889.636755601023</v>
      </c>
      <c r="P1040" s="25">
        <f t="shared" si="1046"/>
        <v>30050.93324439897</v>
      </c>
      <c r="Q1040" s="25">
        <f t="array" aca="1" ref="Q1040" ca="1">INDEX('Isaac 401k'!L:L,MATCH('Retirement Calculator'!A1040,'Isaac 401k'!N:N,0),0)</f>
        <v>1588447.5715256748</v>
      </c>
      <c r="R1040" s="25">
        <f t="array" aca="1" ref="R1040" ca="1">INDEX('Lorri 401b'!L:L,MATCH('Retirement Calculator'!A1040,'Lorri 401b'!N:N,0),0)</f>
        <v>-18368625.961481441</v>
      </c>
      <c r="S1040" s="25">
        <f t="shared" ca="1" si="1047"/>
        <v>-16780178.389955766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8395.6297298201844</v>
      </c>
      <c r="K1041" s="25">
        <f t="shared" si="1044"/>
        <v>21655.303514578787</v>
      </c>
      <c r="L1041" s="25"/>
      <c r="N1041" s="25">
        <f>'Combined Retirement'!$C$18/12</f>
        <v>40940.569999999992</v>
      </c>
      <c r="O1041" s="25">
        <f t="shared" si="1045"/>
        <v>10889.636755601023</v>
      </c>
      <c r="P1041" s="25">
        <f t="shared" si="1046"/>
        <v>30050.93324439897</v>
      </c>
      <c r="Q1041" s="25">
        <f t="array" aca="1" ref="Q1041" ca="1">INDEX('Isaac 401k'!L:L,MATCH('Retirement Calculator'!A1041,'Isaac 401k'!N:N,0),0)</f>
        <v>1586635.4915533373</v>
      </c>
      <c r="R1041" s="25">
        <f t="array" aca="1" ref="R1041" ca="1">INDEX('Lorri 401b'!L:L,MATCH('Retirement Calculator'!A1041,'Lorri 401b'!N:N,0),0)</f>
        <v>-18466907.436933503</v>
      </c>
      <c r="S1041" s="25">
        <f t="shared" ca="1" si="1047"/>
        <v>-16880271.945380166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8395.6297298201844</v>
      </c>
      <c r="K1042" s="25">
        <f t="shared" si="1044"/>
        <v>21655.303514578787</v>
      </c>
      <c r="L1042" s="25"/>
      <c r="N1042" s="25">
        <f>'Combined Retirement'!$C$18/12</f>
        <v>40940.569999999992</v>
      </c>
      <c r="O1042" s="25">
        <f t="shared" si="1045"/>
        <v>10889.636755601023</v>
      </c>
      <c r="P1042" s="25">
        <f t="shared" si="1046"/>
        <v>30050.93324439897</v>
      </c>
      <c r="Q1042" s="25">
        <f t="array" aca="1" ref="Q1042" ca="1">INDEX('Isaac 401k'!L:L,MATCH('Retirement Calculator'!A1042,'Isaac 401k'!N:N,0),0)</f>
        <v>1584815.8612477819</v>
      </c>
      <c r="R1042" s="25">
        <f t="array" aca="1" ref="R1042" ca="1">INDEX('Lorri 401b'!L:L,MATCH('Retirement Calculator'!A1042,'Lorri 401b'!N:N,0),0)</f>
        <v>-18565598.41853328</v>
      </c>
      <c r="S1042" s="25">
        <f t="shared" ca="1" si="1047"/>
        <v>-16980782.557285499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8395.6297298201844</v>
      </c>
      <c r="K1043" s="25">
        <f t="shared" si="1044"/>
        <v>21655.303514578787</v>
      </c>
      <c r="L1043" s="25"/>
      <c r="N1043" s="25">
        <f>'Combined Retirement'!$C$18/12</f>
        <v>40940.569999999992</v>
      </c>
      <c r="O1043" s="25">
        <f t="shared" si="1045"/>
        <v>10889.636755601023</v>
      </c>
      <c r="P1043" s="25">
        <f t="shared" si="1046"/>
        <v>30050.93324439897</v>
      </c>
      <c r="Q1043" s="25">
        <f t="array" aca="1" ref="Q1043" ca="1">INDEX('Isaac 401k'!L:L,MATCH('Retirement Calculator'!A1043,'Isaac 401k'!N:N,0),0)</f>
        <v>1582988.6491492866</v>
      </c>
      <c r="R1043" s="25">
        <f t="array" aca="1" ref="R1043" ca="1">INDEX('Lorri 401b'!L:L,MATCH('Retirement Calculator'!A1043,'Lorri 401b'!N:N,0),0)</f>
        <v>-18664700.61255639</v>
      </c>
      <c r="S1043" s="25">
        <f t="shared" ca="1" si="1047"/>
        <v>-17081711.963407103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8395.6297298201844</v>
      </c>
      <c r="K1044" s="25">
        <f t="shared" si="1044"/>
        <v>21655.303514578787</v>
      </c>
      <c r="L1044" s="25"/>
      <c r="N1044" s="25">
        <f>'Combined Retirement'!$C$18/12</f>
        <v>40940.569999999992</v>
      </c>
      <c r="O1044" s="25">
        <f t="shared" si="1045"/>
        <v>10889.636755601023</v>
      </c>
      <c r="P1044" s="25">
        <f t="shared" si="1046"/>
        <v>30050.93324439897</v>
      </c>
      <c r="Q1044" s="25">
        <f t="array" aca="1" ref="Q1044" ca="1">INDEX('Isaac 401k'!L:L,MATCH('Retirement Calculator'!A1044,'Isaac 401k'!N:N,0),0)</f>
        <v>1581153.8236670475</v>
      </c>
      <c r="R1044" s="25">
        <f t="array" aca="1" ref="R1044" ca="1">INDEX('Lorri 401b'!L:L,MATCH('Retirement Calculator'!A1044,'Lorri 401b'!N:N,0),0)</f>
        <v>-18764215.73238793</v>
      </c>
      <c r="S1044" s="25">
        <f t="shared" ca="1" si="1047"/>
        <v>-17183061.908720881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8395.6297298201844</v>
      </c>
      <c r="K1045" s="25">
        <f t="shared" si="1044"/>
        <v>21655.303514578787</v>
      </c>
      <c r="L1045" s="25"/>
      <c r="N1045" s="25">
        <f>'Combined Retirement'!$C$18/12</f>
        <v>40940.569999999992</v>
      </c>
      <c r="O1045" s="25">
        <f t="shared" si="1045"/>
        <v>10889.636755601023</v>
      </c>
      <c r="P1045" s="25">
        <f t="shared" si="1046"/>
        <v>30050.93324439897</v>
      </c>
      <c r="Q1045" s="25">
        <f t="array" aca="1" ref="Q1045" ca="1">INDEX('Isaac 401k'!L:L,MATCH('Retirement Calculator'!A1045,'Isaac 401k'!N:N,0),0)</f>
        <v>1579311.3530786324</v>
      </c>
      <c r="R1045" s="25">
        <f t="array" aca="1" ref="R1045" ca="1">INDEX('Lorri 401b'!L:L,MATCH('Retirement Calculator'!A1045,'Lorri 401b'!N:N,0),0)</f>
        <v>-18864145.498552103</v>
      </c>
      <c r="S1045" s="25">
        <f t="shared" ca="1" si="1047"/>
        <v>-17284834.145473469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8395.6297298201844</v>
      </c>
      <c r="K1046" s="25">
        <f t="shared" si="1044"/>
        <v>21655.303514578787</v>
      </c>
      <c r="L1046" s="25"/>
      <c r="N1046" s="25">
        <f>'Combined Retirement'!$C$18/12</f>
        <v>40940.569999999992</v>
      </c>
      <c r="O1046" s="25">
        <f t="shared" si="1045"/>
        <v>10889.636755601023</v>
      </c>
      <c r="P1046" s="25">
        <f t="shared" si="1046"/>
        <v>30050.93324439897</v>
      </c>
      <c r="Q1046" s="25">
        <f t="array" aca="1" ref="Q1046" ca="1">INDEX('Isaac 401k'!L:L,MATCH('Retirement Calculator'!A1046,'Isaac 401k'!N:N,0),0)</f>
        <v>1577461.2055294323</v>
      </c>
      <c r="R1046" s="25">
        <f t="array" aca="1" ref="R1046" ca="1">INDEX('Lorri 401b'!L:L,MATCH('Retirement Calculator'!A1046,'Lorri 401b'!N:N,0),0)</f>
        <v>-18964491.638741959</v>
      </c>
      <c r="S1046" s="25">
        <f t="shared" ca="1" si="1047"/>
        <v>-17387030.433212526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8395.6297298201844</v>
      </c>
      <c r="K1047" s="25">
        <f t="shared" si="1044"/>
        <v>21655.303514578787</v>
      </c>
      <c r="L1047" s="25"/>
      <c r="N1047" s="25">
        <f>'Combined Retirement'!$C$18/12</f>
        <v>40940.569999999992</v>
      </c>
      <c r="O1047" s="25">
        <f t="shared" si="1045"/>
        <v>10889.636755601023</v>
      </c>
      <c r="P1047" s="25">
        <f t="shared" si="1046"/>
        <v>30050.93324439897</v>
      </c>
      <c r="Q1047" s="25">
        <f t="array" aca="1" ref="Q1047" ca="1">INDEX('Isaac 401k'!L:L,MATCH('Retirement Calculator'!A1047,'Isaac 401k'!N:N,0),0)</f>
        <v>1575603.3490321105</v>
      </c>
      <c r="R1047" s="25">
        <f t="array" aca="1" ref="R1047" ca="1">INDEX('Lorri 401b'!L:L,MATCH('Retirement Calculator'!A1047,'Lorri 401b'!N:N,0),0)</f>
        <v>-19065255.887849271</v>
      </c>
      <c r="S1047" s="25">
        <f t="shared" ca="1" si="1047"/>
        <v>-17489652.53881716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8395.6297298201844</v>
      </c>
      <c r="K1048" s="25">
        <f t="shared" si="1044"/>
        <v>21655.303514578787</v>
      </c>
      <c r="L1048" s="25"/>
      <c r="N1048" s="25">
        <f>'Combined Retirement'!$C$18/12</f>
        <v>40940.569999999992</v>
      </c>
      <c r="O1048" s="25">
        <f t="shared" si="1045"/>
        <v>10889.636755601023</v>
      </c>
      <c r="P1048" s="25">
        <f t="shared" si="1046"/>
        <v>30050.93324439897</v>
      </c>
      <c r="Q1048" s="25">
        <f t="array" aca="1" ref="Q1048" ca="1">INDEX('Isaac 401k'!L:L,MATCH('Retirement Calculator'!A1048,'Isaac 401k'!N:N,0),0)</f>
        <v>1573737.7514660498</v>
      </c>
      <c r="R1048" s="25">
        <f t="array" aca="1" ref="R1048" ca="1">INDEX('Lorri 401b'!L:L,MATCH('Retirement Calculator'!A1048,'Lorri 401b'!N:N,0),0)</f>
        <v>-19166439.987994533</v>
      </c>
      <c r="S1048" s="25">
        <f t="shared" ca="1" si="1047"/>
        <v>-17592702.236528482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8395.6297298201844</v>
      </c>
      <c r="K1049" s="25">
        <f t="shared" si="1044"/>
        <v>21655.303514578787</v>
      </c>
      <c r="L1049" s="25"/>
      <c r="N1049" s="25">
        <f>'Combined Retirement'!$C$18/12</f>
        <v>40940.569999999992</v>
      </c>
      <c r="O1049" s="25">
        <f t="shared" si="1045"/>
        <v>10889.636755601023</v>
      </c>
      <c r="P1049" s="25">
        <f t="shared" si="1046"/>
        <v>30050.93324439897</v>
      </c>
      <c r="Q1049" s="25">
        <f t="array" aca="1" ref="Q1049" ca="1">INDEX('Isaac 401k'!L:L,MATCH('Retirement Calculator'!A1049,'Isaac 401k'!N:N,0),0)</f>
        <v>1571864.3805767973</v>
      </c>
      <c r="R1049" s="25">
        <f t="array" aca="1" ref="R1049" ca="1">INDEX('Lorri 401b'!L:L,MATCH('Retirement Calculator'!A1049,'Lorri 401b'!N:N,0),0)</f>
        <v>-19268045.688557066</v>
      </c>
      <c r="S1049" s="25">
        <f t="shared" ca="1" si="1047"/>
        <v>-17696181.307980269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8395.6297298201844</v>
      </c>
      <c r="K1050" s="25">
        <f t="shared" si="1044"/>
        <v>21655.303514578787</v>
      </c>
      <c r="L1050" s="25"/>
      <c r="N1050" s="25">
        <f>'Combined Retirement'!$C$18/12</f>
        <v>40940.569999999992</v>
      </c>
      <c r="O1050" s="25">
        <f t="shared" si="1045"/>
        <v>10889.636755601023</v>
      </c>
      <c r="P1050" s="25">
        <f t="shared" si="1046"/>
        <v>30050.93324439897</v>
      </c>
      <c r="Q1050" s="25">
        <f t="array" aca="1" ref="Q1050" ca="1">INDEX('Isaac 401k'!L:L,MATCH('Retirement Calculator'!A1050,'Isaac 401k'!N:N,0),0)</f>
        <v>1569983.2039755061</v>
      </c>
      <c r="R1050" s="25">
        <f t="array" aca="1" ref="R1050" ca="1">INDEX('Lorri 401b'!L:L,MATCH('Retirement Calculator'!A1050,'Lorri 401b'!N:N,0),0)</f>
        <v>-19370074.746205274</v>
      </c>
      <c r="S1050" s="25">
        <f t="shared" ca="1" si="1047"/>
        <v>-17800091.542229768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8395.6297298201844</v>
      </c>
      <c r="K1051" s="25">
        <f t="shared" si="1044"/>
        <v>21655.303514578787</v>
      </c>
      <c r="L1051" s="25"/>
      <c r="N1051" s="25">
        <f>'Combined Retirement'!$C$18/12</f>
        <v>40940.569999999992</v>
      </c>
      <c r="O1051" s="25">
        <f t="shared" si="1045"/>
        <v>10889.636755601023</v>
      </c>
      <c r="P1051" s="25">
        <f t="shared" si="1046"/>
        <v>30050.93324439897</v>
      </c>
      <c r="Q1051" s="25">
        <f t="array" aca="1" ref="Q1051" ca="1">INDEX('Isaac 401k'!L:L,MATCH('Retirement Calculator'!A1051,'Isaac 401k'!N:N,0),0)</f>
        <v>1568094.1891383764</v>
      </c>
      <c r="R1051" s="25">
        <f t="array" aca="1" ref="R1051" ca="1">INDEX('Lorri 401b'!L:L,MATCH('Retirement Calculator'!A1051,'Lorri 401b'!N:N,0),0)</f>
        <v>-19472528.924927019</v>
      </c>
      <c r="S1051" s="25">
        <f t="shared" ca="1" si="1047"/>
        <v>-17904434.735788643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8395.6297298201844</v>
      </c>
      <c r="K1052" s="25">
        <f t="shared" si="1044"/>
        <v>21655.303514578787</v>
      </c>
      <c r="L1052" s="25"/>
      <c r="N1052" s="25">
        <f>'Combined Retirement'!$C$18/12</f>
        <v>40940.569999999992</v>
      </c>
      <c r="O1052" s="25">
        <f t="shared" si="1045"/>
        <v>10889.636755601023</v>
      </c>
      <c r="P1052" s="25">
        <f t="shared" si="1046"/>
        <v>30050.93324439897</v>
      </c>
      <c r="Q1052" s="25">
        <f t="array" aca="1" ref="Q1052" ca="1">INDEX('Isaac 401k'!L:L,MATCH('Retirement Calculator'!A1052,'Isaac 401k'!N:N,0),0)</f>
        <v>1566197.3034060919</v>
      </c>
      <c r="R1052" s="25">
        <f t="array" aca="1" ref="R1052" ca="1">INDEX('Lorri 401b'!L:L,MATCH('Retirement Calculator'!A1052,'Lorri 401b'!N:N,0),0)</f>
        <v>-19575409.996060103</v>
      </c>
      <c r="S1052" s="25">
        <f t="shared" ca="1" si="1047"/>
        <v>-18009212.69265401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8395.6297298201844</v>
      </c>
      <c r="K1053" s="25">
        <f t="shared" si="1044"/>
        <v>21655.303514578787</v>
      </c>
      <c r="L1053" s="25"/>
      <c r="N1053" s="25">
        <f>'Combined Retirement'!$C$18/12</f>
        <v>40940.569999999992</v>
      </c>
      <c r="O1053" s="25">
        <f t="shared" si="1045"/>
        <v>10889.636755601023</v>
      </c>
      <c r="P1053" s="25">
        <f t="shared" si="1046"/>
        <v>30050.93324439897</v>
      </c>
      <c r="Q1053" s="25">
        <f t="array" aca="1" ref="Q1053" ca="1">INDEX('Isaac 401k'!L:L,MATCH('Retirement Calculator'!A1053,'Isaac 401k'!N:N,0),0)</f>
        <v>1564292.5139832562</v>
      </c>
      <c r="R1053" s="25">
        <f t="array" aca="1" ref="R1053" ca="1">INDEX('Lorri 401b'!L:L,MATCH('Retirement Calculator'!A1053,'Lorri 401b'!N:N,0),0)</f>
        <v>-19678719.73832291</v>
      </c>
      <c r="S1053" s="25">
        <f t="shared" ca="1" si="1047"/>
        <v>-18114427.224339653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8395.6297298201844</v>
      </c>
      <c r="K1054" s="25">
        <f t="shared" si="1044"/>
        <v>21655.303514578787</v>
      </c>
      <c r="L1054" s="25"/>
      <c r="N1054" s="25">
        <f>'Combined Retirement'!$C$18/12</f>
        <v>40940.569999999992</v>
      </c>
      <c r="O1054" s="25">
        <f t="shared" si="1045"/>
        <v>10889.636755601023</v>
      </c>
      <c r="P1054" s="25">
        <f t="shared" si="1046"/>
        <v>30050.93324439897</v>
      </c>
      <c r="Q1054" s="25">
        <f t="array" aca="1" ref="Q1054" ca="1">INDEX('Isaac 401k'!L:L,MATCH('Retirement Calculator'!A1054,'Isaac 401k'!N:N,0),0)</f>
        <v>1562379.7879378253</v>
      </c>
      <c r="R1054" s="25">
        <f t="array" aca="1" ref="R1054" ca="1">INDEX('Lorri 401b'!L:L,MATCH('Retirement Calculator'!A1054,'Lorri 401b'!N:N,0),0)</f>
        <v>-19782459.937845144</v>
      </c>
      <c r="S1054" s="25">
        <f t="shared" ca="1" si="1047"/>
        <v>-18220080.149907321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8395.6297298201844</v>
      </c>
      <c r="K1055" s="25">
        <f t="shared" si="1044"/>
        <v>21655.303514578787</v>
      </c>
      <c r="L1055" s="25"/>
      <c r="N1055" s="25">
        <f>'Combined Retirement'!$C$18/12</f>
        <v>40940.569999999992</v>
      </c>
      <c r="O1055" s="25">
        <f t="shared" si="1045"/>
        <v>10889.636755601023</v>
      </c>
      <c r="P1055" s="25">
        <f t="shared" si="1046"/>
        <v>30050.93324439897</v>
      </c>
      <c r="Q1055" s="25">
        <f t="array" aca="1" ref="Q1055" ca="1">INDEX('Isaac 401k'!L:L,MATCH('Retirement Calculator'!A1055,'Isaac 401k'!N:N,0),0)</f>
        <v>1560459.0922005384</v>
      </c>
      <c r="R1055" s="25">
        <f t="array" aca="1" ref="R1055" ca="1">INDEX('Lorri 401b'!L:L,MATCH('Retirement Calculator'!A1055,'Lorri 401b'!N:N,0),0)</f>
        <v>-19886632.388198722</v>
      </c>
      <c r="S1055" s="25">
        <f t="shared" ca="1" si="1047"/>
        <v>-18326173.295998182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8395.6297298201844</v>
      </c>
      <c r="K1056" s="25">
        <f t="shared" si="1044"/>
        <v>21655.303514578787</v>
      </c>
      <c r="L1056" s="25"/>
      <c r="N1056" s="25">
        <f>'Combined Retirement'!$C$18/12</f>
        <v>40940.569999999992</v>
      </c>
      <c r="O1056" s="25">
        <f t="shared" si="1045"/>
        <v>10889.636755601023</v>
      </c>
      <c r="P1056" s="25">
        <f t="shared" si="1046"/>
        <v>30050.93324439897</v>
      </c>
      <c r="Q1056" s="25">
        <f t="array" aca="1" ref="Q1056" ca="1">INDEX('Isaac 401k'!L:L,MATCH('Retirement Calculator'!A1056,'Isaac 401k'!N:N,0),0)</f>
        <v>1558530.3935643462</v>
      </c>
      <c r="R1056" s="25">
        <f t="array" aca="1" ref="R1056" ca="1">INDEX('Lorri 401b'!L:L,MATCH('Retirement Calculator'!A1056,'Lorri 401b'!N:N,0),0)</f>
        <v>-19991238.89042877</v>
      </c>
      <c r="S1056" s="25">
        <f t="shared" ca="1" si="1047"/>
        <v>-18432708.496864423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8395.6297298201844</v>
      </c>
      <c r="K1057" s="25">
        <f t="shared" si="1044"/>
        <v>21655.303514578787</v>
      </c>
      <c r="L1057" s="25"/>
      <c r="N1057" s="25">
        <f>'Combined Retirement'!$C$18/12</f>
        <v>40940.569999999992</v>
      </c>
      <c r="O1057" s="25">
        <f t="shared" si="1045"/>
        <v>10889.636755601023</v>
      </c>
      <c r="P1057" s="25">
        <f t="shared" si="1046"/>
        <v>30050.93324439897</v>
      </c>
      <c r="Q1057" s="25">
        <f t="array" aca="1" ref="Q1057" ca="1">INDEX('Isaac 401k'!L:L,MATCH('Retirement Calculator'!A1057,'Isaac 401k'!N:N,0),0)</f>
        <v>1556593.6586838367</v>
      </c>
      <c r="R1057" s="25">
        <f t="array" aca="1" ref="R1057" ca="1">INDEX('Lorri 401b'!L:L,MATCH('Retirement Calculator'!A1057,'Lorri 401b'!N:N,0),0)</f>
        <v>-20096281.253084779</v>
      </c>
      <c r="S1057" s="25">
        <f t="shared" ca="1" si="1047"/>
        <v>-18539687.594400942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8395.6297298201844</v>
      </c>
      <c r="K1058" s="25">
        <f t="shared" si="1044"/>
        <v>21655.303514578787</v>
      </c>
      <c r="L1058" s="25"/>
      <c r="N1058" s="25">
        <f>'Combined Retirement'!$C$18/12</f>
        <v>40940.569999999992</v>
      </c>
      <c r="O1058" s="25">
        <f t="shared" si="1045"/>
        <v>10889.636755601023</v>
      </c>
      <c r="P1058" s="25">
        <f t="shared" si="1046"/>
        <v>30050.93324439897</v>
      </c>
      <c r="Q1058" s="25">
        <f t="array" aca="1" ref="Q1058" ca="1">INDEX('Isaac 401k'!L:L,MATCH('Retirement Calculator'!A1058,'Isaac 401k'!N:N,0),0)</f>
        <v>1554648.8540746584</v>
      </c>
      <c r="R1058" s="25">
        <f t="array" aca="1" ref="R1058" ca="1">INDEX('Lorri 401b'!L:L,MATCH('Retirement Calculator'!A1058,'Lorri 401b'!N:N,0),0)</f>
        <v>-20201761.292251855</v>
      </c>
      <c r="S1058" s="25">
        <f t="shared" ca="1" si="1047"/>
        <v>-18647112.438177198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8395.6297298201844</v>
      </c>
      <c r="K1059" s="25">
        <f t="shared" si="1044"/>
        <v>21655.303514578787</v>
      </c>
      <c r="L1059" s="25"/>
      <c r="N1059" s="25">
        <f>'Combined Retirement'!$C$18/12</f>
        <v>40940.569999999992</v>
      </c>
      <c r="O1059" s="25">
        <f t="shared" si="1045"/>
        <v>10889.636755601023</v>
      </c>
      <c r="P1059" s="25">
        <f t="shared" si="1046"/>
        <v>30050.93324439897</v>
      </c>
      <c r="Q1059" s="25">
        <f t="array" aca="1" ref="Q1059" ca="1">INDEX('Isaac 401k'!L:L,MATCH('Retirement Calculator'!A1059,'Isaac 401k'!N:N,0),0)</f>
        <v>1552695.9461129417</v>
      </c>
      <c r="R1059" s="25">
        <f t="array" aca="1" ref="R1059" ca="1">INDEX('Lorri 401b'!L:L,MATCH('Retirement Calculator'!A1059,'Lorri 401b'!N:N,0),0)</f>
        <v>-20307680.831582125</v>
      </c>
      <c r="S1059" s="25">
        <f t="shared" ca="1" si="1047"/>
        <v>-18754984.885469183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8395.6297298201844</v>
      </c>
      <c r="K1060" s="25">
        <f t="shared" si="1044"/>
        <v>21655.303514578787</v>
      </c>
      <c r="L1060" s="25"/>
      <c r="N1060" s="25">
        <f>'Combined Retirement'!$C$18/12</f>
        <v>40940.569999999992</v>
      </c>
      <c r="O1060" s="25">
        <f t="shared" si="1045"/>
        <v>10889.636755601023</v>
      </c>
      <c r="P1060" s="25">
        <f t="shared" si="1046"/>
        <v>30050.93324439897</v>
      </c>
      <c r="Q1060" s="25">
        <f t="array" aca="1" ref="Q1060" ca="1">INDEX('Isaac 401k'!L:L,MATCH('Retirement Calculator'!A1060,'Isaac 401k'!N:N,0),0)</f>
        <v>1550734.9010347179</v>
      </c>
      <c r="R1060" s="25">
        <f t="array" aca="1" ref="R1060" ca="1">INDEX('Lorri 401b'!L:L,MATCH('Retirement Calculator'!A1060,'Lorri 401b'!N:N,0),0)</f>
        <v>-20414041.702326272</v>
      </c>
      <c r="S1060" s="25">
        <f t="shared" ca="1" si="1047"/>
        <v>-18863306.801291555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8395.6297298201844</v>
      </c>
      <c r="K1061" s="25">
        <f t="shared" si="1044"/>
        <v>21655.303514578787</v>
      </c>
      <c r="L1061" s="25"/>
      <c r="N1061" s="25">
        <f>'Combined Retirement'!$C$18/12</f>
        <v>40940.569999999992</v>
      </c>
      <c r="O1061" s="25">
        <f t="shared" si="1045"/>
        <v>10889.636755601023</v>
      </c>
      <c r="P1061" s="25">
        <f t="shared" si="1046"/>
        <v>30050.93324439897</v>
      </c>
      <c r="Q1061" s="25">
        <f t="array" aca="1" ref="Q1061" ca="1">INDEX('Isaac 401k'!L:L,MATCH('Retirement Calculator'!A1061,'Isaac 401k'!N:N,0),0)</f>
        <v>1548765.6849353348</v>
      </c>
      <c r="R1061" s="25">
        <f t="array" aca="1" ref="R1061" ca="1">INDEX('Lorri 401b'!L:L,MATCH('Retirement Calculator'!A1061,'Lorri 401b'!N:N,0),0)</f>
        <v>-20520845.743365187</v>
      </c>
      <c r="S1061" s="25">
        <f t="shared" ca="1" si="1047"/>
        <v>-18972080.058429852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8395.6297298201844</v>
      </c>
      <c r="K1062" s="25">
        <f t="shared" si="1044"/>
        <v>21655.303514578787</v>
      </c>
      <c r="L1062" s="25"/>
      <c r="N1062" s="25">
        <f>'Combined Retirement'!$C$18/12</f>
        <v>40940.569999999992</v>
      </c>
      <c r="O1062" s="25">
        <f t="shared" si="1045"/>
        <v>10889.636755601023</v>
      </c>
      <c r="P1062" s="25">
        <f t="shared" si="1046"/>
        <v>30050.93324439897</v>
      </c>
      <c r="Q1062" s="25">
        <f t="array" aca="1" ref="Q1062" ca="1">INDEX('Isaac 401k'!L:L,MATCH('Retirement Calculator'!A1062,'Isaac 401k'!N:N,0),0)</f>
        <v>1546788.2637688708</v>
      </c>
      <c r="R1062" s="25">
        <f t="array" aca="1" ref="R1062" ca="1">INDEX('Lorri 401b'!L:L,MATCH('Retirement Calculator'!A1062,'Lorri 401b'!N:N,0),0)</f>
        <v>-20628094.801241763</v>
      </c>
      <c r="S1062" s="25">
        <f t="shared" ca="1" si="1047"/>
        <v>-19081306.537472893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8395.6297298201844</v>
      </c>
      <c r="K1063" s="25">
        <f t="shared" si="1044"/>
        <v>21655.303514578787</v>
      </c>
      <c r="L1063" s="25"/>
      <c r="N1063" s="25">
        <f>'Combined Retirement'!$C$18/12</f>
        <v>40940.569999999992</v>
      </c>
      <c r="O1063" s="25">
        <f t="shared" si="1045"/>
        <v>10889.636755601023</v>
      </c>
      <c r="P1063" s="25">
        <f t="shared" si="1046"/>
        <v>30050.93324439897</v>
      </c>
      <c r="Q1063" s="25">
        <f t="array" aca="1" ref="Q1063" ca="1">INDEX('Isaac 401k'!L:L,MATCH('Retirement Calculator'!A1063,'Isaac 401k'!N:N,0),0)</f>
        <v>1544802.6033475467</v>
      </c>
      <c r="R1063" s="25">
        <f t="array" aca="1" ref="R1063" ca="1">INDEX('Lorri 401b'!L:L,MATCH('Retirement Calculator'!A1063,'Lorri 401b'!N:N,0),0)</f>
        <v>-20735790.730192825</v>
      </c>
      <c r="S1063" s="25">
        <f t="shared" ca="1" si="1047"/>
        <v>-19190988.126845278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8395.6297298201844</v>
      </c>
      <c r="K1064" s="25">
        <f t="shared" si="1044"/>
        <v>21655.303514578787</v>
      </c>
      <c r="L1064" s="25"/>
      <c r="N1064" s="25">
        <f>'Combined Retirement'!$C$18/12</f>
        <v>40940.569999999992</v>
      </c>
      <c r="O1064" s="25">
        <f t="shared" si="1045"/>
        <v>10889.636755601023</v>
      </c>
      <c r="P1064" s="25">
        <f t="shared" si="1046"/>
        <v>30050.93324439897</v>
      </c>
      <c r="Q1064" s="25">
        <f t="array" aca="1" ref="Q1064" ca="1">INDEX('Isaac 401k'!L:L,MATCH('Retirement Calculator'!A1064,'Isaac 401k'!N:N,0),0)</f>
        <v>1542808.6693411337</v>
      </c>
      <c r="R1064" s="25">
        <f t="array" aca="1" ref="R1064" ca="1">INDEX('Lorri 401b'!L:L,MATCH('Retirement Calculator'!A1064,'Lorri 401b'!N:N,0),0)</f>
        <v>-20843935.392181184</v>
      </c>
      <c r="S1064" s="25">
        <f t="shared" ca="1" si="1047"/>
        <v>-19301126.722840052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8395.6297298201844</v>
      </c>
      <c r="K1065" s="25">
        <f t="shared" si="1044"/>
        <v>21655.303514578787</v>
      </c>
      <c r="L1065" s="25"/>
      <c r="N1065" s="25">
        <f>'Combined Retirement'!$C$18/12</f>
        <v>40940.569999999992</v>
      </c>
      <c r="O1065" s="25">
        <f t="shared" si="1045"/>
        <v>10889.636755601023</v>
      </c>
      <c r="P1065" s="25">
        <f t="shared" si="1046"/>
        <v>30050.93324439897</v>
      </c>
      <c r="Q1065" s="25">
        <f t="array" aca="1" ref="Q1065" ca="1">INDEX('Isaac 401k'!L:L,MATCH('Retirement Calculator'!A1065,'Isaac 401k'!N:N,0),0)</f>
        <v>1540806.4272763606</v>
      </c>
      <c r="R1065" s="25">
        <f t="array" aca="1" ref="R1065" ca="1">INDEX('Lorri 401b'!L:L,MATCH('Retirement Calculator'!A1065,'Lorri 401b'!N:N,0),0)</f>
        <v>-20952530.656927828</v>
      </c>
      <c r="S1065" s="25">
        <f t="shared" ca="1" si="1047"/>
        <v>-19411724.229651466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8395.6297298201844</v>
      </c>
      <c r="K1066" s="25">
        <f t="shared" si="1044"/>
        <v>21655.303514578787</v>
      </c>
      <c r="L1066" s="25"/>
      <c r="N1066" s="25">
        <f>'Combined Retirement'!$C$18/12</f>
        <v>40940.569999999992</v>
      </c>
      <c r="O1066" s="25">
        <f t="shared" si="1045"/>
        <v>10889.636755601023</v>
      </c>
      <c r="P1066" s="25">
        <f t="shared" si="1046"/>
        <v>30050.93324439897</v>
      </c>
      <c r="Q1066" s="25">
        <f t="array" aca="1" ref="Q1066" ca="1">INDEX('Isaac 401k'!L:L,MATCH('Retirement Calculator'!A1066,'Isaac 401k'!N:N,0),0)</f>
        <v>1538795.8425363177</v>
      </c>
      <c r="R1066" s="25">
        <f t="array" aca="1" ref="R1066" ca="1">INDEX('Lorri 401b'!L:L,MATCH('Retirement Calculator'!A1066,'Lorri 401b'!N:N,0),0)</f>
        <v>-21061578.40194425</v>
      </c>
      <c r="S1066" s="25">
        <f t="shared" ca="1" si="1047"/>
        <v>-19522782.559407931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8395.6297298201844</v>
      </c>
      <c r="K1067" s="25">
        <f t="shared" si="1044"/>
        <v>21655.303514578787</v>
      </c>
      <c r="L1067" s="25"/>
      <c r="N1067" s="25">
        <f>'Combined Retirement'!$C$18/12</f>
        <v>40940.569999999992</v>
      </c>
      <c r="O1067" s="25">
        <f t="shared" si="1045"/>
        <v>10889.636755601023</v>
      </c>
      <c r="P1067" s="25">
        <f t="shared" si="1046"/>
        <v>30050.93324439897</v>
      </c>
      <c r="Q1067" s="25">
        <f t="array" aca="1" ref="Q1067" ca="1">INDEX('Isaac 401k'!L:L,MATCH('Retirement Calculator'!A1067,'Isaac 401k'!N:N,0),0)</f>
        <v>1536776.8803598578</v>
      </c>
      <c r="R1067" s="25">
        <f t="array" aca="1" ref="R1067" ca="1">INDEX('Lorri 401b'!L:L,MATCH('Retirement Calculator'!A1067,'Lorri 401b'!N:N,0),0)</f>
        <v>-21171080.512564905</v>
      </c>
      <c r="S1067" s="25">
        <f t="shared" ca="1" si="1047"/>
        <v>-19634303.632205047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8395.6297298201844</v>
      </c>
      <c r="K1068" s="25">
        <f t="shared" si="1044"/>
        <v>21655.303514578787</v>
      </c>
      <c r="L1068" s="25"/>
      <c r="N1068" s="25">
        <f>'Combined Retirement'!$C$18/12</f>
        <v>40940.569999999992</v>
      </c>
      <c r="O1068" s="25">
        <f t="shared" si="1045"/>
        <v>10889.636755601023</v>
      </c>
      <c r="P1068" s="25">
        <f t="shared" si="1046"/>
        <v>30050.93324439897</v>
      </c>
      <c r="Q1068" s="25">
        <f t="array" aca="1" ref="Q1068" ca="1">INDEX('Isaac 401k'!L:L,MATCH('Retirement Calculator'!A1068,'Isaac 401k'!N:N,0),0)</f>
        <v>1534749.505840996</v>
      </c>
      <c r="R1068" s="25">
        <f t="array" aca="1" ref="R1068" ca="1">INDEX('Lorri 401b'!L:L,MATCH('Retirement Calculator'!A1068,'Lorri 401b'!N:N,0),0)</f>
        <v>-21281038.881979812</v>
      </c>
      <c r="S1068" s="25">
        <f t="shared" ca="1" si="1047"/>
        <v>-19746289.376138818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8395.6297298201844</v>
      </c>
      <c r="K1069" s="25">
        <f t="shared" si="1044"/>
        <v>21655.303514578787</v>
      </c>
      <c r="L1069" s="25"/>
      <c r="N1069" s="25">
        <f>'Combined Retirement'!$C$18/12</f>
        <v>40940.569999999992</v>
      </c>
      <c r="O1069" s="25">
        <f t="shared" si="1045"/>
        <v>10889.636755601023</v>
      </c>
      <c r="P1069" s="25">
        <f t="shared" si="1046"/>
        <v>30050.93324439897</v>
      </c>
      <c r="Q1069" s="25">
        <f t="array" aca="1" ref="Q1069" ca="1">INDEX('Isaac 401k'!L:L,MATCH('Retirement Calculator'!A1069,'Isaac 401k'!N:N,0),0)</f>
        <v>1532713.6839283057</v>
      </c>
      <c r="R1069" s="25">
        <f t="array" aca="1" ref="R1069" ca="1">INDEX('Lorri 401b'!L:L,MATCH('Retirement Calculator'!A1069,'Lorri 401b'!N:N,0),0)</f>
        <v>-21391455.411267284</v>
      </c>
      <c r="S1069" s="25">
        <f t="shared" ca="1" si="1047"/>
        <v>-19858741.727338977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8395.6297298201844</v>
      </c>
      <c r="K1070" s="25">
        <f t="shared" si="1044"/>
        <v>21655.303514578787</v>
      </c>
      <c r="L1070" s="25"/>
      <c r="N1070" s="25">
        <f>'Combined Retirement'!$C$18/12</f>
        <v>40940.569999999992</v>
      </c>
      <c r="O1070" s="25">
        <f t="shared" si="1045"/>
        <v>10889.636755601023</v>
      </c>
      <c r="P1070" s="25">
        <f t="shared" si="1046"/>
        <v>30050.93324439897</v>
      </c>
      <c r="Q1070" s="25">
        <f t="array" aca="1" ref="Q1070" ca="1">INDEX('Isaac 401k'!L:L,MATCH('Retirement Calculator'!A1070,'Isaac 401k'!N:N,0),0)</f>
        <v>1530669.3794243126</v>
      </c>
      <c r="R1070" s="25">
        <f t="array" aca="1" ref="R1070" ca="1">INDEX('Lorri 401b'!L:L,MATCH('Retirement Calculator'!A1070,'Lorri 401b'!N:N,0),0)</f>
        <v>-21502332.009426787</v>
      </c>
      <c r="S1070" s="25">
        <f t="shared" ca="1" si="1047"/>
        <v>-19971662.630002476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8395.6297298201844</v>
      </c>
      <c r="K1071" s="25">
        <f t="shared" si="1044"/>
        <v>21655.303514578787</v>
      </c>
      <c r="L1071" s="25"/>
      <c r="N1071" s="25">
        <f>'Combined Retirement'!$C$18/12</f>
        <v>40940.569999999992</v>
      </c>
      <c r="O1071" s="25">
        <f t="shared" si="1045"/>
        <v>10889.636755601023</v>
      </c>
      <c r="P1071" s="25">
        <f t="shared" si="1046"/>
        <v>30050.93324439897</v>
      </c>
      <c r="Q1071" s="25">
        <f t="array" aca="1" ref="Q1071" ca="1">INDEX('Isaac 401k'!L:L,MATCH('Retirement Calculator'!A1071,'Isaac 401k'!N:N,0),0)</f>
        <v>1528616.5569848861</v>
      </c>
      <c r="R1071" s="25">
        <f t="array" aca="1" ref="R1071" ca="1">INDEX('Lorri 401b'!L:L,MATCH('Retirement Calculator'!A1071,'Lorri 401b'!N:N,0),0)</f>
        <v>-21613670.593411952</v>
      </c>
      <c r="S1071" s="25">
        <f t="shared" ca="1" si="1047"/>
        <v>-20085054.036427066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8395.6297298201844</v>
      </c>
      <c r="K1072" s="25">
        <f t="shared" si="1044"/>
        <v>21655.303514578787</v>
      </c>
      <c r="L1072" s="25"/>
      <c r="N1072" s="25">
        <f>'Combined Retirement'!$C$18/12</f>
        <v>40940.569999999992</v>
      </c>
      <c r="O1072" s="25">
        <f t="shared" si="1045"/>
        <v>10889.636755601023</v>
      </c>
      <c r="P1072" s="25">
        <f t="shared" si="1046"/>
        <v>30050.93324439897</v>
      </c>
      <c r="Q1072" s="25">
        <f t="array" aca="1" ref="Q1072" ca="1">INDEX('Isaac 401k'!L:L,MATCH('Retirement Calculator'!A1072,'Isaac 401k'!N:N,0),0)</f>
        <v>1526555.1811186287</v>
      </c>
      <c r="R1072" s="25">
        <f t="array" aca="1" ref="R1072" ca="1">INDEX('Lorri 401b'!L:L,MATCH('Retirement Calculator'!A1072,'Lorri 401b'!N:N,0),0)</f>
        <v>-21725473.088163722</v>
      </c>
      <c r="S1072" s="25">
        <f t="shared" ca="1" si="1047"/>
        <v>-20198917.907045092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8395.6297298201844</v>
      </c>
      <c r="K1073" s="25">
        <f t="shared" si="1044"/>
        <v>21655.303514578787</v>
      </c>
      <c r="L1073" s="25"/>
      <c r="N1073" s="25">
        <f>'Combined Retirement'!$C$18/12</f>
        <v>40940.569999999992</v>
      </c>
      <c r="O1073" s="25">
        <f t="shared" si="1045"/>
        <v>10889.636755601023</v>
      </c>
      <c r="P1073" s="25">
        <f t="shared" si="1046"/>
        <v>30050.93324439897</v>
      </c>
      <c r="Q1073" s="25">
        <f t="array" aca="1" ref="Q1073" ca="1">INDEX('Isaac 401k'!L:L,MATCH('Retirement Calculator'!A1073,'Isaac 401k'!N:N,0),0)</f>
        <v>1524485.216186262</v>
      </c>
      <c r="R1073" s="25">
        <f t="array" aca="1" ref="R1073" ca="1">INDEX('Lorri 401b'!L:L,MATCH('Retirement Calculator'!A1073,'Lorri 401b'!N:N,0),0)</f>
        <v>-21837741.426643625</v>
      </c>
      <c r="S1073" s="25">
        <f t="shared" ca="1" si="1047"/>
        <v>-20313256.210457362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8395.6297298201844</v>
      </c>
      <c r="K1074" s="25">
        <f t="shared" si="1044"/>
        <v>21655.303514578787</v>
      </c>
      <c r="L1074" s="25"/>
      <c r="N1074" s="25">
        <f>'Combined Retirement'!$C$18/12</f>
        <v>40940.569999999992</v>
      </c>
      <c r="O1074" s="25">
        <f t="shared" si="1045"/>
        <v>10889.636755601023</v>
      </c>
      <c r="P1074" s="25">
        <f t="shared" si="1046"/>
        <v>30050.93324439897</v>
      </c>
      <c r="Q1074" s="25">
        <f t="array" aca="1" ref="Q1074" ca="1">INDEX('Isaac 401k'!L:L,MATCH('Retirement Calculator'!A1074,'Isaac 401k'!N:N,0),0)</f>
        <v>1522406.6264000102</v>
      </c>
      <c r="R1074" s="25">
        <f t="array" aca="1" ref="R1074" ca="1">INDEX('Lorri 401b'!L:L,MATCH('Retirement Calculator'!A1074,'Lorri 401b'!N:N,0),0)</f>
        <v>-21950477.549867194</v>
      </c>
      <c r="S1074" s="25">
        <f t="shared" ca="1" si="1047"/>
        <v>-20428070.923467185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8395.6297298201844</v>
      </c>
      <c r="K1075" s="25">
        <f t="shared" si="1044"/>
        <v>21655.303514578787</v>
      </c>
      <c r="L1075" s="25"/>
      <c r="N1075" s="25">
        <f>'Combined Retirement'!$C$18/12</f>
        <v>40940.569999999992</v>
      </c>
      <c r="O1075" s="25">
        <f t="shared" si="1045"/>
        <v>10889.636755601023</v>
      </c>
      <c r="P1075" s="25">
        <f t="shared" si="1046"/>
        <v>30050.93324439897</v>
      </c>
      <c r="Q1075" s="25">
        <f t="array" aca="1" ref="Q1075" ca="1">INDEX('Isaac 401k'!L:L,MATCH('Retirement Calculator'!A1075,'Isaac 401k'!N:N,0),0)</f>
        <v>1520319.3758229825</v>
      </c>
      <c r="R1075" s="25">
        <f t="array" aca="1" ref="R1075" ca="1">INDEX('Lorri 401b'!L:L,MATCH('Retirement Calculator'!A1075,'Lorri 401b'!N:N,0),0)</f>
        <v>-22063683.406937528</v>
      </c>
      <c r="S1075" s="25">
        <f t="shared" ca="1" si="1047"/>
        <v>-20543364.031114545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8395.6297298201844</v>
      </c>
      <c r="K1076" s="25">
        <f t="shared" si="1044"/>
        <v>21655.303514578787</v>
      </c>
      <c r="L1076" s="25"/>
      <c r="N1076" s="25">
        <f>'Combined Retirement'!$C$18/12</f>
        <v>40940.569999999992</v>
      </c>
      <c r="O1076" s="25">
        <f t="shared" si="1045"/>
        <v>10889.636755601023</v>
      </c>
      <c r="P1076" s="25">
        <f t="shared" si="1046"/>
        <v>30050.93324439897</v>
      </c>
      <c r="Q1076" s="25">
        <f t="array" aca="1" ref="Q1076" ca="1">INDEX('Isaac 401k'!L:L,MATCH('Retirement Calculator'!A1076,'Isaac 401k'!N:N,0),0)</f>
        <v>1518223.4283685505</v>
      </c>
      <c r="R1076" s="25">
        <f t="array" aca="1" ref="R1076" ca="1">INDEX('Lorri 401b'!L:L,MATCH('Retirement Calculator'!A1076,'Lorri 401b'!N:N,0),0)</f>
        <v>-22177360.955078989</v>
      </c>
      <c r="S1076" s="25">
        <f t="shared" ca="1" si="1047"/>
        <v>-20659137.526710439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8395.6297298201844</v>
      </c>
      <c r="K1077" s="25">
        <f t="shared" si="1044"/>
        <v>21655.303514578787</v>
      </c>
      <c r="L1077" s="25"/>
      <c r="N1077" s="25">
        <f>'Combined Retirement'!$C$18/12</f>
        <v>40940.569999999992</v>
      </c>
      <c r="O1077" s="25">
        <f t="shared" si="1045"/>
        <v>10889.636755601023</v>
      </c>
      <c r="P1077" s="25">
        <f t="shared" si="1046"/>
        <v>30050.93324439897</v>
      </c>
      <c r="Q1077" s="25">
        <f t="array" aca="1" ref="Q1077" ca="1">INDEX('Isaac 401k'!L:L,MATCH('Retirement Calculator'!A1077,'Isaac 401k'!N:N,0),0)</f>
        <v>1516118.747799725</v>
      </c>
      <c r="R1077" s="25">
        <f t="array" aca="1" ref="R1077" ca="1">INDEX('Lorri 401b'!L:L,MATCH('Retirement Calculator'!A1077,'Lorri 401b'!N:N,0),0)</f>
        <v>-22291512.159671038</v>
      </c>
      <c r="S1077" s="25">
        <f t="shared" ca="1" si="1047"/>
        <v>-20775393.411871314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8395.6297298201844</v>
      </c>
      <c r="K1078" s="25">
        <f t="shared" si="1044"/>
        <v>21655.303514578787</v>
      </c>
      <c r="L1078" s="25"/>
      <c r="N1078" s="25">
        <f>'Combined Retirement'!$C$18/12</f>
        <v>40940.569999999992</v>
      </c>
      <c r="O1078" s="25">
        <f t="shared" si="1045"/>
        <v>10889.636755601023</v>
      </c>
      <c r="P1078" s="25">
        <f t="shared" si="1046"/>
        <v>30050.93324439897</v>
      </c>
      <c r="Q1078" s="25">
        <f t="array" aca="1" ref="Q1078" ca="1">INDEX('Isaac 401k'!L:L,MATCH('Retirement Calculator'!A1078,'Isaac 401k'!N:N,0),0)</f>
        <v>1514005.2977285294</v>
      </c>
      <c r="R1078" s="25">
        <f t="array" aca="1" ref="R1078" ca="1">INDEX('Lorri 401b'!L:L,MATCH('Retirement Calculator'!A1078,'Lorri 401b'!N:N,0),0)</f>
        <v>-22406138.994282223</v>
      </c>
      <c r="S1078" s="25">
        <f t="shared" ca="1" si="1047"/>
        <v>-20892133.696553692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8395.6297298201844</v>
      </c>
      <c r="K1079" s="25">
        <f t="shared" si="1044"/>
        <v>21655.303514578787</v>
      </c>
      <c r="L1079" s="25"/>
      <c r="N1079" s="25">
        <f>'Combined Retirement'!$C$18/12</f>
        <v>40940.569999999992</v>
      </c>
      <c r="O1079" s="25">
        <f t="shared" si="1045"/>
        <v>10889.636755601023</v>
      </c>
      <c r="P1079" s="25">
        <f t="shared" si="1046"/>
        <v>30050.93324439897</v>
      </c>
      <c r="Q1079" s="25">
        <f t="array" aca="1" ref="Q1079" ca="1">INDEX('Isaac 401k'!L:L,MATCH('Retirement Calculator'!A1079,'Isaac 401k'!N:N,0),0)</f>
        <v>1511883.0416153704</v>
      </c>
      <c r="R1079" s="25">
        <f t="array" aca="1" ref="R1079" ca="1">INDEX('Lorri 401b'!L:L,MATCH('Retirement Calculator'!A1079,'Lorri 401b'!N:N,0),0)</f>
        <v>-22521243.440704286</v>
      </c>
      <c r="S1079" s="25">
        <f t="shared" ca="1" si="1047"/>
        <v>-21009360.399088915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8395.6297298201844</v>
      </c>
      <c r="K1080" s="25">
        <f t="shared" si="1044"/>
        <v>21655.303514578787</v>
      </c>
      <c r="L1080" s="25"/>
      <c r="N1080" s="25">
        <f>'Combined Retirement'!$C$18/12</f>
        <v>40940.569999999992</v>
      </c>
      <c r="O1080" s="25">
        <f t="shared" si="1045"/>
        <v>10889.636755601023</v>
      </c>
      <c r="P1080" s="25">
        <f t="shared" si="1046"/>
        <v>30050.93324439897</v>
      </c>
      <c r="Q1080" s="25">
        <f t="array" aca="1" ref="Q1080" ca="1">INDEX('Isaac 401k'!L:L,MATCH('Retirement Calculator'!A1080,'Isaac 401k'!N:N,0),0)</f>
        <v>1509751.9427684066</v>
      </c>
      <c r="R1080" s="25">
        <f t="array" aca="1" ref="R1080" ca="1">INDEX('Lorri 401b'!L:L,MATCH('Retirement Calculator'!A1080,'Lorri 401b'!N:N,0),0)</f>
        <v>-22636827.488986444</v>
      </c>
      <c r="S1080" s="25">
        <f t="shared" ca="1" si="1047"/>
        <v>-21127075.546218038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8395.6297298201844</v>
      </c>
      <c r="K1081" s="25">
        <f t="shared" si="1044"/>
        <v>21655.303514578787</v>
      </c>
      <c r="L1081" s="25"/>
      <c r="N1081" s="25">
        <f>'Combined Retirement'!$C$18/12</f>
        <v>40940.569999999992</v>
      </c>
      <c r="O1081" s="25">
        <f t="shared" si="1045"/>
        <v>10889.636755601023</v>
      </c>
      <c r="P1081" s="25">
        <f t="shared" si="1046"/>
        <v>30050.93324439897</v>
      </c>
      <c r="Q1081" s="25">
        <f t="array" aca="1" ref="Q1081" ca="1">INDEX('Isaac 401k'!L:L,MATCH('Retirement Calculator'!A1081,'Isaac 401k'!N:N,0),0)</f>
        <v>1507611.9643429138</v>
      </c>
      <c r="R1081" s="25">
        <f t="array" aca="1" ref="R1081" ca="1">INDEX('Lorri 401b'!L:L,MATCH('Retirement Calculator'!A1081,'Lorri 401b'!N:N,0),0)</f>
        <v>-22752893.137469776</v>
      </c>
      <c r="S1081" s="25">
        <f t="shared" ca="1" si="1047"/>
        <v>-21245281.173126861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8395.6297298201844</v>
      </c>
      <c r="K1082" s="25">
        <f t="shared" si="1044"/>
        <v>21655.303514578787</v>
      </c>
      <c r="L1082" s="25"/>
      <c r="N1082" s="25">
        <f>'Combined Retirement'!$C$18/12</f>
        <v>40940.569999999992</v>
      </c>
      <c r="O1082" s="25">
        <f t="shared" si="1045"/>
        <v>10889.636755601023</v>
      </c>
      <c r="P1082" s="25">
        <f t="shared" si="1046"/>
        <v>30050.93324439897</v>
      </c>
      <c r="Q1082" s="25">
        <f t="array" aca="1" ref="Q1082" ca="1">INDEX('Isaac 401k'!L:L,MATCH('Retirement Calculator'!A1082,'Isaac 401k'!N:N,0),0)</f>
        <v>1505463.0693406481</v>
      </c>
      <c r="R1082" s="25">
        <f t="array" aca="1" ref="R1082" ca="1">INDEX('Lorri 401b'!L:L,MATCH('Retirement Calculator'!A1082,'Lorri 401b'!N:N,0),0)</f>
        <v>-22869442.392821789</v>
      </c>
      <c r="S1082" s="25">
        <f t="shared" ca="1" si="1047"/>
        <v>-21363979.323481143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8395.6297298201844</v>
      </c>
      <c r="K1083" s="25">
        <f t="shared" si="1044"/>
        <v>21655.303514578787</v>
      </c>
      <c r="L1083" s="25"/>
      <c r="N1083" s="25">
        <f>'Combined Retirement'!$C$18/12</f>
        <v>40940.569999999992</v>
      </c>
      <c r="O1083" s="25">
        <f t="shared" si="1045"/>
        <v>10889.636755601023</v>
      </c>
      <c r="P1083" s="25">
        <f t="shared" si="1046"/>
        <v>30050.93324439897</v>
      </c>
      <c r="Q1083" s="25">
        <f t="array" aca="1" ref="Q1083" ca="1">INDEX('Isaac 401k'!L:L,MATCH('Retirement Calculator'!A1083,'Isaac 401k'!N:N,0),0)</f>
        <v>1503305.2206092065</v>
      </c>
      <c r="R1083" s="25">
        <f t="array" aca="1" ref="R1083" ca="1">INDEX('Lorri 401b'!L:L,MATCH('Retirement Calculator'!A1083,'Lorri 401b'!N:N,0),0)</f>
        <v>-22986477.2700711</v>
      </c>
      <c r="S1083" s="25">
        <f t="shared" ca="1" si="1047"/>
        <v>-21483172.049461894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8395.6297298201844</v>
      </c>
      <c r="K1084" s="25">
        <f t="shared" si="1044"/>
        <v>21655.303514578787</v>
      </c>
      <c r="L1084" s="25"/>
      <c r="N1084" s="25">
        <f>'Combined Retirement'!$C$18/12</f>
        <v>40940.569999999992</v>
      </c>
      <c r="O1084" s="25">
        <f t="shared" si="1045"/>
        <v>10889.636755601023</v>
      </c>
      <c r="P1084" s="25">
        <f t="shared" si="1046"/>
        <v>30050.93324439897</v>
      </c>
      <c r="Q1084" s="25">
        <f t="array" aca="1" ref="Q1084" ca="1">INDEX('Isaac 401k'!L:L,MATCH('Retirement Calculator'!A1084,'Isaac 401k'!N:N,0),0)</f>
        <v>1501138.3808413837</v>
      </c>
      <c r="R1084" s="25">
        <f t="array" aca="1" ref="R1084" ca="1">INDEX('Lorri 401b'!L:L,MATCH('Retirement Calculator'!A1084,'Lorri 401b'!N:N,0),0)</f>
        <v>-23103999.792642284</v>
      </c>
      <c r="S1084" s="25">
        <f t="shared" ca="1" si="1047"/>
        <v>-21602861.411800899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8395.6297298201844</v>
      </c>
      <c r="K1085" s="25">
        <f t="shared" si="1044"/>
        <v>21655.303514578787</v>
      </c>
      <c r="L1085" s="25"/>
      <c r="N1085" s="25">
        <f>'Combined Retirement'!$C$18/12</f>
        <v>40940.569999999992</v>
      </c>
      <c r="O1085" s="25">
        <f t="shared" si="1045"/>
        <v>10889.636755601023</v>
      </c>
      <c r="P1085" s="25">
        <f t="shared" si="1046"/>
        <v>30050.93324439897</v>
      </c>
      <c r="Q1085" s="25">
        <f t="array" aca="1" ref="Q1085" ca="1">INDEX('Isaac 401k'!L:L,MATCH('Retirement Calculator'!A1085,'Isaac 401k'!N:N,0),0)</f>
        <v>1498962.5125745283</v>
      </c>
      <c r="R1085" s="25">
        <f t="array" aca="1" ref="R1085" ca="1">INDEX('Lorri 401b'!L:L,MATCH('Retirement Calculator'!A1085,'Lorri 401b'!N:N,0),0)</f>
        <v>-23222011.992390849</v>
      </c>
      <c r="S1085" s="25">
        <f t="shared" ca="1" si="1047"/>
        <v>-21723049.479816321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8395.6297298201844</v>
      </c>
      <c r="K1086" s="25">
        <f t="shared" si="1044"/>
        <v>21655.303514578787</v>
      </c>
      <c r="L1086" s="25"/>
      <c r="N1086" s="25">
        <f>'Combined Retirement'!$C$18/12</f>
        <v>40940.569999999992</v>
      </c>
      <c r="O1086" s="25">
        <f t="shared" si="1045"/>
        <v>10889.636755601023</v>
      </c>
      <c r="P1086" s="25">
        <f t="shared" si="1046"/>
        <v>30050.93324439897</v>
      </c>
      <c r="Q1086" s="25">
        <f t="array" aca="1" ref="Q1086" ca="1">INDEX('Isaac 401k'!L:L,MATCH('Retirement Calculator'!A1086,'Isaac 401k'!N:N,0),0)</f>
        <v>1496777.5781898946</v>
      </c>
      <c r="R1086" s="25">
        <f t="array" aca="1" ref="R1086" ca="1">INDEX('Lorri 401b'!L:L,MATCH('Retirement Calculator'!A1086,'Lorri 401b'!N:N,0),0)</f>
        <v>-23340515.909638364</v>
      </c>
      <c r="S1086" s="25">
        <f t="shared" ca="1" si="1047"/>
        <v>-21843738.331448469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8395.6297298201844</v>
      </c>
      <c r="K1087" s="25">
        <f t="shared" si="1044"/>
        <v>21655.303514578787</v>
      </c>
      <c r="L1087" s="25"/>
      <c r="N1087" s="25">
        <f>'Combined Retirement'!$C$18/12</f>
        <v>40940.569999999992</v>
      </c>
      <c r="O1087" s="25">
        <f t="shared" si="1045"/>
        <v>10889.636755601023</v>
      </c>
      <c r="P1087" s="25">
        <f t="shared" si="1046"/>
        <v>30050.93324439897</v>
      </c>
      <c r="Q1087" s="25">
        <f t="array" aca="1" ref="Q1087" ca="1">INDEX('Isaac 401k'!L:L,MATCH('Retirement Calculator'!A1087,'Isaac 401k'!N:N,0),0)</f>
        <v>1494583.5399119915</v>
      </c>
      <c r="R1087" s="25">
        <f t="array" aca="1" ref="R1087" ca="1">INDEX('Lorri 401b'!L:L,MATCH('Retirement Calculator'!A1087,'Lorri 401b'!N:N,0),0)</f>
        <v>-23459513.593207747</v>
      </c>
      <c r="S1087" s="25">
        <f t="shared" ca="1" si="1047"/>
        <v>-21964930.053295754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8395.6297298201844</v>
      </c>
      <c r="K1088" s="25">
        <f t="shared" si="1044"/>
        <v>21655.303514578787</v>
      </c>
      <c r="L1088" s="25"/>
      <c r="N1088" s="25">
        <f>'Combined Retirement'!$C$18/12</f>
        <v>40940.569999999992</v>
      </c>
      <c r="O1088" s="25">
        <f t="shared" si="1045"/>
        <v>10889.636755601023</v>
      </c>
      <c r="P1088" s="25">
        <f t="shared" si="1046"/>
        <v>30050.93324439897</v>
      </c>
      <c r="Q1088" s="25">
        <f t="array" aca="1" ref="Q1088" ca="1">INDEX('Isaac 401k'!L:L,MATCH('Retirement Calculator'!A1088,'Isaac 401k'!N:N,0),0)</f>
        <v>1492380.3598079304</v>
      </c>
      <c r="R1088" s="25">
        <f t="array" aca="1" ref="R1088" ca="1">INDEX('Lorri 401b'!L:L,MATCH('Retirement Calculator'!A1088,'Lorri 401b'!N:N,0),0)</f>
        <v>-23579007.100458667</v>
      </c>
      <c r="S1088" s="25">
        <f t="shared" ca="1" si="1047"/>
        <v>-22086626.740650736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8395.6297298201844</v>
      </c>
      <c r="K1089" s="25">
        <f t="shared" si="1044"/>
        <v>21655.303514578787</v>
      </c>
      <c r="L1089" s="25"/>
      <c r="N1089" s="25">
        <f>'Combined Retirement'!$C$18/12</f>
        <v>40940.569999999992</v>
      </c>
      <c r="O1089" s="25">
        <f t="shared" si="1045"/>
        <v>10889.636755601023</v>
      </c>
      <c r="P1089" s="25">
        <f t="shared" si="1046"/>
        <v>30050.93324439897</v>
      </c>
      <c r="Q1089" s="25">
        <f t="array" aca="1" ref="Q1089" ca="1">INDEX('Isaac 401k'!L:L,MATCH('Retirement Calculator'!A1089,'Isaac 401k'!N:N,0),0)</f>
        <v>1490167.999786769</v>
      </c>
      <c r="R1089" s="25">
        <f t="array" aca="1" ref="R1089" ca="1">INDEX('Lorri 401b'!L:L,MATCH('Retirement Calculator'!A1089,'Lorri 401b'!N:N,0),0)</f>
        <v>-23698998.497323133</v>
      </c>
      <c r="S1089" s="25">
        <f t="shared" ca="1" si="1047"/>
        <v>-22208830.497536365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8395.6297298201844</v>
      </c>
      <c r="K1090" s="25">
        <f t="shared" si="1044"/>
        <v>21655.303514578787</v>
      </c>
      <c r="L1090" s="25"/>
      <c r="N1090" s="25">
        <f>'Combined Retirement'!$C$18/12</f>
        <v>40940.569999999992</v>
      </c>
      <c r="O1090" s="25">
        <f t="shared" si="1045"/>
        <v>10889.636755601023</v>
      </c>
      <c r="P1090" s="25">
        <f t="shared" si="1046"/>
        <v>30050.93324439897</v>
      </c>
      <c r="Q1090" s="25">
        <f t="array" aca="1" ref="Q1090" ca="1">INDEX('Isaac 401k'!L:L,MATCH('Retirement Calculator'!A1090,'Isaac 401k'!N:N,0),0)</f>
        <v>1487946.4215988528</v>
      </c>
      <c r="R1090" s="25">
        <f t="array" aca="1" ref="R1090" ca="1">INDEX('Lorri 401b'!L:L,MATCH('Retirement Calculator'!A1090,'Lorri 401b'!N:N,0),0)</f>
        <v>-23819489.858341202</v>
      </c>
      <c r="S1090" s="25">
        <f t="shared" ca="1" si="1047"/>
        <v>-22331543.43674235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8395.6297298201844</v>
      </c>
      <c r="K1091" s="25">
        <f t="shared" si="1044"/>
        <v>21655.303514578787</v>
      </c>
      <c r="L1091" s="25"/>
      <c r="N1091" s="25">
        <f>'Combined Retirement'!$C$18/12</f>
        <v>40940.569999999992</v>
      </c>
      <c r="O1091" s="25">
        <f t="shared" si="1045"/>
        <v>10889.636755601023</v>
      </c>
      <c r="P1091" s="25">
        <f t="shared" si="1046"/>
        <v>30050.93324439897</v>
      </c>
      <c r="Q1091" s="25">
        <f t="array" aca="1" ref="Q1091" ca="1">INDEX('Isaac 401k'!L:L,MATCH('Retirement Calculator'!A1091,'Isaac 401k'!N:N,0),0)</f>
        <v>1485715.5868351536</v>
      </c>
      <c r="R1091" s="25">
        <f t="array" aca="1" ref="R1091" ca="1">INDEX('Lorri 401b'!L:L,MATCH('Retirement Calculator'!A1091,'Lorri 401b'!N:N,0),0)</f>
        <v>-23940483.266696844</v>
      </c>
      <c r="S1091" s="25">
        <f t="shared" ca="1" si="1047"/>
        <v>-22454767.679861691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8395.6297298201844</v>
      </c>
      <c r="K1092" s="25">
        <f t="shared" si="1044"/>
        <v>21655.303514578787</v>
      </c>
      <c r="L1092" s="25"/>
      <c r="N1092" s="25">
        <f>'Combined Retirement'!$C$18/12</f>
        <v>40940.569999999992</v>
      </c>
      <c r="O1092" s="25">
        <f t="shared" si="1045"/>
        <v>10889.636755601023</v>
      </c>
      <c r="P1092" s="25">
        <f t="shared" si="1046"/>
        <v>30050.93324439897</v>
      </c>
      <c r="Q1092" s="25">
        <f t="array" aca="1" ref="Q1092" ca="1">INDEX('Isaac 401k'!L:L,MATCH('Retirement Calculator'!A1092,'Isaac 401k'!N:N,0),0)</f>
        <v>1483475.4569266057</v>
      </c>
      <c r="R1092" s="25">
        <f t="array" aca="1" ref="R1092" ca="1">INDEX('Lorri 401b'!L:L,MATCH('Retirement Calculator'!A1092,'Lorri 401b'!N:N,0),0)</f>
        <v>-24061980.814253971</v>
      </c>
      <c r="S1092" s="25">
        <f t="shared" ca="1" si="1047"/>
        <v>-22578505.357327364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8395.6297298201844</v>
      </c>
      <c r="K1093" s="25">
        <f t="shared" si="1044"/>
        <v>21655.303514578787</v>
      </c>
      <c r="L1093" s="25"/>
      <c r="N1093" s="25">
        <f>'Combined Retirement'!$C$18/12</f>
        <v>40940.569999999992</v>
      </c>
      <c r="O1093" s="25">
        <f t="shared" si="1045"/>
        <v>10889.636755601023</v>
      </c>
      <c r="P1093" s="25">
        <f t="shared" si="1046"/>
        <v>30050.93324439897</v>
      </c>
      <c r="Q1093" s="25">
        <f t="array" aca="1" ref="Q1093" ca="1">INDEX('Isaac 401k'!L:L,MATCH('Retirement Calculator'!A1093,'Isaac 401k'!N:N,0),0)</f>
        <v>1481225.9931434388</v>
      </c>
      <c r="R1093" s="25">
        <f t="array" aca="1" ref="R1093" ca="1">INDEX('Lorri 401b'!L:L,MATCH('Retirement Calculator'!A1093,'Lorri 401b'!N:N,0),0)</f>
        <v>-24183984.601592585</v>
      </c>
      <c r="S1093" s="25">
        <f t="shared" ca="1" si="1047"/>
        <v>-22702758.608449146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8395.6297298201844</v>
      </c>
      <c r="K1094" s="25">
        <f t="shared" si="1044"/>
        <v>21655.303514578787</v>
      </c>
      <c r="L1094" s="25"/>
      <c r="N1094" s="25">
        <f>'Combined Retirement'!$C$18/12</f>
        <v>40940.569999999992</v>
      </c>
      <c r="O1094" s="25">
        <f t="shared" si="1045"/>
        <v>10889.636755601023</v>
      </c>
      <c r="P1094" s="25">
        <f t="shared" si="1046"/>
        <v>30050.93324439897</v>
      </c>
      <c r="Q1094" s="25">
        <f t="array" aca="1" ref="Q1094" ca="1">INDEX('Isaac 401k'!L:L,MATCH('Retirement Calculator'!A1094,'Isaac 401k'!N:N,0),0)</f>
        <v>1478967.1565945088</v>
      </c>
      <c r="R1094" s="25">
        <f t="array" aca="1" ref="R1094" ca="1">INDEX('Lorri 401b'!L:L,MATCH('Retirement Calculator'!A1094,'Lorri 401b'!N:N,0),0)</f>
        <v>-24306496.738045108</v>
      </c>
      <c r="S1094" s="25">
        <f t="shared" ca="1" si="1047"/>
        <v>-22827529.5814506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8395.6297298201844</v>
      </c>
      <c r="K1095" s="25">
        <f t="shared" si="1044"/>
        <v>21655.303514578787</v>
      </c>
      <c r="L1095" s="25"/>
      <c r="N1095" s="25">
        <f>'Combined Retirement'!$C$18/12</f>
        <v>40940.569999999992</v>
      </c>
      <c r="O1095" s="25">
        <f t="shared" si="1045"/>
        <v>10889.636755601023</v>
      </c>
      <c r="P1095" s="25">
        <f t="shared" si="1046"/>
        <v>30050.93324439897</v>
      </c>
      <c r="Q1095" s="25">
        <f t="array" aca="1" ref="Q1095" ca="1">INDEX('Isaac 401k'!L:L,MATCH('Retirement Calculator'!A1095,'Isaac 401k'!N:N,0),0)</f>
        <v>1476698.9082266248</v>
      </c>
      <c r="R1095" s="25">
        <f t="array" aca="1" ref="R1095" ca="1">INDEX('Lorri 401b'!L:L,MATCH('Retirement Calculator'!A1095,'Lorri 401b'!N:N,0),0)</f>
        <v>-24429519.341732852</v>
      </c>
      <c r="S1095" s="25">
        <f t="shared" ca="1" si="1047"/>
        <v>-22952820.433506228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8395.6297298201844</v>
      </c>
      <c r="K1096" s="25">
        <f t="shared" si="1044"/>
        <v>21655.303514578787</v>
      </c>
      <c r="L1096" s="25"/>
      <c r="N1096" s="25">
        <f>'Combined Retirement'!$C$18/12</f>
        <v>40940.569999999992</v>
      </c>
      <c r="O1096" s="25">
        <f t="shared" si="1045"/>
        <v>10889.636755601023</v>
      </c>
      <c r="P1096" s="25">
        <f t="shared" si="1046"/>
        <v>30050.93324439897</v>
      </c>
      <c r="Q1096" s="25">
        <f t="array" aca="1" ref="Q1096" ca="1">INDEX('Isaac 401k'!L:L,MATCH('Retirement Calculator'!A1096,'Isaac 401k'!N:N,0),0)</f>
        <v>1474421.2088238746</v>
      </c>
      <c r="R1096" s="25">
        <f t="array" aca="1" ref="R1096" ca="1">INDEX('Lorri 401b'!L:L,MATCH('Retirement Calculator'!A1096,'Lorri 401b'!N:N,0),0)</f>
        <v>-24553054.539602626</v>
      </c>
      <c r="S1096" s="25">
        <f t="shared" ca="1" si="1047"/>
        <v>-23078633.330778752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8395.6297298201844</v>
      </c>
      <c r="K1097" s="25">
        <f t="shared" si="1044"/>
        <v>21655.303514578787</v>
      </c>
      <c r="L1097" s="25"/>
      <c r="N1097" s="25">
        <f>'Combined Retirement'!$C$18/12</f>
        <v>40940.569999999992</v>
      </c>
      <c r="O1097" s="25">
        <f t="shared" si="1045"/>
        <v>10889.636755601023</v>
      </c>
      <c r="P1097" s="25">
        <f t="shared" si="1046"/>
        <v>30050.93324439897</v>
      </c>
      <c r="Q1097" s="25">
        <f t="array" aca="1" ref="Q1097" ca="1">INDEX('Isaac 401k'!L:L,MATCH('Retirement Calculator'!A1097,'Isaac 401k'!N:N,0),0)</f>
        <v>1472134.0190069464</v>
      </c>
      <c r="R1097" s="25">
        <f t="array" aca="1" ref="R1097" ca="1">INDEX('Lorri 401b'!L:L,MATCH('Retirement Calculator'!A1097,'Lorri 401b'!N:N,0),0)</f>
        <v>-24677104.467463527</v>
      </c>
      <c r="S1097" s="25">
        <f t="shared" ca="1" si="1047"/>
        <v>-23204970.448456582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8395.6297298201844</v>
      </c>
      <c r="K1098" s="25">
        <f t="shared" si="1044"/>
        <v>21655.303514578787</v>
      </c>
      <c r="L1098" s="25"/>
      <c r="N1098" s="25">
        <f>'Combined Retirement'!$C$18/12</f>
        <v>40940.569999999992</v>
      </c>
      <c r="O1098" s="25">
        <f t="shared" si="1045"/>
        <v>10889.636755601023</v>
      </c>
      <c r="P1098" s="25">
        <f t="shared" si="1046"/>
        <v>30050.93324439897</v>
      </c>
      <c r="Q1098" s="25">
        <f t="array" aca="1" ref="Q1098" ca="1">INDEX('Isaac 401k'!L:L,MATCH('Retirement Calculator'!A1098,'Isaac 401k'!N:N,0),0)</f>
        <v>1469837.2992324475</v>
      </c>
      <c r="R1098" s="25">
        <f t="array" aca="1" ref="R1098" ca="1">INDEX('Lorri 401b'!L:L,MATCH('Retirement Calculator'!A1098,'Lorri 401b'!N:N,0),0)</f>
        <v>-24801671.270023845</v>
      </c>
      <c r="S1098" s="25">
        <f t="shared" ca="1" si="1047"/>
        <v>-23331833.970791399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8395.6297298201844</v>
      </c>
      <c r="K1099" s="25">
        <f t="shared" si="1044"/>
        <v>21655.303514578787</v>
      </c>
      <c r="L1099" s="25"/>
      <c r="N1099" s="25">
        <f>'Combined Retirement'!$C$18/12</f>
        <v>40940.569999999992</v>
      </c>
      <c r="O1099" s="25">
        <f t="shared" si="1045"/>
        <v>10889.636755601023</v>
      </c>
      <c r="P1099" s="25">
        <f t="shared" si="1046"/>
        <v>30050.93324439897</v>
      </c>
      <c r="Q1099" s="25">
        <f t="array" aca="1" ref="Q1099" ca="1">INDEX('Isaac 401k'!L:L,MATCH('Retirement Calculator'!A1099,'Isaac 401k'!N:N,0),0)</f>
        <v>1467531.0097922217</v>
      </c>
      <c r="R1099" s="25">
        <f t="array" aca="1" ref="R1099" ca="1">INDEX('Lorri 401b'!L:L,MATCH('Retirement Calculator'!A1099,'Lorri 401b'!N:N,0),0)</f>
        <v>-24926757.100928165</v>
      </c>
      <c r="S1099" s="25">
        <f t="shared" ca="1" si="1047"/>
        <v>-23459226.091135941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8395.6297298201844</v>
      </c>
      <c r="K1100" s="25">
        <f t="shared" si="1044"/>
        <v>21655.303514578787</v>
      </c>
      <c r="L1100" s="25"/>
      <c r="N1100" s="25">
        <f>'Combined Retirement'!$C$18/12</f>
        <v>40940.569999999992</v>
      </c>
      <c r="O1100" s="25">
        <f t="shared" si="1045"/>
        <v>10889.636755601023</v>
      </c>
      <c r="P1100" s="25">
        <f t="shared" si="1046"/>
        <v>30050.93324439897</v>
      </c>
      <c r="Q1100" s="25">
        <f t="array" aca="1" ref="Q1100" ca="1">INDEX('Isaac 401k'!L:L,MATCH('Retirement Calculator'!A1100,'Isaac 401k'!N:N,0),0)</f>
        <v>1465215.1108126615</v>
      </c>
      <c r="R1100" s="25">
        <f t="array" aca="1" ref="R1100" ca="1">INDEX('Lorri 401b'!L:L,MATCH('Retirement Calculator'!A1100,'Lorri 401b'!N:N,0),0)</f>
        <v>-25052364.122794587</v>
      </c>
      <c r="S1100" s="25">
        <f t="shared" ca="1" si="1047"/>
        <v>-23587149.011981927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8395.6297298201844</v>
      </c>
      <c r="K1101" s="25">
        <f t="shared" si="1044"/>
        <v>21655.303514578787</v>
      </c>
      <c r="L1101" s="25"/>
      <c r="N1101" s="25">
        <f>'Combined Retirement'!$C$18/12</f>
        <v>40940.569999999992</v>
      </c>
      <c r="O1101" s="25">
        <f t="shared" si="1045"/>
        <v>10889.636755601023</v>
      </c>
      <c r="P1101" s="25">
        <f t="shared" si="1046"/>
        <v>30050.93324439897</v>
      </c>
      <c r="Q1101" s="25">
        <f t="array" aca="1" ref="Q1101" ca="1">INDEX('Isaac 401k'!L:L,MATCH('Retirement Calculator'!A1101,'Isaac 401k'!N:N,0),0)</f>
        <v>1462889.5622540198</v>
      </c>
      <c r="R1101" s="25">
        <f t="array" aca="1" ref="R1101" ca="1">INDEX('Lorri 401b'!L:L,MATCH('Retirement Calculator'!A1101,'Lorri 401b'!N:N,0),0)</f>
        <v>-25178494.507252119</v>
      </c>
      <c r="S1101" s="25">
        <f t="shared" ca="1" si="1047"/>
        <v>-23715604.9449981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8395.6297298201844</v>
      </c>
      <c r="K1102" s="25">
        <f t="shared" si="1044"/>
        <v>21655.303514578787</v>
      </c>
      <c r="L1102" s="25"/>
      <c r="N1102" s="25">
        <f>'Combined Retirement'!$C$18/12</f>
        <v>40940.569999999992</v>
      </c>
      <c r="O1102" s="25">
        <f t="shared" si="1045"/>
        <v>10889.636755601023</v>
      </c>
      <c r="P1102" s="25">
        <f t="shared" si="1046"/>
        <v>30050.93324439897</v>
      </c>
      <c r="Q1102" s="25">
        <f t="array" aca="1" ref="Q1102" ca="1">INDEX('Isaac 401k'!L:L,MATCH('Retirement Calculator'!A1102,'Isaac 401k'!N:N,0),0)</f>
        <v>1460554.3239097171</v>
      </c>
      <c r="R1102" s="25">
        <f t="array" aca="1" ref="R1102" ca="1">INDEX('Lorri 401b'!L:L,MATCH('Retirement Calculator'!A1102,'Lorri 401b'!N:N,0),0)</f>
        <v>-25305150.434978224</v>
      </c>
      <c r="S1102" s="25">
        <f t="shared" ca="1" si="1047"/>
        <v>-23844596.111068506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8395.6297298201844</v>
      </c>
      <c r="K1103" s="25">
        <f t="shared" si="1044"/>
        <v>21655.303514578787</v>
      </c>
      <c r="L1103" s="25"/>
      <c r="N1103" s="25">
        <f>'Combined Retirement'!$C$18/12</f>
        <v>40940.569999999992</v>
      </c>
      <c r="O1103" s="25">
        <f t="shared" si="1045"/>
        <v>10889.636755601023</v>
      </c>
      <c r="P1103" s="25">
        <f t="shared" si="1046"/>
        <v>30050.93324439897</v>
      </c>
      <c r="Q1103" s="25">
        <f t="array" aca="1" ref="Q1103" ca="1">INDEX('Isaac 401k'!L:L,MATCH('Retirement Calculator'!A1103,'Isaac 401k'!N:N,0),0)</f>
        <v>1458209.3554056466</v>
      </c>
      <c r="R1103" s="25">
        <f t="array" aca="1" ref="R1103" ca="1">INDEX('Lorri 401b'!L:L,MATCH('Retirement Calculator'!A1103,'Lorri 401b'!N:N,0),0)</f>
        <v>-25432334.095736522</v>
      </c>
      <c r="S1103" s="25">
        <f t="shared" ca="1" si="1047"/>
        <v>-23974124.740330875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8395.6297298201844</v>
      </c>
      <c r="K1104" s="25">
        <f t="shared" si="1044"/>
        <v>21655.303514578787</v>
      </c>
      <c r="L1104" s="25"/>
      <c r="N1104" s="25">
        <f>'Combined Retirement'!$C$18/12</f>
        <v>40940.569999999992</v>
      </c>
      <c r="O1104" s="25">
        <f t="shared" si="1045"/>
        <v>10889.636755601023</v>
      </c>
      <c r="P1104" s="25">
        <f t="shared" si="1046"/>
        <v>30050.93324439897</v>
      </c>
      <c r="Q1104" s="25">
        <f t="array" aca="1" ref="Q1104" ca="1">INDEX('Isaac 401k'!L:L,MATCH('Retirement Calculator'!A1104,'Isaac 401k'!N:N,0),0)</f>
        <v>1455854.6161994757</v>
      </c>
      <c r="R1104" s="25">
        <f t="array" aca="1" ref="R1104" ca="1">INDEX('Lorri 401b'!L:L,MATCH('Retirement Calculator'!A1104,'Lorri 401b'!N:N,0),0)</f>
        <v>-25560047.688414644</v>
      </c>
      <c r="S1104" s="25">
        <f t="shared" ca="1" si="1047"/>
        <v>-24104193.07221517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8395.6297298201844</v>
      </c>
      <c r="K1105" s="25">
        <f t="shared" si="1044"/>
        <v>21655.303514578787</v>
      </c>
      <c r="L1105" s="25"/>
      <c r="N1105" s="25">
        <f>'Combined Retirement'!$C$18/12</f>
        <v>40940.569999999992</v>
      </c>
      <c r="O1105" s="25">
        <f t="shared" si="1045"/>
        <v>10889.636755601023</v>
      </c>
      <c r="P1105" s="25">
        <f t="shared" si="1046"/>
        <v>30050.93324439897</v>
      </c>
      <c r="Q1105" s="25">
        <f t="array" aca="1" ref="Q1105" ca="1">INDEX('Isaac 401k'!L:L,MATCH('Retirement Calculator'!A1105,'Isaac 401k'!N:N,0),0)</f>
        <v>1453490.0655799457</v>
      </c>
      <c r="R1105" s="25">
        <f t="array" aca="1" ref="R1105" ca="1">INDEX('Lorri 401b'!L:L,MATCH('Retirement Calculator'!A1105,'Lorri 401b'!N:N,0),0)</f>
        <v>-25688293.421062261</v>
      </c>
      <c r="S1105" s="25">
        <f t="shared" ca="1" si="1047"/>
        <v>-24234803.355482314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8395.6297298201844</v>
      </c>
      <c r="K1106" s="25">
        <f t="shared" si="1044"/>
        <v>21655.303514578787</v>
      </c>
      <c r="L1106" s="25"/>
      <c r="N1106" s="25">
        <f>'Combined Retirement'!$C$18/12</f>
        <v>40940.569999999992</v>
      </c>
      <c r="O1106" s="25">
        <f t="shared" si="1045"/>
        <v>10889.636755601023</v>
      </c>
      <c r="P1106" s="25">
        <f t="shared" si="1046"/>
        <v>30050.93324439897</v>
      </c>
      <c r="Q1106" s="25">
        <f t="array" aca="1" ref="Q1106" ca="1">INDEX('Isaac 401k'!L:L,MATCH('Retirement Calculator'!A1106,'Isaac 401k'!N:N,0),0)</f>
        <v>1451115.6626661676</v>
      </c>
      <c r="R1106" s="25">
        <f t="array" aca="1" ref="R1106" ca="1">INDEX('Lorri 401b'!L:L,MATCH('Retirement Calculator'!A1106,'Lorri 401b'!N:N,0),0)</f>
        <v>-25817073.510929242</v>
      </c>
      <c r="S1106" s="25">
        <f t="shared" ca="1" si="1047"/>
        <v>-24365957.848263074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8395.6297298201844</v>
      </c>
      <c r="K1107" s="25">
        <f t="shared" si="1044"/>
        <v>21655.303514578787</v>
      </c>
      <c r="L1107" s="25"/>
      <c r="N1107" s="25">
        <f>'Combined Retirement'!$C$18/12</f>
        <v>40940.569999999992</v>
      </c>
      <c r="O1107" s="25">
        <f t="shared" si="1045"/>
        <v>10889.636755601023</v>
      </c>
      <c r="P1107" s="25">
        <f t="shared" si="1046"/>
        <v>30050.93324439897</v>
      </c>
      <c r="Q1107" s="25">
        <f t="array" aca="1" ref="Q1107" ca="1">INDEX('Isaac 401k'!L:L,MATCH('Retirement Calculator'!A1107,'Isaac 401k'!N:N,0),0)</f>
        <v>1448731.3664069155</v>
      </c>
      <c r="R1107" s="25">
        <f t="array" aca="1" ref="R1107" ca="1">INDEX('Lorri 401b'!L:L,MATCH('Retirement Calculator'!A1107,'Lorri 401b'!N:N,0),0)</f>
        <v>-25946390.184504002</v>
      </c>
      <c r="S1107" s="25">
        <f t="shared" ca="1" si="1047"/>
        <v>-24497658.818097088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8395.6297298201844</v>
      </c>
      <c r="K1108" s="25">
        <f t="shared" si="1044"/>
        <v>21655.303514578787</v>
      </c>
      <c r="L1108" s="25"/>
      <c r="N1108" s="25">
        <f>'Combined Retirement'!$C$18/12</f>
        <v>40940.569999999992</v>
      </c>
      <c r="O1108" s="25">
        <f t="shared" si="1045"/>
        <v>10889.636755601023</v>
      </c>
      <c r="P1108" s="25">
        <f t="shared" si="1046"/>
        <v>30050.93324439897</v>
      </c>
      <c r="Q1108" s="25">
        <f t="array" aca="1" ref="Q1108" ca="1">INDEX('Isaac 401k'!L:L,MATCH('Retirement Calculator'!A1108,'Isaac 401k'!N:N,0),0)</f>
        <v>1446337.1355799164</v>
      </c>
      <c r="R1108" s="25">
        <f t="array" aca="1" ref="R1108" ca="1">INDEX('Lorri 401b'!L:L,MATCH('Retirement Calculator'!A1108,'Lorri 401b'!N:N,0),0)</f>
        <v>-26076245.677551992</v>
      </c>
      <c r="S1108" s="25">
        <f t="shared" ca="1" si="1047"/>
        <v>-24629908.541972075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8395.6297298201844</v>
      </c>
      <c r="K1109" s="25">
        <f t="shared" si="1044"/>
        <v>21655.303514578787</v>
      </c>
      <c r="L1109" s="25"/>
      <c r="N1109" s="25">
        <f>'Combined Retirement'!$C$18/12</f>
        <v>40940.569999999992</v>
      </c>
      <c r="O1109" s="25">
        <f t="shared" si="1045"/>
        <v>10889.636755601023</v>
      </c>
      <c r="P1109" s="25">
        <f t="shared" si="1046"/>
        <v>30050.93324439897</v>
      </c>
      <c r="Q1109" s="25">
        <f t="array" aca="1" ref="Q1109" ca="1">INDEX('Isaac 401k'!L:L,MATCH('Retirement Calculator'!A1109,'Isaac 401k'!N:N,0),0)</f>
        <v>1443932.9287911383</v>
      </c>
      <c r="R1109" s="25">
        <f t="array" aca="1" ref="R1109" ca="1">INDEX('Lorri 401b'!L:L,MATCH('Retirement Calculator'!A1109,'Lorri 401b'!N:N,0),0)</f>
        <v>-26206642.235154346</v>
      </c>
      <c r="S1109" s="25">
        <f t="shared" ca="1" si="1047"/>
        <v>-24762709.306363206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8395.6297298201844</v>
      </c>
      <c r="K1110" s="25">
        <f t="shared" si="1044"/>
        <v>21655.303514578787</v>
      </c>
      <c r="L1110" s="25"/>
      <c r="N1110" s="25">
        <f>'Combined Retirement'!$C$18/12</f>
        <v>40940.569999999992</v>
      </c>
      <c r="O1110" s="25">
        <f t="shared" si="1045"/>
        <v>10889.636755601023</v>
      </c>
      <c r="P1110" s="25">
        <f t="shared" si="1046"/>
        <v>30050.93324439897</v>
      </c>
      <c r="Q1110" s="25">
        <f t="array" aca="1" ref="Q1110" ca="1">INDEX('Isaac 401k'!L:L,MATCH('Retirement Calculator'!A1110,'Isaac 401k'!N:N,0),0)</f>
        <v>1441518.7044740736</v>
      </c>
      <c r="R1110" s="25">
        <f t="array" aca="1" ref="R1110" ca="1">INDEX('Lorri 401b'!L:L,MATCH('Retirement Calculator'!A1110,'Lorri 401b'!N:N,0),0)</f>
        <v>-26337582.11174671</v>
      </c>
      <c r="S1110" s="25">
        <f t="shared" ca="1" si="1047"/>
        <v>-24896063.407272637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8395.6297298201844</v>
      </c>
      <c r="K1111" s="25">
        <f t="shared" si="1044"/>
        <v>21655.303514578787</v>
      </c>
      <c r="L1111" s="25"/>
      <c r="N1111" s="25">
        <f>'Combined Retirement'!$C$18/12</f>
        <v>40940.569999999992</v>
      </c>
      <c r="O1111" s="25">
        <f t="shared" si="1045"/>
        <v>10889.636755601023</v>
      </c>
      <c r="P1111" s="25">
        <f t="shared" si="1046"/>
        <v>30050.93324439897</v>
      </c>
      <c r="Q1111" s="25">
        <f t="array" aca="1" ref="Q1111" ca="1">INDEX('Isaac 401k'!L:L,MATCH('Retirement Calculator'!A1111,'Isaac 401k'!N:N,0),0)</f>
        <v>1439094.4208890211</v>
      </c>
      <c r="R1111" s="25">
        <f t="array" aca="1" ref="R1111" ca="1">INDEX('Lorri 401b'!L:L,MATCH('Retirement Calculator'!A1111,'Lorri 401b'!N:N,0),0)</f>
        <v>-26469067.571158208</v>
      </c>
      <c r="S1111" s="25">
        <f t="shared" ca="1" si="1047"/>
        <v>-25029973.150269188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8395.6297298201844</v>
      </c>
      <c r="K1112" s="25">
        <f t="shared" si="1044"/>
        <v>21655.303514578787</v>
      </c>
      <c r="L1112" s="25"/>
      <c r="N1112" s="25">
        <f>'Combined Retirement'!$C$18/12</f>
        <v>40940.569999999992</v>
      </c>
      <c r="O1112" s="25">
        <f t="shared" si="1045"/>
        <v>10889.636755601023</v>
      </c>
      <c r="P1112" s="25">
        <f t="shared" si="1046"/>
        <v>30050.93324439897</v>
      </c>
      <c r="Q1112" s="25">
        <f t="array" aca="1" ref="Q1112" ca="1">INDEX('Isaac 401k'!L:L,MATCH('Retirement Calculator'!A1112,'Isaac 401k'!N:N,0),0)</f>
        <v>1436660.0361223642</v>
      </c>
      <c r="R1112" s="25">
        <f t="array" aca="1" ref="R1112" ca="1">INDEX('Lorri 401b'!L:L,MATCH('Retirement Calculator'!A1112,'Lorri 401b'!N:N,0),0)</f>
        <v>-26601100.886650588</v>
      </c>
      <c r="S1112" s="25">
        <f t="shared" ca="1" si="1047"/>
        <v>-25164440.850528225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8395.6297298201844</v>
      </c>
      <c r="K1113" s="25">
        <f t="shared" si="1044"/>
        <v>21655.303514578787</v>
      </c>
      <c r="L1113" s="25"/>
      <c r="N1113" s="25">
        <f>'Combined Retirement'!$C$18/12</f>
        <v>40940.569999999992</v>
      </c>
      <c r="O1113" s="25">
        <f t="shared" si="1045"/>
        <v>10889.636755601023</v>
      </c>
      <c r="P1113" s="25">
        <f t="shared" si="1046"/>
        <v>30050.93324439897</v>
      </c>
      <c r="Q1113" s="25">
        <f t="array" aca="1" ref="Q1113" ca="1">INDEX('Isaac 401k'!L:L,MATCH('Retirement Calculator'!A1113,'Isaac 401k'!N:N,0),0)</f>
        <v>1434215.5080858462</v>
      </c>
      <c r="R1113" s="25">
        <f t="array" aca="1" ref="R1113" ca="1">INDEX('Lorri 401b'!L:L,MATCH('Retirement Calculator'!A1113,'Lorri 401b'!N:N,0),0)</f>
        <v>-26733684.340957522</v>
      </c>
      <c r="S1113" s="25">
        <f t="shared" ca="1" si="1047"/>
        <v>-25299468.832871675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8395.6297298201844</v>
      </c>
      <c r="K1114" s="25">
        <f t="shared" si="1044"/>
        <v>21655.303514578787</v>
      </c>
      <c r="L1114" s="25"/>
      <c r="N1114" s="25">
        <f>'Combined Retirement'!$C$18/12</f>
        <v>40940.569999999992</v>
      </c>
      <c r="O1114" s="25">
        <f t="shared" si="1045"/>
        <v>10889.636755601023</v>
      </c>
      <c r="P1114" s="25">
        <f t="shared" si="1046"/>
        <v>30050.93324439897</v>
      </c>
      <c r="Q1114" s="25">
        <f t="array" aca="1" ref="Q1114" ca="1">INDEX('Isaac 401k'!L:L,MATCH('Retirement Calculator'!A1114,'Isaac 401k'!N:N,0),0)</f>
        <v>1431760.7945158428</v>
      </c>
      <c r="R1114" s="25">
        <f t="array" aca="1" ref="R1114" ca="1">INDEX('Lorri 401b'!L:L,MATCH('Retirement Calculator'!A1114,'Lorri 401b'!N:N,0),0)</f>
        <v>-26866820.226324067</v>
      </c>
      <c r="S1114" s="25">
        <f t="shared" ca="1" si="1047"/>
        <v>-25435059.431808222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8395.6297298201844</v>
      </c>
      <c r="K1115" s="25">
        <f t="shared" si="1044"/>
        <v>21655.303514578787</v>
      </c>
      <c r="L1115" s="25"/>
      <c r="N1115" s="25">
        <f>'Combined Retirement'!$C$18/12</f>
        <v>40940.569999999992</v>
      </c>
      <c r="O1115" s="25">
        <f t="shared" si="1045"/>
        <v>10889.636755601023</v>
      </c>
      <c r="P1115" s="25">
        <f t="shared" si="1046"/>
        <v>30050.93324439897</v>
      </c>
      <c r="Q1115" s="25">
        <f t="array" aca="1" ref="Q1115" ca="1">INDEX('Isaac 401k'!L:L,MATCH('Retirement Calculator'!A1115,'Isaac 401k'!N:N,0),0)</f>
        <v>1429295.8529726311</v>
      </c>
      <c r="R1115" s="25">
        <f t="array" aca="1" ref="R1115" ca="1">INDEX('Lorri 401b'!L:L,MATCH('Retirement Calculator'!A1115,'Lorri 401b'!N:N,0),0)</f>
        <v>-27000510.844546303</v>
      </c>
      <c r="S1115" s="25">
        <f t="shared" ca="1" si="1047"/>
        <v>-25571214.991573673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8395.6297298201844</v>
      </c>
      <c r="K1116" s="25">
        <f t="shared" si="1044"/>
        <v>21655.303514578787</v>
      </c>
      <c r="L1116" s="25"/>
      <c r="N1116" s="25">
        <f>'Combined Retirement'!$C$18/12</f>
        <v>40940.569999999992</v>
      </c>
      <c r="O1116" s="25">
        <f t="shared" si="1045"/>
        <v>10889.636755601023</v>
      </c>
      <c r="P1116" s="25">
        <f t="shared" si="1046"/>
        <v>30050.93324439897</v>
      </c>
      <c r="Q1116" s="25">
        <f t="array" aca="1" ref="Q1116" ca="1">INDEX('Isaac 401k'!L:L,MATCH('Retirement Calculator'!A1116,'Isaac 401k'!N:N,0),0)</f>
        <v>1426820.6408396559</v>
      </c>
      <c r="R1116" s="25">
        <f t="array" aca="1" ref="R1116" ca="1">INDEX('Lorri 401b'!L:L,MATCH('Retirement Calculator'!A1116,'Lorri 401b'!N:N,0),0)</f>
        <v>-27134758.507011134</v>
      </c>
      <c r="S1116" s="25">
        <f t="shared" ca="1" si="1047"/>
        <v>-25707937.866171479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8395.6297298201844</v>
      </c>
      <c r="K1117" s="25">
        <f t="shared" si="1044"/>
        <v>21655.303514578787</v>
      </c>
      <c r="L1117" s="25"/>
      <c r="N1117" s="25">
        <f>'Combined Retirement'!$C$18/12</f>
        <v>40940.569999999992</v>
      </c>
      <c r="O1117" s="25">
        <f t="shared" si="1045"/>
        <v>10889.636755601023</v>
      </c>
      <c r="P1117" s="25">
        <f t="shared" si="1046"/>
        <v>30050.93324439897</v>
      </c>
      <c r="Q1117" s="25">
        <f t="array" aca="1" ref="Q1117" ca="1">INDEX('Isaac 401k'!L:L,MATCH('Retirement Calculator'!A1117,'Isaac 401k'!N:N,0),0)</f>
        <v>1424335.1153227934</v>
      </c>
      <c r="R1117" s="25">
        <f t="array" aca="1" ref="R1117" ca="1">INDEX('Lorri 401b'!L:L,MATCH('Retirement Calculator'!A1117,'Lorri 401b'!N:N,0),0)</f>
        <v>-27269565.534736235</v>
      </c>
      <c r="S1117" s="25">
        <f t="shared" ca="1" si="1047"/>
        <v>-25845230.41941344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8395.6297298201844</v>
      </c>
      <c r="K1118" s="25">
        <f t="shared" si="1044"/>
        <v>21655.303514578787</v>
      </c>
      <c r="L1118" s="25"/>
      <c r="N1118" s="25">
        <f>'Combined Retirement'!$C$18/12</f>
        <v>40940.569999999992</v>
      </c>
      <c r="O1118" s="25">
        <f t="shared" si="1045"/>
        <v>10889.636755601023</v>
      </c>
      <c r="P1118" s="25">
        <f t="shared" si="1046"/>
        <v>30050.93324439897</v>
      </c>
      <c r="Q1118" s="25">
        <f t="array" aca="1" ref="Q1118" ca="1">INDEX('Isaac 401k'!L:L,MATCH('Retirement Calculator'!A1118,'Isaac 401k'!N:N,0),0)</f>
        <v>1421839.2334496106</v>
      </c>
      <c r="R1118" s="25">
        <f t="array" aca="1" ref="R1118" ca="1">INDEX('Lorri 401b'!L:L,MATCH('Retirement Calculator'!A1118,'Lorri 401b'!N:N,0),0)</f>
        <v>-27404934.258410189</v>
      </c>
      <c r="S1118" s="25">
        <f t="shared" ca="1" si="1047"/>
        <v>-25983095.024960577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8395.6297298201844</v>
      </c>
      <c r="K1119" s="25">
        <f t="shared" si="1044"/>
        <v>21655.303514578787</v>
      </c>
      <c r="L1119" s="25"/>
      <c r="N1119" s="25">
        <f>'Combined Retirement'!$C$18/12</f>
        <v>40940.569999999992</v>
      </c>
      <c r="O1119" s="25">
        <f t="shared" si="1045"/>
        <v>10889.636755601023</v>
      </c>
      <c r="P1119" s="25">
        <f t="shared" si="1046"/>
        <v>30050.93324439897</v>
      </c>
      <c r="Q1119" s="25">
        <f t="array" aca="1" ref="Q1119" ca="1">INDEX('Isaac 401k'!L:L,MATCH('Retirement Calculator'!A1119,'Isaac 401k'!N:N,0),0)</f>
        <v>1419332.9520686229</v>
      </c>
      <c r="R1119" s="25">
        <f t="array" aca="1" ref="R1119" ca="1">INDEX('Lorri 401b'!L:L,MATCH('Retirement Calculator'!A1119,'Lorri 401b'!N:N,0),0)</f>
        <v>-27540867.018432785</v>
      </c>
      <c r="S1119" s="25">
        <f t="shared" ca="1" si="1047"/>
        <v>-26121534.066364162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8395.6297298201844</v>
      </c>
      <c r="K1120" s="25">
        <f t="shared" si="1044"/>
        <v>21655.303514578787</v>
      </c>
      <c r="L1120" s="25"/>
      <c r="N1120" s="25">
        <f>'Combined Retirement'!$C$18/12</f>
        <v>40940.569999999992</v>
      </c>
      <c r="O1120" s="25">
        <f t="shared" si="1045"/>
        <v>10889.636755601023</v>
      </c>
      <c r="P1120" s="25">
        <f t="shared" si="1046"/>
        <v>30050.93324439897</v>
      </c>
      <c r="Q1120" s="25">
        <f t="array" aca="1" ref="Q1120" ca="1">INDEX('Isaac 401k'!L:L,MATCH('Retirement Calculator'!A1120,'Isaac 401k'!N:N,0),0)</f>
        <v>1416816.2278485477</v>
      </c>
      <c r="R1120" s="25">
        <f t="array" aca="1" ref="R1120" ca="1">INDEX('Lorri 401b'!L:L,MATCH('Retirement Calculator'!A1120,'Lorri 401b'!N:N,0),0)</f>
        <v>-27677366.164955474</v>
      </c>
      <c r="S1120" s="25">
        <f t="shared" ca="1" si="1047"/>
        <v>-26260549.937106926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8395.6297298201844</v>
      </c>
      <c r="K1121" s="25">
        <f t="shared" si="1044"/>
        <v>21655.303514578787</v>
      </c>
      <c r="L1121" s="25"/>
      <c r="N1121" s="25">
        <f>'Combined Retirement'!$C$18/12</f>
        <v>40940.569999999992</v>
      </c>
      <c r="O1121" s="25">
        <f t="shared" si="1045"/>
        <v>10889.636755601023</v>
      </c>
      <c r="P1121" s="25">
        <f t="shared" si="1046"/>
        <v>30050.93324439897</v>
      </c>
      <c r="Q1121" s="25">
        <f t="array" aca="1" ref="Q1121" ca="1">INDEX('Isaac 401k'!L:L,MATCH('Retirement Calculator'!A1121,'Isaac 401k'!N:N,0),0)</f>
        <v>1414289.0172775555</v>
      </c>
      <c r="R1121" s="25">
        <f t="array" aca="1" ref="R1121" ca="1">INDEX('Lorri 401b'!L:L,MATCH('Retirement Calculator'!A1121,'Lorri 401b'!N:N,0),0)</f>
        <v>-27814434.057922009</v>
      </c>
      <c r="S1121" s="25">
        <f t="shared" ca="1" si="1047"/>
        <v>-26400145.040644452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8395.6297298201844</v>
      </c>
      <c r="K1122" s="25">
        <f t="shared" si="1044"/>
        <v>21655.303514578787</v>
      </c>
      <c r="L1122" s="25"/>
      <c r="N1122" s="25">
        <f>'Combined Retirement'!$C$18/12</f>
        <v>40940.569999999992</v>
      </c>
      <c r="O1122" s="25">
        <f t="shared" si="1045"/>
        <v>10889.636755601023</v>
      </c>
      <c r="P1122" s="25">
        <f t="shared" si="1046"/>
        <v>30050.93324439897</v>
      </c>
      <c r="Q1122" s="25">
        <f t="array" aca="1" ref="Q1122" ca="1">INDEX('Isaac 401k'!L:L,MATCH('Retirement Calculator'!A1122,'Isaac 401k'!N:N,0),0)</f>
        <v>1411751.2766625176</v>
      </c>
      <c r="R1122" s="25">
        <f t="array" aca="1" ref="R1122" ca="1">INDEX('Lorri 401b'!L:L,MATCH('Retirement Calculator'!A1122,'Lorri 401b'!N:N,0),0)</f>
        <v>-27952073.067109238</v>
      </c>
      <c r="S1122" s="25">
        <f t="shared" ca="1" si="1047"/>
        <v>-26540321.790446721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8395.6297298201844</v>
      </c>
      <c r="K1123" s="25">
        <f t="shared" si="1044"/>
        <v>21655.303514578787</v>
      </c>
      <c r="L1123" s="25"/>
      <c r="N1123" s="25">
        <f>'Combined Retirement'!$C$18/12</f>
        <v>40940.569999999992</v>
      </c>
      <c r="O1123" s="25">
        <f t="shared" si="1045"/>
        <v>10889.636755601023</v>
      </c>
      <c r="P1123" s="25">
        <f t="shared" si="1046"/>
        <v>30050.93324439897</v>
      </c>
      <c r="Q1123" s="25">
        <f t="array" aca="1" ref="Q1123" ca="1">INDEX('Isaac 401k'!L:L,MATCH('Retirement Calculator'!A1123,'Isaac 401k'!N:N,0),0)</f>
        <v>1409202.9621282504</v>
      </c>
      <c r="R1123" s="25">
        <f t="array" aca="1" ref="R1123" ca="1">INDEX('Lorri 401b'!L:L,MATCH('Retirement Calculator'!A1123,'Lorri 401b'!N:N,0),0)</f>
        <v>-28090285.572168082</v>
      </c>
      <c r="S1123" s="25">
        <f t="shared" ca="1" si="1047"/>
        <v>-26681082.61003983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8395.6297298201844</v>
      </c>
      <c r="K1124" s="25">
        <f t="shared" si="1044"/>
        <v>21655.303514578787</v>
      </c>
      <c r="L1124" s="25"/>
      <c r="N1124" s="25">
        <f>'Combined Retirement'!$C$18/12</f>
        <v>40940.569999999992</v>
      </c>
      <c r="O1124" s="25">
        <f t="shared" si="1045"/>
        <v>10889.636755601023</v>
      </c>
      <c r="P1124" s="25">
        <f t="shared" si="1046"/>
        <v>30050.93324439897</v>
      </c>
      <c r="Q1124" s="25">
        <f t="array" aca="1" ref="Q1124" ca="1">INDEX('Isaac 401k'!L:L,MATCH('Retirement Calculator'!A1124,'Isaac 401k'!N:N,0),0)</f>
        <v>1406644.0296167571</v>
      </c>
      <c r="R1124" s="25">
        <f t="array" aca="1" ref="R1124" ca="1">INDEX('Lorri 401b'!L:L,MATCH('Retirement Calculator'!A1124,'Lorri 401b'!N:N,0),0)</f>
        <v>-28229073.962664671</v>
      </c>
      <c r="S1124" s="25">
        <f t="shared" ca="1" si="1047"/>
        <v>-26822429.933047913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8395.6297298201844</v>
      </c>
      <c r="K1125" s="25">
        <f t="shared" si="1044"/>
        <v>21655.303514578787</v>
      </c>
      <c r="L1125" s="25"/>
      <c r="N1125" s="25">
        <f>'Combined Retirement'!$C$18/12</f>
        <v>40940.569999999992</v>
      </c>
      <c r="O1125" s="25">
        <f t="shared" si="1045"/>
        <v>10889.636755601023</v>
      </c>
      <c r="P1125" s="25">
        <f t="shared" si="1046"/>
        <v>30050.93324439897</v>
      </c>
      <c r="Q1125" s="25">
        <f t="array" aca="1" ref="Q1125" ca="1">INDEX('Isaac 401k'!L:L,MATCH('Retirement Calculator'!A1125,'Isaac 401k'!N:N,0),0)</f>
        <v>1404074.4348864658</v>
      </c>
      <c r="R1125" s="25">
        <f t="array" aca="1" ref="R1125" ca="1">INDEX('Lorri 401b'!L:L,MATCH('Retirement Calculator'!A1125,'Lorri 401b'!N:N,0),0)</f>
        <v>-28368440.638121661</v>
      </c>
      <c r="S1125" s="25">
        <f t="shared" ca="1" si="1047"/>
        <v>-26964366.203235194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8395.6297298201844</v>
      </c>
      <c r="K1126" s="25">
        <f t="shared" si="1044"/>
        <v>21655.303514578787</v>
      </c>
      <c r="L1126" s="25"/>
      <c r="N1126" s="25">
        <f>'Combined Retirement'!$C$18/12</f>
        <v>40940.569999999992</v>
      </c>
      <c r="O1126" s="25">
        <f t="shared" si="1045"/>
        <v>10889.636755601023</v>
      </c>
      <c r="P1126" s="25">
        <f t="shared" si="1046"/>
        <v>30050.93324439897</v>
      </c>
      <c r="Q1126" s="25">
        <f t="array" aca="1" ref="Q1126" ca="1">INDEX('Isaac 401k'!L:L,MATCH('Retirement Calculator'!A1126,'Isaac 401k'!N:N,0),0)</f>
        <v>1401494.133511465</v>
      </c>
      <c r="R1126" s="25">
        <f t="array" aca="1" ref="R1126" ca="1">INDEX('Lorri 401b'!L:L,MATCH('Retirement Calculator'!A1126,'Lorri 401b'!N:N,0),0)</f>
        <v>-28508388.008059721</v>
      </c>
      <c r="S1126" s="25">
        <f t="shared" ca="1" si="1047"/>
        <v>-27106893.874548256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8395.6297298201844</v>
      </c>
      <c r="K1127" s="25">
        <f t="shared" si="1044"/>
        <v>21655.303514578787</v>
      </c>
      <c r="L1127" s="25"/>
      <c r="N1127" s="25">
        <f>'Combined Retirement'!$C$18/12</f>
        <v>40940.569999999992</v>
      </c>
      <c r="O1127" s="25">
        <f t="shared" si="1045"/>
        <v>10889.636755601023</v>
      </c>
      <c r="P1127" s="25">
        <f t="shared" si="1046"/>
        <v>30050.93324439897</v>
      </c>
      <c r="Q1127" s="25">
        <f t="array" aca="1" ref="Q1127" ca="1">INDEX('Isaac 401k'!L:L,MATCH('Retirement Calculator'!A1127,'Isaac 401k'!N:N,0),0)</f>
        <v>1398903.0808807351</v>
      </c>
      <c r="R1127" s="25">
        <f t="array" aca="1" ref="R1127" ca="1">INDEX('Lorri 401b'!L:L,MATCH('Retirement Calculator'!A1127,'Lorri 401b'!N:N,0),0)</f>
        <v>-28648918.492039192</v>
      </c>
      <c r="S1127" s="25">
        <f t="shared" ca="1" si="1047"/>
        <v>-27250015.411158457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8395.6297298201844</v>
      </c>
      <c r="K1128" s="25">
        <f t="shared" si="1044"/>
        <v>21655.303514578787</v>
      </c>
      <c r="L1128" s="25"/>
      <c r="N1128" s="25">
        <f>'Combined Retirement'!$C$18/12</f>
        <v>40940.569999999992</v>
      </c>
      <c r="O1128" s="25">
        <f t="shared" si="1045"/>
        <v>10889.636755601023</v>
      </c>
      <c r="P1128" s="25">
        <f t="shared" si="1046"/>
        <v>30050.93324439897</v>
      </c>
      <c r="Q1128" s="25">
        <f t="array" aca="1" ref="Q1128" ca="1">INDEX('Isaac 401k'!L:L,MATCH('Retirement Calculator'!A1128,'Isaac 401k'!N:N,0),0)</f>
        <v>1396301.2321973771</v>
      </c>
      <c r="R1128" s="25">
        <f t="array" aca="1" ref="R1128" ca="1">INDEX('Lorri 401b'!L:L,MATCH('Retirement Calculator'!A1128,'Lorri 401b'!N:N,0),0)</f>
        <v>-28790034.519701909</v>
      </c>
      <c r="S1128" s="25">
        <f t="shared" ca="1" si="1047"/>
        <v>-27393733.287504531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8395.6297298201844</v>
      </c>
      <c r="K1129" s="25">
        <f t="shared" si="1044"/>
        <v>21655.303514578787</v>
      </c>
      <c r="L1129" s="25"/>
      <c r="N1129" s="25">
        <f>'Combined Retirement'!$C$18/12</f>
        <v>40940.569999999992</v>
      </c>
      <c r="O1129" s="25">
        <f t="shared" si="1045"/>
        <v>10889.636755601023</v>
      </c>
      <c r="P1129" s="25">
        <f t="shared" si="1046"/>
        <v>30050.93324439897</v>
      </c>
      <c r="Q1129" s="25">
        <f t="array" aca="1" ref="Q1129" ca="1">INDEX('Isaac 401k'!L:L,MATCH('Retirement Calculator'!A1129,'Isaac 401k'!N:N,0),0)</f>
        <v>1393688.5424778385</v>
      </c>
      <c r="R1129" s="25">
        <f t="array" aca="1" ref="R1129" ca="1">INDEX('Lorri 401b'!L:L,MATCH('Retirement Calculator'!A1129,'Lorri 401b'!N:N,0),0)</f>
        <v>-28931738.530813221</v>
      </c>
      <c r="S1129" s="25">
        <f t="shared" ca="1" si="1047"/>
        <v>-27538049.988335382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8395.6297298201844</v>
      </c>
      <c r="K1130" s="25">
        <f t="shared" si="1044"/>
        <v>21655.303514578787</v>
      </c>
      <c r="L1130" s="25"/>
      <c r="N1130" s="25">
        <f>'Combined Retirement'!$C$18/12</f>
        <v>40940.569999999992</v>
      </c>
      <c r="O1130" s="25">
        <f t="shared" si="1045"/>
        <v>10889.636755601023</v>
      </c>
      <c r="P1130" s="25">
        <f t="shared" si="1046"/>
        <v>30050.93324439897</v>
      </c>
      <c r="Q1130" s="25">
        <f t="array" aca="1" ref="Q1130" ca="1">INDEX('Isaac 401k'!L:L,MATCH('Retirement Calculator'!A1130,'Isaac 401k'!N:N,0),0)</f>
        <v>1391064.9665511351</v>
      </c>
      <c r="R1130" s="25">
        <f t="array" aca="1" ref="R1130" ca="1">INDEX('Lorri 401b'!L:L,MATCH('Retirement Calculator'!A1130,'Lorri 401b'!N:N,0),0)</f>
        <v>-29074032.975304164</v>
      </c>
      <c r="S1130" s="25">
        <f t="shared" ca="1" si="1047"/>
        <v>-27682968.008753028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8395.6297298201844</v>
      </c>
      <c r="K1131" s="25">
        <f t="shared" si="1044"/>
        <v>21655.303514578787</v>
      </c>
      <c r="L1131" s="25"/>
      <c r="N1131" s="25">
        <f>'Combined Retirement'!$C$18/12</f>
        <v>40940.569999999992</v>
      </c>
      <c r="O1131" s="25">
        <f t="shared" si="1045"/>
        <v>10889.636755601023</v>
      </c>
      <c r="P1131" s="25">
        <f t="shared" si="1046"/>
        <v>30050.93324439897</v>
      </c>
      <c r="Q1131" s="25">
        <f t="array" aca="1" ref="Q1131" ca="1">INDEX('Isaac 401k'!L:L,MATCH('Retirement Calculator'!A1131,'Isaac 401k'!N:N,0),0)</f>
        <v>1388430.4590580703</v>
      </c>
      <c r="R1131" s="25">
        <f t="array" aca="1" ref="R1131" ca="1">INDEX('Lorri 401b'!L:L,MATCH('Retirement Calculator'!A1131,'Lorri 401b'!N:N,0),0)</f>
        <v>-29216920.313313819</v>
      </c>
      <c r="S1131" s="25">
        <f t="shared" ca="1" si="1047"/>
        <v>-27828489.854255751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8395.6297298201844</v>
      </c>
      <c r="K1132" s="25">
        <f t="shared" si="1044"/>
        <v>21655.303514578787</v>
      </c>
      <c r="L1132" s="25"/>
      <c r="N1132" s="25">
        <f>'Combined Retirement'!$C$18/12</f>
        <v>40940.569999999992</v>
      </c>
      <c r="O1132" s="25">
        <f t="shared" si="1045"/>
        <v>10889.636755601023</v>
      </c>
      <c r="P1132" s="25">
        <f t="shared" si="1046"/>
        <v>30050.93324439897</v>
      </c>
      <c r="Q1132" s="25">
        <f t="array" aca="1" ref="Q1132" ca="1">INDEX('Isaac 401k'!L:L,MATCH('Retirement Calculator'!A1132,'Isaac 401k'!N:N,0),0)</f>
        <v>1385784.9744504511</v>
      </c>
      <c r="R1132" s="25">
        <f t="array" aca="1" ref="R1132" ca="1">INDEX('Lorri 401b'!L:L,MATCH('Retirement Calculator'!A1132,'Lorri 401b'!N:N,0),0)</f>
        <v>-29360403.015231848</v>
      </c>
      <c r="S1132" s="25">
        <f t="shared" ca="1" si="1047"/>
        <v>-27974618.040781397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8395.6297298201844</v>
      </c>
      <c r="K1133" s="25">
        <f t="shared" si="1044"/>
        <v>21655.303514578787</v>
      </c>
      <c r="L1133" s="25"/>
      <c r="N1133" s="25">
        <f>'Combined Retirement'!$C$18/12</f>
        <v>40940.569999999992</v>
      </c>
      <c r="O1133" s="25">
        <f t="shared" si="1045"/>
        <v>10889.636755601023</v>
      </c>
      <c r="P1133" s="25">
        <f t="shared" si="1046"/>
        <v>30050.93324439897</v>
      </c>
      <c r="Q1133" s="25">
        <f t="array" aca="1" ref="Q1133" ca="1">INDEX('Isaac 401k'!L:L,MATCH('Retirement Calculator'!A1133,'Isaac 401k'!N:N,0),0)</f>
        <v>1383128.4669903002</v>
      </c>
      <c r="R1133" s="25">
        <f t="array" aca="1" ref="R1133" ca="1">INDEX('Lorri 401b'!L:L,MATCH('Retirement Calculator'!A1133,'Lorri 401b'!N:N,0),0)</f>
        <v>-29504483.561741203</v>
      </c>
      <c r="S1133" s="25">
        <f t="shared" ca="1" si="1047"/>
        <v>-28121355.094750904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8395.6297298201844</v>
      </c>
      <c r="K1134" s="25">
        <f t="shared" si="1044"/>
        <v>21655.303514578787</v>
      </c>
      <c r="L1134" s="25"/>
      <c r="N1134" s="25">
        <f>'Combined Retirement'!$C$18/12</f>
        <v>40940.569999999992</v>
      </c>
      <c r="O1134" s="25">
        <f t="shared" si="1045"/>
        <v>10889.636755601023</v>
      </c>
      <c r="P1134" s="25">
        <f t="shared" si="1046"/>
        <v>30050.93324439897</v>
      </c>
      <c r="Q1134" s="25">
        <f t="array" aca="1" ref="Q1134" ca="1">INDEX('Isaac 401k'!L:L,MATCH('Retirement Calculator'!A1134,'Isaac 401k'!N:N,0),0)</f>
        <v>1380460.8907490654</v>
      </c>
      <c r="R1134" s="25">
        <f t="array" aca="1" ref="R1134" ca="1">INDEX('Lorri 401b'!L:L,MATCH('Retirement Calculator'!A1134,'Lorri 401b'!N:N,0),0)</f>
        <v>-29649164.443861011</v>
      </c>
      <c r="S1134" s="25">
        <f t="shared" ca="1" si="1047"/>
        <v>-28268703.553111944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8395.6297298201844</v>
      </c>
      <c r="K1135" s="25">
        <f t="shared" si="1044"/>
        <v>21655.303514578787</v>
      </c>
      <c r="L1135" s="25"/>
      <c r="N1135" s="25">
        <f>'Combined Retirement'!$C$18/12</f>
        <v>40940.569999999992</v>
      </c>
      <c r="O1135" s="25">
        <f t="shared" si="1045"/>
        <v>10889.636755601023</v>
      </c>
      <c r="P1135" s="25">
        <f t="shared" si="1046"/>
        <v>30050.93324439897</v>
      </c>
      <c r="Q1135" s="25">
        <f t="array" aca="1" ref="Q1135" ca="1">INDEX('Isaac 401k'!L:L,MATCH('Retirement Calculator'!A1135,'Isaac 401k'!N:N,0),0)</f>
        <v>1377782.1996068254</v>
      </c>
      <c r="R1135" s="25">
        <f t="array" aca="1" ref="R1135" ca="1">INDEX('Lorri 401b'!L:L,MATCH('Retirement Calculator'!A1135,'Lorri 401b'!N:N,0),0)</f>
        <v>-29794448.162989654</v>
      </c>
      <c r="S1135" s="25">
        <f t="shared" ca="1" si="1047"/>
        <v>-28416665.963382829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8395.6297298201844</v>
      </c>
      <c r="K1136" s="25">
        <f t="shared" si="1044"/>
        <v>21655.303514578787</v>
      </c>
      <c r="L1136" s="25"/>
      <c r="N1136" s="25">
        <f>'Combined Retirement'!$C$18/12</f>
        <v>40940.569999999992</v>
      </c>
      <c r="O1136" s="25">
        <f t="shared" si="1045"/>
        <v>10889.636755601023</v>
      </c>
      <c r="P1136" s="25">
        <f t="shared" si="1046"/>
        <v>30050.93324439897</v>
      </c>
      <c r="Q1136" s="25">
        <f t="array" aca="1" ref="Q1136" ca="1">INDEX('Isaac 401k'!L:L,MATCH('Retirement Calculator'!A1136,'Isaac 401k'!N:N,0),0)</f>
        <v>1375092.3472514928</v>
      </c>
      <c r="R1136" s="25">
        <f t="array" aca="1" ref="R1136" ca="1">INDEX('Lorri 401b'!L:L,MATCH('Retirement Calculator'!A1136,'Lorri 401b'!N:N,0),0)</f>
        <v>-29940337.230947997</v>
      </c>
      <c r="S1136" s="25">
        <f t="shared" ca="1" si="1047"/>
        <v>-28565244.883696504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8395.6297298201844</v>
      </c>
      <c r="K1137" s="25">
        <f t="shared" si="1044"/>
        <v>21655.303514578787</v>
      </c>
      <c r="L1137" s="25"/>
      <c r="N1137" s="25">
        <f>'Combined Retirement'!$C$18/12</f>
        <v>40940.569999999992</v>
      </c>
      <c r="O1137" s="25">
        <f t="shared" si="1045"/>
        <v>10889.636755601023</v>
      </c>
      <c r="P1137" s="25">
        <f t="shared" si="1046"/>
        <v>30050.93324439897</v>
      </c>
      <c r="Q1137" s="25">
        <f t="array" aca="1" ref="Q1137" ca="1">INDEX('Isaac 401k'!L:L,MATCH('Retirement Calculator'!A1137,'Isaac 401k'!N:N,0),0)</f>
        <v>1372391.287178013</v>
      </c>
      <c r="R1137" s="25">
        <f t="array" aca="1" ref="R1137" ca="1">INDEX('Lorri 401b'!L:L,MATCH('Retirement Calculator'!A1137,'Lorri 401b'!N:N,0),0)</f>
        <v>-30086834.170022834</v>
      </c>
      <c r="S1137" s="25">
        <f t="shared" ca="1" si="1047"/>
        <v>-28714442.882844821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8395.6297298201844</v>
      </c>
      <c r="K1138" s="25">
        <f t="shared" si="1044"/>
        <v>21655.303514578787</v>
      </c>
      <c r="L1138" s="25"/>
      <c r="N1138" s="25">
        <f>'Combined Retirement'!$C$18/12</f>
        <v>40940.569999999992</v>
      </c>
      <c r="O1138" s="25">
        <f t="shared" si="1045"/>
        <v>10889.636755601023</v>
      </c>
      <c r="P1138" s="25">
        <f t="shared" si="1046"/>
        <v>30050.93324439897</v>
      </c>
      <c r="Q1138" s="25">
        <f t="array" aca="1" ref="Q1138" ca="1">INDEX('Isaac 401k'!L:L,MATCH('Retirement Calculator'!A1138,'Isaac 401k'!N:N,0),0)</f>
        <v>1369678.9726875604</v>
      </c>
      <c r="R1138" s="25">
        <f t="array" aca="1" ref="R1138" ca="1">INDEX('Lorri 401b'!L:L,MATCH('Retirement Calculator'!A1138,'Lorri 401b'!N:N,0),0)</f>
        <v>-30233941.513010483</v>
      </c>
      <c r="S1138" s="25">
        <f t="shared" ca="1" si="1047"/>
        <v>-28864262.540322922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8395.6297298201844</v>
      </c>
      <c r="K1139" s="25">
        <f t="shared" si="1044"/>
        <v>21655.303514578787</v>
      </c>
      <c r="L1139" s="25"/>
      <c r="N1139" s="25">
        <f>'Combined Retirement'!$C$18/12</f>
        <v>40940.569999999992</v>
      </c>
      <c r="O1139" s="25">
        <f t="shared" si="1045"/>
        <v>10889.636755601023</v>
      </c>
      <c r="P1139" s="25">
        <f t="shared" si="1046"/>
        <v>30050.93324439897</v>
      </c>
      <c r="Q1139" s="25">
        <f t="array" aca="1" ref="Q1139" ca="1">INDEX('Isaac 401k'!L:L,MATCH('Retirement Calculator'!A1139,'Isaac 401k'!N:N,0),0)</f>
        <v>1366955.3568867308</v>
      </c>
      <c r="R1139" s="25">
        <f t="array" aca="1" ref="R1139" ca="1">INDEX('Lorri 401b'!L:L,MATCH('Retirement Calculator'!A1139,'Lorri 401b'!N:N,0),0)</f>
        <v>-30381661.803260583</v>
      </c>
      <c r="S1139" s="25">
        <f t="shared" ca="1" si="1047"/>
        <v>-29014706.446373854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8395.6297298201844</v>
      </c>
      <c r="K1140" s="25">
        <f t="shared" si="1044"/>
        <v>21655.303514578787</v>
      </c>
      <c r="L1140" s="25"/>
      <c r="N1140" s="25">
        <f>'Combined Retirement'!$C$18/12</f>
        <v>40940.569999999992</v>
      </c>
      <c r="O1140" s="25">
        <f t="shared" si="1045"/>
        <v>10889.636755601023</v>
      </c>
      <c r="P1140" s="25">
        <f t="shared" si="1046"/>
        <v>30050.93324439897</v>
      </c>
      <c r="Q1140" s="25">
        <f t="array" aca="1" ref="Q1140" ca="1">INDEX('Isaac 401k'!L:L,MATCH('Retirement Calculator'!A1140,'Isaac 401k'!N:N,0),0)</f>
        <v>1364220.3926867309</v>
      </c>
      <c r="R1140" s="25">
        <f t="array" aca="1" ref="R1140" ca="1">INDEX('Lorri 401b'!L:L,MATCH('Retirement Calculator'!A1140,'Lorri 401b'!N:N,0),0)</f>
        <v>-30529997.594720058</v>
      </c>
      <c r="S1140" s="25">
        <f t="shared" ca="1" si="1047"/>
        <v>-29165777.202033326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8395.6297298201844</v>
      </c>
      <c r="K1141" s="25">
        <f t="shared" si="1044"/>
        <v>21655.303514578787</v>
      </c>
      <c r="L1141" s="25"/>
      <c r="N1141" s="25">
        <f>'Combined Retirement'!$C$18/12</f>
        <v>40940.569999999992</v>
      </c>
      <c r="O1141" s="25">
        <f t="shared" si="1045"/>
        <v>10889.636755601023</v>
      </c>
      <c r="P1141" s="25">
        <f t="shared" si="1046"/>
        <v>30050.93324439897</v>
      </c>
      <c r="Q1141" s="25">
        <f t="array" aca="1" ref="Q1141" ca="1">INDEX('Isaac 401k'!L:L,MATCH('Retirement Calculator'!A1141,'Isaac 401k'!N:N,0),0)</f>
        <v>1361474.0328025646</v>
      </c>
      <c r="R1141" s="25">
        <f t="array" aca="1" ref="R1141" ca="1">INDEX('Lorri 401b'!L:L,MATCH('Retirement Calculator'!A1141,'Lorri 401b'!N:N,0),0)</f>
        <v>-30678951.451977279</v>
      </c>
      <c r="S1141" s="25">
        <f t="shared" ca="1" si="1047"/>
        <v>-29317477.419174716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8395.6297298201844</v>
      </c>
      <c r="K1142" s="25">
        <f t="shared" si="1044"/>
        <v>21655.303514578787</v>
      </c>
      <c r="L1142" s="25"/>
      <c r="N1142" s="25">
        <f>'Combined Retirement'!$C$18/12</f>
        <v>40940.569999999992</v>
      </c>
      <c r="O1142" s="25">
        <f t="shared" si="1045"/>
        <v>10889.636755601023</v>
      </c>
      <c r="P1142" s="25">
        <f t="shared" si="1046"/>
        <v>30050.93324439897</v>
      </c>
      <c r="Q1142" s="25">
        <f t="array" aca="1" ref="Q1142" ca="1">INDEX('Isaac 401k'!L:L,MATCH('Retirement Calculator'!A1142,'Isaac 401k'!N:N,0),0)</f>
        <v>1358716.2297522142</v>
      </c>
      <c r="R1142" s="25">
        <f t="array" aca="1" ref="R1142" ca="1">INDEX('Lorri 401b'!L:L,MATCH('Retirement Calculator'!A1142,'Lorri 401b'!N:N,0),0)</f>
        <v>-30828525.950306404</v>
      </c>
      <c r="S1142" s="25">
        <f t="shared" ca="1" si="1047"/>
        <v>-29469809.720554192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8395.6297298201844</v>
      </c>
      <c r="K1143" s="25">
        <f t="shared" si="1044"/>
        <v>21655.303514578787</v>
      </c>
      <c r="L1143" s="25"/>
      <c r="N1143" s="25">
        <f>'Combined Retirement'!$C$18/12</f>
        <v>40940.569999999992</v>
      </c>
      <c r="O1143" s="25">
        <f t="shared" si="1045"/>
        <v>10889.636755601023</v>
      </c>
      <c r="P1143" s="25">
        <f t="shared" si="1046"/>
        <v>30050.93324439897</v>
      </c>
      <c r="Q1143" s="25">
        <f t="array" aca="1" ref="Q1143" ca="1">INDEX('Isaac 401k'!L:L,MATCH('Retirement Calculator'!A1143,'Isaac 401k'!N:N,0),0)</f>
        <v>1355946.9358558205</v>
      </c>
      <c r="R1143" s="25">
        <f t="array" aca="1" ref="R1143" ca="1">INDEX('Lorri 401b'!L:L,MATCH('Retirement Calculator'!A1143,'Lorri 401b'!N:N,0),0)</f>
        <v>-30978723.675711904</v>
      </c>
      <c r="S1143" s="25">
        <f t="shared" ca="1" si="1047"/>
        <v>-29622776.739856083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8395.6297298201844</v>
      </c>
      <c r="K1144" s="25">
        <f t="shared" si="1044"/>
        <v>21655.303514578787</v>
      </c>
      <c r="L1144" s="25"/>
      <c r="N1144" s="25">
        <f>'Combined Retirement'!$C$18/12</f>
        <v>40940.569999999992</v>
      </c>
      <c r="O1144" s="25">
        <f t="shared" si="1045"/>
        <v>10889.636755601023</v>
      </c>
      <c r="P1144" s="25">
        <f t="shared" si="1046"/>
        <v>30050.93324439897</v>
      </c>
      <c r="Q1144" s="25">
        <f t="array" aca="1" ref="Q1144" ca="1">INDEX('Isaac 401k'!L:L,MATCH('Retirement Calculator'!A1144,'Isaac 401k'!N:N,0),0)</f>
        <v>1353166.1032348587</v>
      </c>
      <c r="R1144" s="25">
        <f t="array" aca="1" ref="R1144" ca="1">INDEX('Lorri 401b'!L:L,MATCH('Retirement Calculator'!A1144,'Lorri 401b'!N:N,0),0)</f>
        <v>-31129547.224973258</v>
      </c>
      <c r="S1144" s="25">
        <f t="shared" ca="1" si="1047"/>
        <v>-29776381.1217384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8395.6297298201844</v>
      </c>
      <c r="K1145" s="25">
        <f t="shared" si="1044"/>
        <v>21655.303514578787</v>
      </c>
      <c r="L1145" s="25"/>
      <c r="N1145" s="25">
        <f>'Combined Retirement'!$C$18/12</f>
        <v>40940.569999999992</v>
      </c>
      <c r="O1145" s="25">
        <f t="shared" si="1045"/>
        <v>10889.636755601023</v>
      </c>
      <c r="P1145" s="25">
        <f t="shared" si="1046"/>
        <v>30050.93324439897</v>
      </c>
      <c r="Q1145" s="25">
        <f t="array" aca="1" ref="Q1145" ca="1">INDEX('Isaac 401k'!L:L,MATCH('Retirement Calculator'!A1145,'Isaac 401k'!N:N,0),0)</f>
        <v>1350373.6838113095</v>
      </c>
      <c r="R1145" s="25">
        <f t="array" aca="1" ref="R1145" ca="1">INDEX('Lorri 401b'!L:L,MATCH('Retirement Calculator'!A1145,'Lorri 401b'!N:N,0),0)</f>
        <v>-31280999.205689866</v>
      </c>
      <c r="S1145" s="25">
        <f t="shared" ca="1" si="1047"/>
        <v>-29930625.521878555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8395.6297298201844</v>
      </c>
      <c r="K1146" s="25">
        <f t="shared" si="1044"/>
        <v>21655.303514578787</v>
      </c>
      <c r="L1146" s="25"/>
      <c r="N1146" s="25">
        <f>'Combined Retirement'!$C$18/12</f>
        <v>40940.569999999992</v>
      </c>
      <c r="O1146" s="25">
        <f t="shared" si="1045"/>
        <v>10889.636755601023</v>
      </c>
      <c r="P1146" s="25">
        <f t="shared" si="1046"/>
        <v>30050.93324439897</v>
      </c>
      <c r="Q1146" s="25">
        <f t="array" aca="1" ref="Q1146" ca="1">INDEX('Isaac 401k'!L:L,MATCH('Retirement Calculator'!A1146,'Isaac 401k'!N:N,0),0)</f>
        <v>1347569.6293068288</v>
      </c>
      <c r="R1146" s="25">
        <f t="array" aca="1" ref="R1146" ca="1">INDEX('Lorri 401b'!L:L,MATCH('Retirement Calculator'!A1146,'Lorri 401b'!N:N,0),0)</f>
        <v>-31433082.236326128</v>
      </c>
      <c r="S1146" s="25">
        <f t="shared" ca="1" si="1047"/>
        <v>-30085512.607019298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8395.6297298201844</v>
      </c>
      <c r="K1147" s="25">
        <f t="shared" si="1044"/>
        <v>21655.303514578787</v>
      </c>
      <c r="L1147" s="25"/>
      <c r="N1147" s="25">
        <f>'Combined Retirement'!$C$18/12</f>
        <v>40940.569999999992</v>
      </c>
      <c r="O1147" s="25">
        <f t="shared" si="1045"/>
        <v>10889.636755601023</v>
      </c>
      <c r="P1147" s="25">
        <f t="shared" si="1046"/>
        <v>30050.93324439897</v>
      </c>
      <c r="Q1147" s="25">
        <f t="array" aca="1" ref="Q1147" ca="1">INDEX('Isaac 401k'!L:L,MATCH('Retirement Calculator'!A1147,'Isaac 401k'!N:N,0),0)</f>
        <v>1344753.891241913</v>
      </c>
      <c r="R1147" s="25">
        <f t="array" aca="1" ref="R1147" ca="1">INDEX('Lorri 401b'!L:L,MATCH('Retirement Calculator'!A1147,'Lorri 401b'!N:N,0),0)</f>
        <v>-31585798.946256708</v>
      </c>
      <c r="S1147" s="25">
        <f t="shared" ca="1" si="1047"/>
        <v>-30241045.055014797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8395.6297298201844</v>
      </c>
      <c r="K1148" s="25">
        <f t="shared" si="1044"/>
        <v>21655.303514578787</v>
      </c>
      <c r="L1148" s="25"/>
      <c r="N1148" s="25">
        <f>'Combined Retirement'!$C$18/12</f>
        <v>40940.569999999992</v>
      </c>
      <c r="O1148" s="25">
        <f t="shared" si="1045"/>
        <v>10889.636755601023</v>
      </c>
      <c r="P1148" s="25">
        <f t="shared" si="1046"/>
        <v>30050.93324439897</v>
      </c>
      <c r="Q1148" s="25">
        <f t="array" aca="1" ref="Q1148" ca="1">INDEX('Isaac 401k'!L:L,MATCH('Retirement Calculator'!A1148,'Isaac 401k'!N:N,0),0)</f>
        <v>1341926.4209350599</v>
      </c>
      <c r="R1148" s="25">
        <f t="array" aca="1" ref="R1148" ca="1">INDEX('Lorri 401b'!L:L,MATCH('Retirement Calculator'!A1148,'Lorri 401b'!N:N,0),0)</f>
        <v>-31739151.975811999</v>
      </c>
      <c r="S1148" s="25">
        <f t="shared" ca="1" si="1047"/>
        <v>-30397225.554876938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8395.6297298201844</v>
      </c>
      <c r="K1149" s="25">
        <f t="shared" si="1044"/>
        <v>21655.303514578787</v>
      </c>
      <c r="L1149" s="25"/>
      <c r="N1149" s="25">
        <f>'Combined Retirement'!$C$18/12</f>
        <v>40940.569999999992</v>
      </c>
      <c r="O1149" s="25">
        <f t="shared" si="1045"/>
        <v>10889.636755601023</v>
      </c>
      <c r="P1149" s="25">
        <f t="shared" si="1046"/>
        <v>30050.93324439897</v>
      </c>
      <c r="Q1149" s="25">
        <f t="array" aca="1" ref="Q1149" ca="1">INDEX('Isaac 401k'!L:L,MATCH('Retirement Calculator'!A1149,'Isaac 401k'!N:N,0),0)</f>
        <v>1339087.1695019281</v>
      </c>
      <c r="R1149" s="25">
        <f t="array" aca="1" ref="R1149" ca="1">INDEX('Lorri 401b'!L:L,MATCH('Retirement Calculator'!A1149,'Lorri 401b'!N:N,0),0)</f>
        <v>-31893143.976323772</v>
      </c>
      <c r="S1149" s="25">
        <f t="shared" ca="1" si="1047"/>
        <v>-30554056.806821845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8395.6297298201844</v>
      </c>
      <c r="K1150" s="25">
        <f t="shared" si="1044"/>
        <v>21655.303514578787</v>
      </c>
      <c r="L1150" s="25"/>
      <c r="N1150" s="25">
        <f>'Combined Retirement'!$C$18/12</f>
        <v>40940.569999999992</v>
      </c>
      <c r="O1150" s="25">
        <f t="shared" si="1045"/>
        <v>10889.636755601023</v>
      </c>
      <c r="P1150" s="25">
        <f t="shared" si="1046"/>
        <v>30050.93324439897</v>
      </c>
      <c r="Q1150" s="25">
        <f t="array" aca="1" ref="Q1150" ca="1">INDEX('Isaac 401k'!L:L,MATCH('Retirement Calculator'!A1150,'Isaac 401k'!N:N,0),0)</f>
        <v>1336236.0878544918</v>
      </c>
      <c r="R1150" s="25">
        <f t="array" aca="1" ref="R1150" ca="1">INDEX('Lorri 401b'!L:L,MATCH('Retirement Calculator'!A1150,'Lorri 401b'!N:N,0),0)</f>
        <v>-32047777.610171009</v>
      </c>
      <c r="S1150" s="25">
        <f t="shared" ca="1" si="1047"/>
        <v>-30711541.522316515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8395.6297298201844</v>
      </c>
      <c r="K1151" s="25">
        <f t="shared" si="1044"/>
        <v>21655.303514578787</v>
      </c>
      <c r="L1151" s="25"/>
      <c r="N1151" s="25">
        <f>'Combined Retirement'!$C$18/12</f>
        <v>40940.569999999992</v>
      </c>
      <c r="O1151" s="25">
        <f t="shared" si="1045"/>
        <v>10889.636755601023</v>
      </c>
      <c r="P1151" s="25">
        <f t="shared" si="1046"/>
        <v>30050.93324439897</v>
      </c>
      <c r="Q1151" s="25">
        <f t="array" aca="1" ref="Q1151" ca="1">INDEX('Isaac 401k'!L:L,MATCH('Retirement Calculator'!A1151,'Isaac 401k'!N:N,0),0)</f>
        <v>1333373.1267001911</v>
      </c>
      <c r="R1151" s="25">
        <f t="array" aca="1" ref="R1151" ca="1">INDEX('Lorri 401b'!L:L,MATCH('Retirement Calculator'!A1151,'Lorri 401b'!N:N,0),0)</f>
        <v>-32203055.550825942</v>
      </c>
      <c r="S1151" s="25">
        <f t="shared" ca="1" si="1047"/>
        <v>-30869682.42412575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8395.6297298201844</v>
      </c>
      <c r="K1152" s="25">
        <f t="shared" si="1044"/>
        <v>21655.303514578787</v>
      </c>
      <c r="L1152" s="25"/>
      <c r="N1152" s="25">
        <f>'Combined Retirement'!$C$18/12</f>
        <v>40940.569999999992</v>
      </c>
      <c r="O1152" s="25">
        <f t="shared" si="1045"/>
        <v>10889.636755601023</v>
      </c>
      <c r="P1152" s="25">
        <f t="shared" si="1046"/>
        <v>30050.93324439897</v>
      </c>
      <c r="Q1152" s="25">
        <f t="array" aca="1" ref="Q1152" ca="1">INDEX('Isaac 401k'!L:L,MATCH('Retirement Calculator'!A1152,'Isaac 401k'!N:N,0),0)</f>
        <v>1330498.2365410808</v>
      </c>
      <c r="R1152" s="25">
        <f t="array" aca="1" ref="R1152" ca="1">INDEX('Lorri 401b'!L:L,MATCH('Retirement Calculator'!A1152,'Lorri 401b'!N:N,0),0)</f>
        <v>-32358980.482900273</v>
      </c>
      <c r="S1152" s="25">
        <f t="shared" ca="1" si="1047"/>
        <v>-31028482.246359192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8395.6297298201844</v>
      </c>
      <c r="K1153" s="25">
        <f t="shared" si="1044"/>
        <v>21655.303514578787</v>
      </c>
      <c r="L1153" s="25"/>
      <c r="N1153" s="25">
        <f>'Combined Retirement'!$C$18/12</f>
        <v>40940.569999999992</v>
      </c>
      <c r="O1153" s="25">
        <f t="shared" si="1045"/>
        <v>10889.636755601023</v>
      </c>
      <c r="P1153" s="25">
        <f t="shared" si="1046"/>
        <v>30050.93324439897</v>
      </c>
      <c r="Q1153" s="25">
        <f t="array" aca="1" ref="Q1153" ca="1">INDEX('Isaac 401k'!L:L,MATCH('Retirement Calculator'!A1153,'Isaac 401k'!N:N,0),0)</f>
        <v>1327611.3676729742</v>
      </c>
      <c r="R1153" s="25">
        <f t="array" aca="1" ref="R1153" ca="1">INDEX('Lorri 401b'!L:L,MATCH('Retirement Calculator'!A1153,'Lorri 401b'!N:N,0),0)</f>
        <v>-32515555.102191579</v>
      </c>
      <c r="S1153" s="25">
        <f t="shared" ca="1" si="1047"/>
        <v>-31187943.734518602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8395.6297298201844</v>
      </c>
      <c r="K1154" s="25">
        <f t="shared" si="1044"/>
        <v>21655.303514578787</v>
      </c>
      <c r="L1154" s="25"/>
      <c r="N1154" s="25">
        <f>'Combined Retirement'!$C$18/12</f>
        <v>40940.569999999992</v>
      </c>
      <c r="O1154" s="25">
        <f t="shared" si="1045"/>
        <v>10889.636755601023</v>
      </c>
      <c r="P1154" s="25">
        <f t="shared" si="1046"/>
        <v>30050.93324439897</v>
      </c>
      <c r="Q1154" s="25">
        <f t="array" aca="1" ref="Q1154" ca="1">INDEX('Isaac 401k'!L:L,MATCH('Retirement Calculator'!A1154,'Isaac 401k'!N:N,0),0)</f>
        <v>1324712.4701845839</v>
      </c>
      <c r="R1154" s="25">
        <f t="array" aca="1" ref="R1154" ca="1">INDEX('Lorri 401b'!L:L,MATCH('Retirement Calculator'!A1154,'Lorri 401b'!N:N,0),0)</f>
        <v>-32672782.115729932</v>
      </c>
      <c r="S1154" s="25">
        <f t="shared" ca="1" si="1047"/>
        <v>-31348069.645545349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8395.6297298201844</v>
      </c>
      <c r="K1155" s="25">
        <f t="shared" si="1044"/>
        <v>21655.303514578787</v>
      </c>
      <c r="L1155" s="25"/>
      <c r="N1155" s="25">
        <f>'Combined Retirement'!$C$18/12</f>
        <v>40940.569999999992</v>
      </c>
      <c r="O1155" s="25">
        <f t="shared" si="1045"/>
        <v>10889.636755601023</v>
      </c>
      <c r="P1155" s="25">
        <f t="shared" si="1046"/>
        <v>30050.93324439897</v>
      </c>
      <c r="Q1155" s="25">
        <f t="array" aca="1" ref="Q1155" ca="1">INDEX('Isaac 401k'!L:L,MATCH('Retirement Calculator'!A1155,'Isaac 401k'!N:N,0),0)</f>
        <v>1321801.4939566585</v>
      </c>
      <c r="R1155" s="25">
        <f t="array" aca="1" ref="R1155" ca="1">INDEX('Lorri 401b'!L:L,MATCH('Retirement Calculator'!A1155,'Lorri 401b'!N:N,0),0)</f>
        <v>-32830664.241824694</v>
      </c>
      <c r="S1155" s="25">
        <f t="shared" ca="1" si="1047"/>
        <v>-31508862.747868035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8395.6297298201844</v>
      </c>
      <c r="K1156" s="25">
        <f t="shared" si="1044"/>
        <v>21655.303514578787</v>
      </c>
      <c r="L1156" s="25"/>
      <c r="N1156" s="25">
        <f>'Combined Retirement'!$C$18/12</f>
        <v>40940.569999999992</v>
      </c>
      <c r="O1156" s="25">
        <f t="shared" si="1045"/>
        <v>10889.636755601023</v>
      </c>
      <c r="P1156" s="25">
        <f t="shared" si="1046"/>
        <v>30050.93324439897</v>
      </c>
      <c r="Q1156" s="25">
        <f t="array" aca="1" ref="Q1156" ca="1">INDEX('Isaac 401k'!L:L,MATCH('Retirement Calculator'!A1156,'Isaac 401k'!N:N,0),0)</f>
        <v>1318878.3886611168</v>
      </c>
      <c r="R1156" s="25">
        <f t="array" aca="1" ref="R1156" ca="1">INDEX('Lorri 401b'!L:L,MATCH('Retirement Calculator'!A1156,'Lorri 401b'!N:N,0),0)</f>
        <v>-32989204.210111517</v>
      </c>
      <c r="S1156" s="25">
        <f t="shared" ca="1" si="1047"/>
        <v>-31670325.821450401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8395.6297298201844</v>
      </c>
      <c r="K1157" s="25">
        <f t="shared" si="1044"/>
        <v>21655.303514578787</v>
      </c>
      <c r="L1157" s="25"/>
      <c r="N1157" s="25">
        <f>'Combined Retirement'!$C$18/12</f>
        <v>40940.569999999992</v>
      </c>
      <c r="O1157" s="25">
        <f t="shared" si="1045"/>
        <v>10889.636755601023</v>
      </c>
      <c r="P1157" s="25">
        <f t="shared" si="1046"/>
        <v>30050.93324439897</v>
      </c>
      <c r="Q1157" s="25">
        <f t="array" aca="1" ref="Q1157" ca="1">INDEX('Isaac 401k'!L:L,MATCH('Retirement Calculator'!A1157,'Isaac 401k'!N:N,0),0)</f>
        <v>1315943.103760177</v>
      </c>
      <c r="R1157" s="25">
        <f t="array" aca="1" ref="R1157" ca="1">INDEX('Lorri 401b'!L:L,MATCH('Retirement Calculator'!A1157,'Lorri 401b'!N:N,0),0)</f>
        <v>-33148404.761599537</v>
      </c>
      <c r="S1157" s="25">
        <f t="shared" ca="1" si="1047"/>
        <v>-31832461.657839362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8395.6297298201844</v>
      </c>
      <c r="K1158" s="25">
        <f t="shared" si="1044"/>
        <v>21655.303514578787</v>
      </c>
      <c r="L1158" s="25"/>
      <c r="N1158" s="25">
        <f>'Combined Retirement'!$C$18/12</f>
        <v>40940.569999999992</v>
      </c>
      <c r="O1158" s="25">
        <f t="shared" si="1045"/>
        <v>10889.636755601023</v>
      </c>
      <c r="P1158" s="25">
        <f t="shared" si="1046"/>
        <v>30050.93324439897</v>
      </c>
      <c r="Q1158" s="25">
        <f t="array" aca="1" ref="Q1158" ca="1">INDEX('Isaac 401k'!L:L,MATCH('Retirement Calculator'!A1158,'Isaac 401k'!N:N,0),0)</f>
        <v>1312995.5885054832</v>
      </c>
      <c r="R1158" s="25">
        <f t="array" aca="1" ref="R1158" ca="1">INDEX('Lorri 401b'!L:L,MATCH('Retirement Calculator'!A1158,'Lorri 401b'!N:N,0),0)</f>
        <v>-33308268.648718756</v>
      </c>
      <c r="S1158" s="25">
        <f t="shared" ca="1" si="1047"/>
        <v>-31995273.060213272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8395.6297298201844</v>
      </c>
      <c r="K1159" s="25">
        <f t="shared" si="1044"/>
        <v>21655.303514578787</v>
      </c>
      <c r="L1159" s="25"/>
      <c r="N1159" s="25">
        <f>'Combined Retirement'!$C$18/12</f>
        <v>40940.569999999992</v>
      </c>
      <c r="O1159" s="25">
        <f t="shared" si="1045"/>
        <v>10889.636755601023</v>
      </c>
      <c r="P1159" s="25">
        <f t="shared" si="1046"/>
        <v>30050.93324439897</v>
      </c>
      <c r="Q1159" s="25">
        <f t="array" aca="1" ref="Q1159" ca="1">INDEX('Isaac 401k'!L:L,MATCH('Retirement Calculator'!A1159,'Isaac 401k'!N:N,0),0)</f>
        <v>1310035.7919372283</v>
      </c>
      <c r="R1159" s="25">
        <f t="array" aca="1" ref="R1159" ca="1">INDEX('Lorri 401b'!L:L,MATCH('Retirement Calculator'!A1159,'Lorri 401b'!N:N,0),0)</f>
        <v>-33468798.635367639</v>
      </c>
      <c r="S1159" s="25">
        <f t="shared" ca="1" si="1047"/>
        <v>-32158762.843430411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8395.6297298201844</v>
      </c>
      <c r="K1160" s="25">
        <f t="shared" si="1044"/>
        <v>21655.303514578787</v>
      </c>
      <c r="L1160" s="25"/>
      <c r="N1160" s="25">
        <f>'Combined Retirement'!$C$18/12</f>
        <v>40940.569999999992</v>
      </c>
      <c r="O1160" s="25">
        <f t="shared" si="1045"/>
        <v>10889.636755601023</v>
      </c>
      <c r="P1160" s="25">
        <f t="shared" si="1046"/>
        <v>30050.93324439897</v>
      </c>
      <c r="Q1160" s="25">
        <f t="array" aca="1" ref="Q1160" ca="1">INDEX('Isaac 401k'!L:L,MATCH('Retirement Calculator'!A1160,'Isaac 401k'!N:N,0),0)</f>
        <v>1307063.6628832724</v>
      </c>
      <c r="R1160" s="25">
        <f t="array" aca="1" ref="R1160" ca="1">INDEX('Lorri 401b'!L:L,MATCH('Retirement Calculator'!A1160,'Lorri 401b'!N:N,0),0)</f>
        <v>-33629997.496960893</v>
      </c>
      <c r="S1160" s="25">
        <f t="shared" ca="1" si="1047"/>
        <v>-32322933.834077619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8395.6297298201844</v>
      </c>
      <c r="K1161" s="25">
        <f t="shared" si="1044"/>
        <v>21655.303514578787</v>
      </c>
      <c r="L1161" s="25"/>
      <c r="N1161" s="25">
        <f>'Combined Retirement'!$C$18/12</f>
        <v>40940.569999999992</v>
      </c>
      <c r="O1161" s="25">
        <f t="shared" si="1045"/>
        <v>10889.636755601023</v>
      </c>
      <c r="P1161" s="25">
        <f t="shared" si="1046"/>
        <v>30050.93324439897</v>
      </c>
      <c r="Q1161" s="25">
        <f t="array" aca="1" ref="Q1161" ca="1">INDEX('Isaac 401k'!L:L,MATCH('Retirement Calculator'!A1161,'Isaac 401k'!N:N,0),0)</f>
        <v>1304079.1499582583</v>
      </c>
      <c r="R1161" s="25">
        <f t="array" aca="1" ref="R1161" ca="1">INDEX('Lorri 401b'!L:L,MATCH('Retirement Calculator'!A1161,'Lorri 401b'!N:N,0),0)</f>
        <v>-33791868.020477451</v>
      </c>
      <c r="S1161" s="25">
        <f t="shared" ca="1" si="1047"/>
        <v>-32487788.870519195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8395.6297298201844</v>
      </c>
      <c r="K1162" s="25">
        <f t="shared" si="1044"/>
        <v>21655.303514578787</v>
      </c>
      <c r="L1162" s="25"/>
      <c r="N1162" s="25">
        <f>'Combined Retirement'!$C$18/12</f>
        <v>40940.569999999992</v>
      </c>
      <c r="O1162" s="25">
        <f t="shared" si="1045"/>
        <v>10889.636755601023</v>
      </c>
      <c r="P1162" s="25">
        <f t="shared" si="1046"/>
        <v>30050.93324439897</v>
      </c>
      <c r="Q1162" s="25">
        <f t="array" aca="1" ref="Q1162" ca="1">INDEX('Isaac 401k'!L:L,MATCH('Retirement Calculator'!A1162,'Isaac 401k'!N:N,0),0)</f>
        <v>1301082.2015627231</v>
      </c>
      <c r="R1162" s="25">
        <f t="array" aca="1" ref="R1162" ca="1">INDEX('Lorri 401b'!L:L,MATCH('Retirement Calculator'!A1162,'Lorri 401b'!N:N,0),0)</f>
        <v>-33954413.004508659</v>
      </c>
      <c r="S1162" s="25">
        <f t="shared" ca="1" si="1047"/>
        <v>-32653330.802945934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8395.6297298201844</v>
      </c>
      <c r="K1163" s="25">
        <f t="shared" si="1044"/>
        <v>21655.303514578787</v>
      </c>
      <c r="L1163" s="25"/>
      <c r="N1163" s="25">
        <f>'Combined Retirement'!$C$18/12</f>
        <v>40940.569999999992</v>
      </c>
      <c r="O1163" s="25">
        <f t="shared" si="1045"/>
        <v>10889.636755601023</v>
      </c>
      <c r="P1163" s="25">
        <f t="shared" si="1046"/>
        <v>30050.93324439897</v>
      </c>
      <c r="Q1163" s="25">
        <f t="array" aca="1" ref="Q1163" ca="1">INDEX('Isaac 401k'!L:L,MATCH('Retirement Calculator'!A1163,'Isaac 401k'!N:N,0),0)</f>
        <v>1298072.7658822066</v>
      </c>
      <c r="R1163" s="25">
        <f t="array" aca="1" ref="R1163" ca="1">INDEX('Lorri 401b'!L:L,MATCH('Retirement Calculator'!A1163,'Lorri 401b'!N:N,0),0)</f>
        <v>-34117635.259306669</v>
      </c>
      <c r="S1163" s="25">
        <f t="shared" ca="1" si="1047"/>
        <v>-32819562.493424464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8395.6297298201844</v>
      </c>
      <c r="K1164" s="25">
        <f t="shared" si="1044"/>
        <v>21655.303514578787</v>
      </c>
      <c r="L1164" s="25"/>
      <c r="N1164" s="25">
        <f>'Combined Retirement'!$C$18/12</f>
        <v>40940.569999999992</v>
      </c>
      <c r="O1164" s="25">
        <f t="shared" si="1045"/>
        <v>10889.636755601023</v>
      </c>
      <c r="P1164" s="25">
        <f t="shared" si="1046"/>
        <v>30050.93324439897</v>
      </c>
      <c r="Q1164" s="25">
        <f t="array" aca="1" ref="Q1164" ca="1">INDEX('Isaac 401k'!L:L,MATCH('Retirement Calculator'!A1164,'Isaac 401k'!N:N,0),0)</f>
        <v>1295050.7908863546</v>
      </c>
      <c r="R1164" s="25">
        <f t="array" aca="1" ref="R1164" ca="1">INDEX('Lorri 401b'!L:L,MATCH('Retirement Calculator'!A1164,'Lorri 401b'!N:N,0),0)</f>
        <v>-34281537.606833003</v>
      </c>
      <c r="S1164" s="25">
        <f t="shared" ca="1" si="1047"/>
        <v>-32986486.81594665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8395.6297298201844</v>
      </c>
      <c r="K1165" s="25">
        <f t="shared" si="1044"/>
        <v>21655.303514578787</v>
      </c>
      <c r="L1165" s="25"/>
      <c r="N1165" s="25">
        <f>'Combined Retirement'!$C$18/12</f>
        <v>40940.569999999992</v>
      </c>
      <c r="O1165" s="25">
        <f t="shared" si="1045"/>
        <v>10889.636755601023</v>
      </c>
      <c r="P1165" s="25">
        <f t="shared" si="1046"/>
        <v>30050.93324439897</v>
      </c>
      <c r="Q1165" s="25">
        <f t="array" aca="1" ref="Q1165" ca="1">INDEX('Isaac 401k'!L:L,MATCH('Retirement Calculator'!A1165,'Isaac 401k'!N:N,0),0)</f>
        <v>1292016.2243280201</v>
      </c>
      <c r="R1165" s="25">
        <f t="array" aca="1" ref="R1165" ca="1">INDEX('Lorri 401b'!L:L,MATCH('Retirement Calculator'!A1165,'Lorri 401b'!N:N,0),0)</f>
        <v>-34446122.880807362</v>
      </c>
      <c r="S1165" s="25">
        <f t="shared" ca="1" si="1047"/>
        <v>-33154106.656479344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8395.6297298201844</v>
      </c>
      <c r="K1166" s="25">
        <f t="shared" si="1044"/>
        <v>21655.303514578787</v>
      </c>
      <c r="L1166" s="25"/>
      <c r="N1166" s="25">
        <f>'Combined Retirement'!$C$18/12</f>
        <v>40940.569999999992</v>
      </c>
      <c r="O1166" s="25">
        <f t="shared" si="1045"/>
        <v>10889.636755601023</v>
      </c>
      <c r="P1166" s="25">
        <f t="shared" si="1046"/>
        <v>30050.93324439897</v>
      </c>
      <c r="Q1166" s="25">
        <f t="array" aca="1" ref="Q1166" ca="1">INDEX('Isaac 401k'!L:L,MATCH('Retirement Calculator'!A1166,'Isaac 401k'!N:N,0),0)</f>
        <v>1288969.0137423591</v>
      </c>
      <c r="R1166" s="25">
        <f t="array" aca="1" ref="R1166" ca="1">INDEX('Lorri 401b'!L:L,MATCH('Retirement Calculator'!A1166,'Lorri 401b'!N:N,0),0)</f>
        <v>-34611393.926756613</v>
      </c>
      <c r="S1166" s="25">
        <f t="shared" ca="1" si="1047"/>
        <v>-33322424.913014255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8395.6297298201844</v>
      </c>
      <c r="K1167" s="25">
        <f t="shared" si="1044"/>
        <v>21655.303514578787</v>
      </c>
      <c r="L1167" s="25"/>
      <c r="N1167" s="25">
        <f>'Combined Retirement'!$C$18/12</f>
        <v>40940.569999999992</v>
      </c>
      <c r="O1167" s="25">
        <f t="shared" si="1045"/>
        <v>10889.636755601023</v>
      </c>
      <c r="P1167" s="25">
        <f t="shared" si="1046"/>
        <v>30050.93324439897</v>
      </c>
      <c r="Q1167" s="25">
        <f t="array" aca="1" ref="Q1167" ca="1">INDEX('Isaac 401k'!L:L,MATCH('Retirement Calculator'!A1167,'Isaac 401k'!N:N,0),0)</f>
        <v>1285909.1064459246</v>
      </c>
      <c r="R1167" s="25">
        <f t="array" aca="1" ref="R1167" ca="1">INDEX('Lorri 401b'!L:L,MATCH('Retirement Calculator'!A1167,'Lorri 401b'!N:N,0),0)</f>
        <v>-34777353.602063984</v>
      </c>
      <c r="S1167" s="25">
        <f t="shared" ca="1" si="1047"/>
        <v>-33491444.49561806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8395.6297298201844</v>
      </c>
      <c r="K1168" s="25">
        <f t="shared" si="1044"/>
        <v>21655.303514578787</v>
      </c>
      <c r="L1168" s="25"/>
      <c r="N1168" s="25">
        <f>'Combined Retirement'!$C$18/12</f>
        <v>40940.569999999992</v>
      </c>
      <c r="O1168" s="25">
        <f t="shared" si="1045"/>
        <v>10889.636755601023</v>
      </c>
      <c r="P1168" s="25">
        <f t="shared" si="1046"/>
        <v>30050.93324439897</v>
      </c>
      <c r="Q1168" s="25">
        <f t="array" aca="1" ref="Q1168" ca="1">INDEX('Isaac 401k'!L:L,MATCH('Retirement Calculator'!A1168,'Isaac 401k'!N:N,0),0)</f>
        <v>1282836.449535755</v>
      </c>
      <c r="R1168" s="25">
        <f t="array" aca="1" ref="R1168" ca="1">INDEX('Lorri 401b'!L:L,MATCH('Retirement Calculator'!A1168,'Lorri 401b'!N:N,0),0)</f>
        <v>-34944004.776018471</v>
      </c>
      <c r="S1168" s="25">
        <f t="shared" ca="1" si="1047"/>
        <v>-33661168.326482713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8395.6297298201844</v>
      </c>
      <c r="K1169" s="25">
        <f t="shared" si="1044"/>
        <v>21655.303514578787</v>
      </c>
      <c r="L1169" s="25"/>
      <c r="N1169" s="25">
        <f>'Combined Retirement'!$C$18/12</f>
        <v>40940.569999999992</v>
      </c>
      <c r="O1169" s="25">
        <f t="shared" si="1045"/>
        <v>10889.636755601023</v>
      </c>
      <c r="P1169" s="25">
        <f t="shared" si="1046"/>
        <v>30050.93324439897</v>
      </c>
      <c r="Q1169" s="25">
        <f t="array" aca="1" ref="Q1169" ca="1">INDEX('Isaac 401k'!L:L,MATCH('Retirement Calculator'!A1169,'Isaac 401k'!N:N,0),0)</f>
        <v>1279750.9898884594</v>
      </c>
      <c r="R1169" s="25">
        <f t="array" aca="1" ref="R1169" ca="1">INDEX('Lorri 401b'!L:L,MATCH('Retirement Calculator'!A1169,'Lorri 401b'!N:N,0),0)</f>
        <v>-35111350.329864435</v>
      </c>
      <c r="S1169" s="25">
        <f t="shared" ca="1" si="1047"/>
        <v>-33831599.339975975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8395.6297298201844</v>
      </c>
      <c r="K1170" s="25">
        <f t="shared" si="1044"/>
        <v>21655.303514578787</v>
      </c>
      <c r="L1170" s="25"/>
      <c r="N1170" s="25">
        <f>'Combined Retirement'!$C$18/12</f>
        <v>40940.569999999992</v>
      </c>
      <c r="O1170" s="25">
        <f t="shared" si="1045"/>
        <v>10889.636755601023</v>
      </c>
      <c r="P1170" s="25">
        <f t="shared" si="1046"/>
        <v>30050.93324439897</v>
      </c>
      <c r="Q1170" s="25">
        <f t="array" aca="1" ref="Q1170" ca="1">INDEX('Isaac 401k'!L:L,MATCH('Retirement Calculator'!A1170,'Isaac 401k'!N:N,0),0)</f>
        <v>1276652.6741593003</v>
      </c>
      <c r="R1170" s="25">
        <f t="array" aca="1" ref="R1170" ca="1">INDEX('Lorri 401b'!L:L,MATCH('Retirement Calculator'!A1170,'Lorri 401b'!N:N,0),0)</f>
        <v>-35279393.156851426</v>
      </c>
      <c r="S1170" s="25">
        <f t="shared" ca="1" si="1047"/>
        <v>-34002740.482692122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8395.6297298201844</v>
      </c>
      <c r="K1171" s="25">
        <f t="shared" si="1044"/>
        <v>21655.303514578787</v>
      </c>
      <c r="L1171" s="25"/>
      <c r="N1171" s="25">
        <f>'Combined Retirement'!$C$18/12</f>
        <v>40940.569999999992</v>
      </c>
      <c r="O1171" s="25">
        <f t="shared" si="1045"/>
        <v>10889.636755601023</v>
      </c>
      <c r="P1171" s="25">
        <f t="shared" si="1046"/>
        <v>30050.93324439897</v>
      </c>
      <c r="Q1171" s="25">
        <f t="array" aca="1" ref="Q1171" ca="1">INDEX('Isaac 401k'!L:L,MATCH('Retirement Calculator'!A1171,'Isaac 401k'!N:N,0),0)</f>
        <v>1273541.4487812696</v>
      </c>
      <c r="R1171" s="25">
        <f t="array" aca="1" ref="R1171" ca="1">INDEX('Lorri 401b'!L:L,MATCH('Retirement Calculator'!A1171,'Lorri 401b'!N:N,0),0)</f>
        <v>-35448136.162284195</v>
      </c>
      <c r="S1171" s="25">
        <f t="shared" ca="1" si="1047"/>
        <v>-34174594.713502929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1"/>
  <sheetViews>
    <sheetView workbookViewId="0">
      <pane ySplit="6" topLeftCell="A61" activePane="bottomLeft" state="frozen"/>
      <selection pane="bottomLeft" activeCell="C82" sqref="C82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16.153424657534245</v>
      </c>
      <c r="R1" s="400"/>
      <c r="S1" s="400"/>
      <c r="T1" s="400"/>
      <c r="U1" s="400"/>
      <c r="V1" s="401">
        <f ca="1">(TODAY()-B16)/365</f>
        <v>16.649315068493152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18.904109589041095</v>
      </c>
      <c r="B2" s="338">
        <v>39356</v>
      </c>
      <c r="C2" s="338">
        <f ca="1">TODAY()</f>
        <v>46256</v>
      </c>
      <c r="D2" s="399">
        <f>-(SUM(D7:D82))</f>
        <v>-449565.82000000007</v>
      </c>
      <c r="E2" s="399">
        <f>(H83+L83+Q83+V83)*-1</f>
        <v>1160645.27</v>
      </c>
      <c r="F2" s="285">
        <f ca="1">D4</f>
        <v>0.11699122786521912</v>
      </c>
      <c r="G2" s="402">
        <f ca="1">(72/(F2*100))</f>
        <v>6.1543075762012087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XIRR(D7:D83,B7:B83)</f>
        <v>0.11699122786521912</v>
      </c>
      <c r="E4" s="400"/>
      <c r="F4" s="296"/>
      <c r="G4" s="296"/>
      <c r="H4" s="296"/>
      <c r="I4" s="400"/>
      <c r="J4" s="296">
        <f ca="1">XIRR(H8:H83,B8:B83)</f>
        <v>0.11866031289100645</v>
      </c>
      <c r="K4" s="296"/>
      <c r="L4" s="296"/>
      <c r="M4" s="296"/>
      <c r="N4" s="400"/>
      <c r="O4" s="296">
        <f ca="1">XIRR(L7:L83,B7:B83)</f>
        <v>0.115779048204422</v>
      </c>
      <c r="P4" s="296"/>
      <c r="Q4" s="296"/>
      <c r="R4" s="400"/>
      <c r="S4" s="400"/>
      <c r="T4" s="296">
        <f ca="1">XIRR(Q18:Q83,B18:B83)</f>
        <v>0.11586634516716005</v>
      </c>
      <c r="U4" s="296"/>
      <c r="V4" s="296"/>
      <c r="W4" s="296"/>
      <c r="X4" s="400"/>
      <c r="Y4" s="296">
        <f ca="1">XIRR(V16:V83,B16:B83)</f>
        <v>0.1155888617038727</v>
      </c>
      <c r="Z4" s="296"/>
    </row>
    <row r="5" spans="1:26" ht="11.25" customHeight="1" x14ac:dyDescent="0.3">
      <c r="A5" s="404"/>
      <c r="B5" s="295"/>
      <c r="C5" s="295"/>
      <c r="D5" s="567" t="s">
        <v>598</v>
      </c>
      <c r="E5" s="563"/>
      <c r="F5" s="563"/>
      <c r="G5" s="548"/>
      <c r="H5" s="568" t="s">
        <v>599</v>
      </c>
      <c r="I5" s="563"/>
      <c r="J5" s="563"/>
      <c r="K5" s="548"/>
      <c r="L5" s="569" t="s">
        <v>600</v>
      </c>
      <c r="M5" s="563"/>
      <c r="N5" s="563"/>
      <c r="O5" s="563"/>
      <c r="P5" s="548"/>
      <c r="Q5" s="568" t="s">
        <v>601</v>
      </c>
      <c r="R5" s="563"/>
      <c r="S5" s="563"/>
      <c r="T5" s="563"/>
      <c r="U5" s="548"/>
      <c r="V5" s="569" t="s">
        <v>602</v>
      </c>
      <c r="W5" s="563"/>
      <c r="X5" s="563"/>
      <c r="Y5" s="563"/>
      <c r="Z5" s="548"/>
    </row>
    <row r="6" spans="1:26" ht="11.25" customHeight="1" x14ac:dyDescent="0.3">
      <c r="A6" s="407" t="s">
        <v>603</v>
      </c>
      <c r="B6" s="407">
        <f ca="1">MAX(A:A)</f>
        <v>76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>_xlfn.RANK.EQ(G7,$G$7:$G$82)</f>
        <v>59</v>
      </c>
      <c r="B7" s="411">
        <v>39356</v>
      </c>
      <c r="C7" s="411">
        <v>39447</v>
      </c>
      <c r="D7" s="399">
        <f t="shared" ref="D7:D82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ref="A8:A71" si="2">_xlfn.RANK.EQ(G8,$G$7:$G$82)</f>
        <v>56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2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2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2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2"/>
        <v>53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2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2"/>
        <v>50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2"/>
        <v>51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2"/>
        <v>64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2" si="17">Y15+V16+X16+W16</f>
        <v>305.64999999999998</v>
      </c>
      <c r="Z16" s="413">
        <f t="shared" ref="Z16:Z82" si="18">X16/(Y15+(V16/2))</f>
        <v>6.1511482817927357E-2</v>
      </c>
    </row>
    <row r="17" spans="1:26" ht="11.25" customHeight="1" x14ac:dyDescent="0.3">
      <c r="A17" s="410">
        <f t="shared" si="2"/>
        <v>72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2" si="21">T17+Q18+S18+R18</f>
        <v>275.64999999999998</v>
      </c>
      <c r="U18" s="412">
        <f t="shared" ref="U18:U82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2"/>
        <v>58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2"/>
        <v>75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2"/>
        <v>68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2"/>
        <v>42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2"/>
        <v>55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2"/>
        <v>46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2"/>
        <v>63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2"/>
        <v>44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2"/>
        <v>60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2"/>
        <v>71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2"/>
        <v>54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2"/>
        <v>48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2"/>
        <v>49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2"/>
        <v>62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2"/>
        <v>45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2"/>
        <v>73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2"/>
        <v>57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2"/>
        <v>76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2"/>
        <v>61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2"/>
        <v>70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2"/>
        <v>74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2"/>
        <v>69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2"/>
        <v>67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ref="A72:A82" si="76">_xlfn.RANK.EQ(G72,$G$7:$G$82)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76"/>
        <v>47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76"/>
        <v>52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76"/>
        <v>66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2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76"/>
        <v>43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76"/>
        <v>65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2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10">
        <f t="shared" si="76"/>
        <v>41</v>
      </c>
      <c r="B82" s="411">
        <v>46204</v>
      </c>
      <c r="C82" s="411">
        <v>46249</v>
      </c>
      <c r="D82" s="399">
        <f t="shared" si="0"/>
        <v>5109.75</v>
      </c>
      <c r="E82" s="341">
        <f t="shared" si="87"/>
        <v>32243.229999999996</v>
      </c>
      <c r="F82" s="341">
        <f t="shared" si="87"/>
        <v>1160645.27</v>
      </c>
      <c r="G82" s="285">
        <f t="shared" si="4"/>
        <v>2.8638840984256193E-2</v>
      </c>
      <c r="H82" s="408">
        <v>1202.8800000000001</v>
      </c>
      <c r="I82" s="408">
        <v>13745.1</v>
      </c>
      <c r="J82" s="408">
        <f t="shared" si="9"/>
        <v>455542.58999999997</v>
      </c>
      <c r="K82" s="412">
        <f t="shared" si="5"/>
        <v>3.1154177377607985E-2</v>
      </c>
      <c r="L82" s="409">
        <v>580.29</v>
      </c>
      <c r="M82" s="409"/>
      <c r="N82" s="409">
        <v>3752.86</v>
      </c>
      <c r="O82" s="409">
        <f t="shared" si="82"/>
        <v>147477.63999999996</v>
      </c>
      <c r="P82" s="413">
        <f t="shared" si="7"/>
        <v>2.616425244851079E-2</v>
      </c>
      <c r="Q82" s="408">
        <v>2217.7199999999998</v>
      </c>
      <c r="R82" s="408">
        <v>-4.75</v>
      </c>
      <c r="S82" s="408">
        <v>11604.1</v>
      </c>
      <c r="T82" s="408">
        <f t="shared" si="21"/>
        <v>427201.25999999989</v>
      </c>
      <c r="U82" s="412">
        <f t="shared" si="22"/>
        <v>2.7995885576368534E-2</v>
      </c>
      <c r="V82" s="409">
        <v>1108.8599999999999</v>
      </c>
      <c r="W82" s="409">
        <v>-4.75</v>
      </c>
      <c r="X82" s="409">
        <v>3141.17</v>
      </c>
      <c r="Y82" s="409">
        <f t="shared" si="17"/>
        <v>130423.78000000006</v>
      </c>
      <c r="Z82" s="413">
        <f t="shared" si="18"/>
        <v>2.4785744320753877E-2</v>
      </c>
    </row>
    <row r="83" spans="1:26" ht="11.25" customHeight="1" x14ac:dyDescent="0.3">
      <c r="A83" s="424"/>
      <c r="B83" s="411">
        <f ca="1">TODAY()</f>
        <v>46256</v>
      </c>
      <c r="C83" s="425"/>
      <c r="D83" s="426">
        <f>-F82</f>
        <v>-1160645.27</v>
      </c>
      <c r="E83" s="426"/>
      <c r="F83" s="426"/>
      <c r="G83" s="426"/>
      <c r="H83" s="426">
        <f>-J82</f>
        <v>-455542.58999999997</v>
      </c>
      <c r="I83" s="427"/>
      <c r="J83" s="426"/>
      <c r="K83" s="426"/>
      <c r="L83" s="426">
        <f>-O82</f>
        <v>-147477.63999999996</v>
      </c>
      <c r="M83" s="426"/>
      <c r="N83" s="427"/>
      <c r="O83" s="426"/>
      <c r="P83" s="426"/>
      <c r="Q83" s="426">
        <f>-T82</f>
        <v>-427201.25999999989</v>
      </c>
      <c r="R83" s="426"/>
      <c r="S83" s="426"/>
      <c r="T83" s="426"/>
      <c r="U83" s="426"/>
      <c r="V83" s="426">
        <f>-Y82</f>
        <v>-130423.78000000006</v>
      </c>
      <c r="W83" s="428"/>
      <c r="X83" s="428"/>
      <c r="Y83" s="428"/>
      <c r="Z83" s="42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400"/>
      <c r="I84" s="400"/>
      <c r="J84" s="400"/>
      <c r="K84" s="400"/>
      <c r="L84" s="400"/>
      <c r="M84" s="400"/>
      <c r="N84" s="400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404"/>
      <c r="B85" s="295"/>
      <c r="C85" s="406"/>
      <c r="D85" s="400"/>
      <c r="E85" s="400"/>
      <c r="F85" s="400"/>
      <c r="G85" s="400"/>
      <c r="H85" s="296"/>
      <c r="I85" s="296"/>
      <c r="J85" s="400"/>
      <c r="K85" s="400"/>
      <c r="L85" s="400"/>
      <c r="M85" s="400"/>
      <c r="N85" s="403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3">
      <c r="A86" s="293" t="s">
        <v>613</v>
      </c>
      <c r="B86" s="295"/>
      <c r="C86" s="406"/>
      <c r="D86" s="400"/>
      <c r="E86" s="400"/>
      <c r="F86" s="400"/>
      <c r="G86" s="400"/>
      <c r="H86" s="401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>
        <f>COUNTIF(E7:E83,"&gt;0")</f>
        <v>59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3">
      <c r="A88" s="293" t="s">
        <v>614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400"/>
      <c r="W88" s="400"/>
      <c r="X88" s="400"/>
      <c r="Y88" s="188"/>
      <c r="Z88" s="188"/>
    </row>
    <row r="89" spans="1:26" ht="11.25" customHeight="1" x14ac:dyDescent="0.3">
      <c r="A89" s="296">
        <f>(SUMIFS(G7:G83,E7:E83,"&gt;0"))/A87</f>
        <v>5.6803511340618826E-2</v>
      </c>
      <c r="B89" s="295"/>
      <c r="C89" s="406"/>
      <c r="D89" s="400"/>
      <c r="E89" s="400"/>
      <c r="F89" s="400"/>
      <c r="G89" s="400"/>
      <c r="H89" s="296"/>
      <c r="I89" s="296"/>
      <c r="J89" s="400"/>
      <c r="K89" s="400"/>
      <c r="L89" s="400"/>
      <c r="M89" s="400"/>
      <c r="N89" s="296"/>
      <c r="O89" s="400"/>
      <c r="P89" s="400"/>
      <c r="Q89" s="400"/>
      <c r="R89" s="400"/>
      <c r="S89" s="400"/>
      <c r="T89" s="400"/>
      <c r="U89" s="400"/>
      <c r="V89" s="400"/>
      <c r="W89" s="400"/>
      <c r="X89" s="296"/>
      <c r="Y89" s="188"/>
      <c r="Z89" s="188"/>
    </row>
    <row r="90" spans="1:26" ht="11.25" customHeight="1" x14ac:dyDescent="0.3">
      <c r="A90" s="293" t="s">
        <v>615</v>
      </c>
      <c r="B90" s="295"/>
      <c r="C90" s="406"/>
      <c r="D90" s="400"/>
      <c r="E90" s="400"/>
      <c r="F90" s="400"/>
      <c r="G90" s="400"/>
      <c r="H90" s="296"/>
      <c r="I90" s="296"/>
      <c r="J90" s="296"/>
      <c r="K90" s="296"/>
      <c r="L90" s="296"/>
      <c r="M90" s="296"/>
      <c r="N90" s="296"/>
      <c r="O90" s="400"/>
      <c r="P90" s="400"/>
      <c r="Q90" s="400"/>
      <c r="R90" s="400"/>
      <c r="S90" s="400"/>
      <c r="T90" s="400"/>
      <c r="U90" s="400"/>
      <c r="V90" s="188"/>
      <c r="W90" s="188"/>
      <c r="X90" s="188"/>
      <c r="Y90" s="188"/>
      <c r="Z90" s="188"/>
    </row>
    <row r="91" spans="1:26" ht="11.25" customHeight="1" x14ac:dyDescent="0.3">
      <c r="A91" s="293">
        <f>COUNTIF(E7:E83,"&lt;0")</f>
        <v>17</v>
      </c>
    </row>
    <row r="92" spans="1:26" ht="11.25" customHeight="1" x14ac:dyDescent="0.3">
      <c r="A92" s="293" t="s">
        <v>616</v>
      </c>
    </row>
    <row r="93" spans="1:26" ht="11.25" customHeight="1" x14ac:dyDescent="0.3">
      <c r="A93" s="296">
        <f>(SUMIFS(G7:G83,E7:E83,"&lt;0"))/A91</f>
        <v>-6.2209935327223916E-2</v>
      </c>
    </row>
    <row r="94" spans="1:26" ht="15.75" customHeight="1" x14ac:dyDescent="0.3"/>
    <row r="95" spans="1:26" ht="15.75" customHeight="1" x14ac:dyDescent="0.3"/>
    <row r="96" spans="1:26" ht="15" customHeight="1" x14ac:dyDescent="0.3">
      <c r="A96" s="11" t="s">
        <v>617</v>
      </c>
    </row>
    <row r="97" spans="1:1" ht="15" customHeight="1" x14ac:dyDescent="0.3">
      <c r="A97" s="50">
        <f>AVERAGE(G8,G12,G16,G20,G24,G28,G32,G36,G40,G44,G48,G52,G56,G60,G64,G68,G72,G76,G80)</f>
        <v>1.9373354324880427E-2</v>
      </c>
    </row>
    <row r="98" spans="1:1" ht="15" customHeight="1" x14ac:dyDescent="0.3">
      <c r="A98" s="50" t="s">
        <v>618</v>
      </c>
    </row>
    <row r="99" spans="1:1" ht="15" customHeight="1" x14ac:dyDescent="0.3">
      <c r="A99" s="50">
        <f>AVERAGE(G9,G13,G17,G21,G25,G29,G33,G37,G41,G45,G49,G53,G57,G61,G65,G69,G73,G77,G81)</f>
        <v>3.3949124306264407E-2</v>
      </c>
    </row>
    <row r="100" spans="1:1" ht="15" customHeight="1" x14ac:dyDescent="0.3">
      <c r="A100" s="50" t="s">
        <v>619</v>
      </c>
    </row>
    <row r="101" spans="1:1" ht="15" customHeight="1" x14ac:dyDescent="0.3">
      <c r="A101" s="50">
        <f>AVERAGE(G10,G14,G18,G22,G26,G30,G34,G38,G42,G46,G50,G54,G58,G62,G66,G70,G74,G78,G82)</f>
        <v>2.3401081914843854E-2</v>
      </c>
    </row>
    <row r="102" spans="1:1" ht="15" customHeight="1" x14ac:dyDescent="0.3">
      <c r="A102" s="50" t="s">
        <v>620</v>
      </c>
    </row>
    <row r="103" spans="1:1" ht="15" customHeight="1" x14ac:dyDescent="0.3">
      <c r="A103" s="50">
        <f>AVERAGE(G7,G11,G15,G19,G23,G27,G31,G35,G39,G43,G47,G51,G55,G59,G63,G67,G71,G75,G79)</f>
        <v>4.4004769376837713E-2</v>
      </c>
    </row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2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3:K83 J85:K91 I92:K1001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>
      <selection activeCell="C4" sqref="C4"/>
    </sheetView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46256</v>
      </c>
      <c r="D1" s="570" t="s">
        <v>622</v>
      </c>
      <c r="E1" s="548"/>
      <c r="F1" s="570" t="s">
        <v>623</v>
      </c>
      <c r="G1" s="548"/>
      <c r="H1" s="570" t="s">
        <v>624</v>
      </c>
      <c r="I1" s="548"/>
      <c r="J1" s="570" t="s">
        <v>625</v>
      </c>
      <c r="K1" s="548"/>
      <c r="L1" s="431"/>
      <c r="M1" s="431"/>
      <c r="N1" s="432">
        <f>R1/Q1</f>
        <v>0.22415375262239876</v>
      </c>
      <c r="O1" s="571" t="s">
        <v>626</v>
      </c>
      <c r="P1" s="557"/>
      <c r="Q1" s="433">
        <f>'Retirement Calculator'!B3</f>
        <v>491286.83999999991</v>
      </c>
      <c r="R1" s="434">
        <f>SUM(R3:R9)</f>
        <v>110123.78879999998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175500</v>
      </c>
      <c r="J2" s="435" t="s">
        <v>548</v>
      </c>
      <c r="K2" s="436">
        <f>I2</f>
        <v>175500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13.776865160848734</v>
      </c>
      <c r="D3" s="429" t="s">
        <v>633</v>
      </c>
      <c r="E3" s="441">
        <f ca="1">'TSP-401K'!J4</f>
        <v>0.11866031289100645</v>
      </c>
      <c r="F3" s="429" t="s">
        <v>633</v>
      </c>
      <c r="G3" s="441">
        <f ca="1">'TSP-401K'!O4</f>
        <v>0.115779048204422</v>
      </c>
      <c r="H3" s="429" t="s">
        <v>633</v>
      </c>
      <c r="I3" s="441">
        <f ca="1">'TSP-401K'!T4</f>
        <v>0.11586634516716005</v>
      </c>
      <c r="J3" s="429" t="s">
        <v>633</v>
      </c>
      <c r="K3" s="441">
        <f ca="1">'TSP-401K'!Y4</f>
        <v>0.1155888617038727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13.776865160848734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1160645.27</v>
      </c>
      <c r="D6" s="429" t="s">
        <v>637</v>
      </c>
      <c r="E6" s="445">
        <f>'TSP-401K'!H83*-1</f>
        <v>455542.58999999997</v>
      </c>
      <c r="F6" s="429" t="s">
        <v>637</v>
      </c>
      <c r="G6" s="445">
        <f>'TSP-401K'!L83*-1</f>
        <v>147477.63999999996</v>
      </c>
      <c r="H6" s="429" t="s">
        <v>637</v>
      </c>
      <c r="I6" s="445">
        <f>'TSP-401K'!Q83*-1</f>
        <v>427201.25999999989</v>
      </c>
      <c r="J6" s="429" t="s">
        <v>637</v>
      </c>
      <c r="K6" s="445">
        <f>'TSP-401K'!V83*-1</f>
        <v>130423.78000000006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87736.839999999909</v>
      </c>
      <c r="R7" s="443">
        <f t="shared" si="0"/>
        <v>28075.788799999973</v>
      </c>
    </row>
    <row r="8" spans="2:18" ht="11.25" customHeight="1" x14ac:dyDescent="0.3">
      <c r="B8" s="429" t="s">
        <v>638</v>
      </c>
      <c r="C8" s="445">
        <f ca="1">E8+G8+I8+K8</f>
        <v>7134195.0363938976</v>
      </c>
      <c r="D8" s="429" t="s">
        <v>639</v>
      </c>
      <c r="E8" s="445">
        <f ca="1">FV(E3/26,C3*26,-(E2*0.1)/26,-E6,1)</f>
        <v>2690136.0082921549</v>
      </c>
      <c r="F8" s="429" t="s">
        <v>639</v>
      </c>
      <c r="G8" s="445">
        <f ca="1">FV(G3/12,12*C3,-(G2*0.1)/12,-G6,1)</f>
        <v>782413.42997459008</v>
      </c>
      <c r="H8" s="429" t="s">
        <v>639</v>
      </c>
      <c r="I8" s="445">
        <f ca="1">FV(I3/24,C5*24,-(I2*0.1)/24,-I6,1)</f>
        <v>2695958.3261050545</v>
      </c>
      <c r="J8" s="429" t="s">
        <v>639</v>
      </c>
      <c r="K8" s="445">
        <f ca="1">FV(K3/24,C5*24,-(K2*0.055)/24,-K6,1)</f>
        <v>965687.27202209807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175500</v>
      </c>
      <c r="E13" s="452">
        <f>B13+C13+D13</f>
        <v>297749.59999999998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491286.83999999991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3472549.4382667448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0</v>
      </c>
      <c r="C4" s="463">
        <f ca="1">(SUMIFS(H:H,I:I,"&gt;0",L:L,"&lt;0"))</f>
        <v>0</v>
      </c>
      <c r="D4" s="456" t="e">
        <f t="array" aca="1" ref="D4" ca="1">INDEX(N:N,MATCH(C4,H:H,0),0)</f>
        <v>#N/A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3472549.4382667448</v>
      </c>
      <c r="C8" s="447">
        <f t="shared" ref="C8:C136" si="0">SUMIF(G:G,A8,J:J)</f>
        <v>398963.19893278764</v>
      </c>
      <c r="D8" s="447">
        <f ca="1">SUMIF(G:G,1,K:K)</f>
        <v>166690.15363175239</v>
      </c>
      <c r="E8" s="447">
        <f t="shared" ref="E8:E136" ca="1" si="1">B8-C8+D8</f>
        <v>3240276.3929657098</v>
      </c>
      <c r="F8" s="431"/>
      <c r="G8" s="459">
        <v>1</v>
      </c>
      <c r="H8" s="459">
        <v>1</v>
      </c>
      <c r="I8" s="444">
        <f ca="1">B1</f>
        <v>3472549.4382667448</v>
      </c>
      <c r="J8" s="444">
        <f t="array" ref="J8">IFERROR(INDEX('Retirement Calculator'!J:J,MATCH('Isaac 401k'!N8,'Retirement Calculator'!A:A,0),0),0)</f>
        <v>33246.93324439897</v>
      </c>
      <c r="K8" s="444">
        <f t="shared" ref="K8:K262" ca="1" si="2">IPMT(M8/12,1,12,-I8+J8,,0)</f>
        <v>14330.427104259774</v>
      </c>
      <c r="L8" s="444">
        <f t="shared" ref="L8:L262" ca="1" si="3">I8-J8+K8</f>
        <v>3453632.9321266059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3240276.3929657098</v>
      </c>
      <c r="C9" s="447">
        <f t="shared" si="0"/>
        <v>398963.19893278764</v>
      </c>
      <c r="D9" s="447">
        <f ca="1">SUMIF(G:G,2,K:K)</f>
        <v>154806.62380738178</v>
      </c>
      <c r="E9" s="447">
        <f t="shared" ca="1" si="1"/>
        <v>2996119.8178403042</v>
      </c>
      <c r="F9" s="431"/>
      <c r="G9" s="459">
        <v>1</v>
      </c>
      <c r="H9" s="459">
        <v>2</v>
      </c>
      <c r="I9" s="444">
        <f t="shared" ref="I9:I263" ca="1" si="5">L8</f>
        <v>3453632.9321266059</v>
      </c>
      <c r="J9" s="444">
        <f t="array" ref="J9">IFERROR(INDEX('Retirement Calculator'!J:J,MATCH('Isaac 401k'!N9,'Retirement Calculator'!A:A,0),0),0)</f>
        <v>33246.93324439897</v>
      </c>
      <c r="K9" s="444">
        <f t="shared" ca="1" si="2"/>
        <v>14251.608328675862</v>
      </c>
      <c r="L9" s="444">
        <f t="shared" ca="1" si="3"/>
        <v>3434637.6072108829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2996119.8178403042</v>
      </c>
      <c r="C10" s="447">
        <f t="shared" si="0"/>
        <v>398963.19893278764</v>
      </c>
      <c r="D10" s="447">
        <f ca="1">SUMIF(G:G,3,K:K)</f>
        <v>142315.11004366219</v>
      </c>
      <c r="E10" s="447">
        <f t="shared" ca="1" si="1"/>
        <v>2739471.728951179</v>
      </c>
      <c r="F10" s="431"/>
      <c r="G10" s="459">
        <v>1</v>
      </c>
      <c r="H10" s="459">
        <v>3</v>
      </c>
      <c r="I10" s="444">
        <f t="shared" ca="1" si="5"/>
        <v>3434637.6072108829</v>
      </c>
      <c r="J10" s="444">
        <f t="array" ref="J10">IFERROR(INDEX('Retirement Calculator'!J:J,MATCH('Isaac 401k'!N10,'Retirement Calculator'!A:A,0),0),0)</f>
        <v>33246.93324439897</v>
      </c>
      <c r="K10" s="444">
        <f t="shared" ca="1" si="2"/>
        <v>14172.461141527019</v>
      </c>
      <c r="L10" s="444">
        <f t="shared" ca="1" si="3"/>
        <v>3415563.1351080113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2739471.728951179</v>
      </c>
      <c r="C11" s="447">
        <f t="shared" si="0"/>
        <v>394307.19893278764</v>
      </c>
      <c r="D11" s="447">
        <f ca="1">SUMIF(G:G,4,K:K)</f>
        <v>129252.88022577034</v>
      </c>
      <c r="E11" s="447">
        <f t="shared" ca="1" si="1"/>
        <v>2474417.4102441613</v>
      </c>
      <c r="F11" s="431"/>
      <c r="G11" s="459">
        <v>1</v>
      </c>
      <c r="H11" s="459">
        <v>4</v>
      </c>
      <c r="I11" s="444">
        <f t="shared" ca="1" si="5"/>
        <v>3415563.1351080113</v>
      </c>
      <c r="J11" s="444">
        <f t="array" ref="J11">IFERROR(INDEX('Retirement Calculator'!J:J,MATCH('Isaac 401k'!N11,'Retirement Calculator'!A:A,0),0),0)</f>
        <v>33246.93324439897</v>
      </c>
      <c r="K11" s="444">
        <f t="shared" ca="1" si="2"/>
        <v>14092.984174431716</v>
      </c>
      <c r="L11" s="444">
        <f t="shared" ca="1" si="3"/>
        <v>3396409.1860380443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2474417.4102441613</v>
      </c>
      <c r="C12" s="447">
        <f t="shared" si="0"/>
        <v>389651.19893278764</v>
      </c>
      <c r="D12" s="447">
        <f ca="1">SUMIF(G:G,5,K:K)</f>
        <v>115879.91823582443</v>
      </c>
      <c r="E12" s="447">
        <f t="shared" ca="1" si="1"/>
        <v>2200646.1295471978</v>
      </c>
      <c r="F12" s="431"/>
      <c r="G12" s="459">
        <v>1</v>
      </c>
      <c r="H12" s="459">
        <v>5</v>
      </c>
      <c r="I12" s="444">
        <f t="shared" ca="1" si="5"/>
        <v>3396409.1860380443</v>
      </c>
      <c r="J12" s="444">
        <f t="array" ref="J12">IFERROR(INDEX('Retirement Calculator'!J:J,MATCH('Isaac 401k'!N12,'Retirement Calculator'!A:A,0),0),0)</f>
        <v>33246.93324439897</v>
      </c>
      <c r="K12" s="444">
        <f t="shared" ca="1" si="2"/>
        <v>14013.176053306854</v>
      </c>
      <c r="L12" s="444">
        <f t="shared" ca="1" si="3"/>
        <v>3377175.4288469525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2200646.1295471978</v>
      </c>
      <c r="C13" s="447">
        <f t="shared" si="0"/>
        <v>272655.17935989378</v>
      </c>
      <c r="D13" s="447">
        <f ca="1">SUMIF(G:G,6,K:K)</f>
        <v>103343.86033020462</v>
      </c>
      <c r="E13" s="447">
        <f t="shared" ca="1" si="1"/>
        <v>2031334.8105175088</v>
      </c>
      <c r="F13" s="431"/>
      <c r="G13" s="459">
        <v>1</v>
      </c>
      <c r="H13" s="459">
        <v>6</v>
      </c>
      <c r="I13" s="444">
        <f t="shared" ca="1" si="5"/>
        <v>3377175.4288469525</v>
      </c>
      <c r="J13" s="444">
        <f t="array" ref="J13">IFERROR(INDEX('Retirement Calculator'!J:J,MATCH('Isaac 401k'!N13,'Retirement Calculator'!A:A,0),0),0)</f>
        <v>33246.93324439897</v>
      </c>
      <c r="K13" s="444">
        <f t="shared" ca="1" si="2"/>
        <v>13933.035398343971</v>
      </c>
      <c r="L13" s="444">
        <f t="shared" ca="1" si="3"/>
        <v>3357861.5310008978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2031334.8105175088</v>
      </c>
      <c r="C14" s="447">
        <f t="shared" si="0"/>
        <v>108860.75195784221</v>
      </c>
      <c r="D14" s="447">
        <f ca="1">SUMIF(G:G,7,K:K)</f>
        <v>100933.11570765026</v>
      </c>
      <c r="E14" s="447">
        <f t="shared" ca="1" si="1"/>
        <v>2023407.1742673169</v>
      </c>
      <c r="F14" s="431"/>
      <c r="G14" s="459">
        <v>1</v>
      </c>
      <c r="H14" s="459">
        <v>7</v>
      </c>
      <c r="I14" s="444">
        <f t="shared" ca="1" si="5"/>
        <v>3357861.5310008978</v>
      </c>
      <c r="J14" s="444">
        <f t="array" ref="J14">IFERROR(INDEX('Retirement Calculator'!J:J,MATCH('Isaac 401k'!N14,'Retirement Calculator'!A:A,0),0),0)</f>
        <v>33246.93324439897</v>
      </c>
      <c r="K14" s="444">
        <f t="shared" ca="1" si="2"/>
        <v>13852.56082398541</v>
      </c>
      <c r="L14" s="444">
        <f t="shared" ca="1" si="3"/>
        <v>3338467.1585804843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2023407.1742673169</v>
      </c>
      <c r="C15" s="447">
        <f t="shared" si="0"/>
        <v>108860.75195784221</v>
      </c>
      <c r="D15" s="447">
        <f ca="1">SUMIF(G:G,8,K:K)</f>
        <v>100527.52279137434</v>
      </c>
      <c r="E15" s="447">
        <f t="shared" ca="1" si="1"/>
        <v>2015073.945100849</v>
      </c>
      <c r="F15" s="431"/>
      <c r="G15" s="459">
        <v>1</v>
      </c>
      <c r="H15" s="459">
        <v>8</v>
      </c>
      <c r="I15" s="444">
        <f t="shared" ca="1" si="5"/>
        <v>3338467.1585804843</v>
      </c>
      <c r="J15" s="444">
        <f t="array" ref="J15">IFERROR(INDEX('Retirement Calculator'!J:J,MATCH('Isaac 401k'!N15,'Retirement Calculator'!A:A,0),0),0)</f>
        <v>33246.93324439897</v>
      </c>
      <c r="K15" s="444">
        <f t="shared" ca="1" si="2"/>
        <v>13771.750938900355</v>
      </c>
      <c r="L15" s="444">
        <f t="shared" ca="1" si="3"/>
        <v>3318991.9762749858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2015073.945100849</v>
      </c>
      <c r="C16" s="447">
        <f t="shared" si="0"/>
        <v>101423.65635784219</v>
      </c>
      <c r="D16" s="447">
        <f ca="1">SUMIF(G:G,9,K:K)</f>
        <v>100289.71305807379</v>
      </c>
      <c r="E16" s="447">
        <f t="shared" ca="1" si="1"/>
        <v>2013940.0018010805</v>
      </c>
      <c r="F16" s="431"/>
      <c r="G16" s="459">
        <v>1</v>
      </c>
      <c r="H16" s="459">
        <v>9</v>
      </c>
      <c r="I16" s="444">
        <f t="shared" ca="1" si="5"/>
        <v>3318991.9762749858</v>
      </c>
      <c r="J16" s="444">
        <f t="array" ref="J16">IFERROR(INDEX('Retirement Calculator'!J:J,MATCH('Isaac 401k'!N16,'Retirement Calculator'!A:A,0),0),0)</f>
        <v>33246.93324439897</v>
      </c>
      <c r="K16" s="444">
        <f t="shared" ca="1" si="2"/>
        <v>13690.604345960779</v>
      </c>
      <c r="L16" s="444">
        <f t="shared" ca="1" si="3"/>
        <v>3299435.647376548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2013940.0018010805</v>
      </c>
      <c r="C17" s="447">
        <f t="shared" si="0"/>
        <v>100747.55675784221</v>
      </c>
      <c r="D17" s="447">
        <f ca="1">SUMIF(G:G,10,K:K)</f>
        <v>100266.28890546043</v>
      </c>
      <c r="E17" s="447">
        <f t="shared" ca="1" si="1"/>
        <v>2013458.7339486987</v>
      </c>
      <c r="F17" s="431"/>
      <c r="G17" s="459">
        <v>1</v>
      </c>
      <c r="H17" s="459">
        <v>10</v>
      </c>
      <c r="I17" s="444">
        <f t="shared" ca="1" si="5"/>
        <v>3299435.647376548</v>
      </c>
      <c r="J17" s="444">
        <f t="array" ref="J17">IFERROR(INDEX('Retirement Calculator'!J:J,MATCH('Isaac 401k'!N17,'Retirement Calculator'!A:A,0),0),0)</f>
        <v>33246.93324439897</v>
      </c>
      <c r="K17" s="444">
        <f t="shared" ca="1" si="2"/>
        <v>13609.119642217289</v>
      </c>
      <c r="L17" s="444">
        <f t="shared" ca="1" si="3"/>
        <v>3279797.8337743664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2013458.7339486987</v>
      </c>
      <c r="C18" s="447">
        <f t="shared" si="0"/>
        <v>100747.55675784221</v>
      </c>
      <c r="D18" s="447">
        <f ca="1">SUMIF(G:G,11,K:K)</f>
        <v>100241.66632874313</v>
      </c>
      <c r="E18" s="447">
        <f t="shared" ca="1" si="1"/>
        <v>2012952.8435195996</v>
      </c>
      <c r="F18" s="431"/>
      <c r="G18" s="459">
        <v>1</v>
      </c>
      <c r="H18" s="459">
        <v>11</v>
      </c>
      <c r="I18" s="444">
        <f t="shared" ca="1" si="5"/>
        <v>3279797.8337743664</v>
      </c>
      <c r="J18" s="444">
        <f t="array" ref="J18">IFERROR(INDEX('Retirement Calculator'!J:J,MATCH('Isaac 401k'!N18,'Retirement Calculator'!A:A,0),0),0)</f>
        <v>33246.93324439897</v>
      </c>
      <c r="K18" s="444">
        <f t="shared" ca="1" si="2"/>
        <v>13527.295418874864</v>
      </c>
      <c r="L18" s="444">
        <f t="shared" ca="1" si="3"/>
        <v>3260078.1959488424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2012952.8435195996</v>
      </c>
      <c r="C19" s="447">
        <f t="shared" si="0"/>
        <v>100747.55675784221</v>
      </c>
      <c r="D19" s="447">
        <f ca="1">SUMIF(G:G,12,K:K)</f>
        <v>100215.78401427018</v>
      </c>
      <c r="E19" s="447">
        <f t="shared" ca="1" si="1"/>
        <v>2012421.0707760276</v>
      </c>
      <c r="F19" s="431"/>
      <c r="G19" s="459">
        <v>1</v>
      </c>
      <c r="H19" s="459">
        <v>12</v>
      </c>
      <c r="I19" s="444">
        <f t="shared" ca="1" si="5"/>
        <v>3260078.1959488424</v>
      </c>
      <c r="J19" s="444">
        <f t="array" ref="J19">IFERROR(INDEX('Retirement Calculator'!J:J,MATCH('Isaac 401k'!N19,'Retirement Calculator'!A:A,0),0),0)</f>
        <v>33246.93324439897</v>
      </c>
      <c r="K19" s="444">
        <f t="shared" ca="1" si="2"/>
        <v>13445.130261268516</v>
      </c>
      <c r="L19" s="444">
        <f t="shared" ca="1" si="3"/>
        <v>3240276.3929657121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2012421.0707760276</v>
      </c>
      <c r="C20" s="447">
        <f t="shared" si="0"/>
        <v>100747.55675784221</v>
      </c>
      <c r="D20" s="447">
        <f ca="1">SUMIF(G:G,13,K:K)</f>
        <v>100188.57751146724</v>
      </c>
      <c r="E20" s="447">
        <f t="shared" ca="1" si="1"/>
        <v>2011862.0915296527</v>
      </c>
      <c r="F20" s="431"/>
      <c r="G20" s="459">
        <v>2</v>
      </c>
      <c r="H20" s="459">
        <v>13</v>
      </c>
      <c r="I20" s="444">
        <f t="shared" ca="1" si="5"/>
        <v>3240276.3929657121</v>
      </c>
      <c r="J20" s="444">
        <f t="array" ref="J20">IFERROR(INDEX('Retirement Calculator'!J:J,MATCH('Isaac 401k'!N20,'Retirement Calculator'!A:A,0),0),0)</f>
        <v>33246.93324439897</v>
      </c>
      <c r="K20" s="444">
        <f t="shared" ca="1" si="2"/>
        <v>13362.622748838805</v>
      </c>
      <c r="L20" s="444">
        <f t="shared" ca="1" si="3"/>
        <v>3220392.0824701521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2011862.0915296527</v>
      </c>
      <c r="C21" s="447">
        <f t="shared" si="0"/>
        <v>100747.55675784221</v>
      </c>
      <c r="D21" s="447">
        <f ca="1">SUMIF(G:G,14,K:K)</f>
        <v>100159.97907234621</v>
      </c>
      <c r="E21" s="447">
        <f t="shared" ca="1" si="1"/>
        <v>2011274.5138441566</v>
      </c>
      <c r="F21" s="431"/>
      <c r="G21" s="459">
        <v>2</v>
      </c>
      <c r="H21" s="459">
        <v>14</v>
      </c>
      <c r="I21" s="444">
        <f t="shared" ca="1" si="5"/>
        <v>3220392.0824701521</v>
      </c>
      <c r="J21" s="444">
        <f t="array" ref="J21">IFERROR(INDEX('Retirement Calculator'!J:J,MATCH('Isaac 401k'!N21,'Retirement Calculator'!A:A,0),0),0)</f>
        <v>33246.93324439897</v>
      </c>
      <c r="K21" s="444">
        <f t="shared" ca="1" si="2"/>
        <v>13279.771455107306</v>
      </c>
      <c r="L21" s="444">
        <f t="shared" ca="1" si="3"/>
        <v>3200424.9206808605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2011274.5138441566</v>
      </c>
      <c r="C22" s="447">
        <f t="shared" si="0"/>
        <v>100747.55675784221</v>
      </c>
      <c r="D22" s="447">
        <f ca="1">SUMIF(G:G,15,K:K)</f>
        <v>100129.91748280328</v>
      </c>
      <c r="E22" s="447">
        <f t="shared" ca="1" si="1"/>
        <v>2010656.8745691178</v>
      </c>
      <c r="F22" s="431"/>
      <c r="G22" s="459">
        <v>2</v>
      </c>
      <c r="H22" s="459">
        <v>15</v>
      </c>
      <c r="I22" s="444">
        <f t="shared" ca="1" si="5"/>
        <v>3200424.9206808605</v>
      </c>
      <c r="J22" s="444">
        <f t="array" ref="J22">IFERROR(INDEX('Retirement Calculator'!J:J,MATCH('Isaac 401k'!N22,'Retirement Calculator'!A:A,0),0),0)</f>
        <v>33246.93324439897</v>
      </c>
      <c r="K22" s="444">
        <f t="shared" ca="1" si="2"/>
        <v>13196.574947651923</v>
      </c>
      <c r="L22" s="444">
        <f t="shared" ca="1" si="3"/>
        <v>3180374.5623841137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2010656.8745691178</v>
      </c>
      <c r="C23" s="447">
        <f t="shared" si="0"/>
        <v>100747.55675784221</v>
      </c>
      <c r="D23" s="447">
        <f ca="1">SUMIF(G:G,16,K:K)</f>
        <v>100098.31788528601</v>
      </c>
      <c r="E23" s="447">
        <f t="shared" ca="1" si="1"/>
        <v>2010007.6356965615</v>
      </c>
      <c r="F23" s="431"/>
      <c r="G23" s="459">
        <v>2</v>
      </c>
      <c r="H23" s="459">
        <v>16</v>
      </c>
      <c r="I23" s="444">
        <f t="shared" ca="1" si="5"/>
        <v>3180374.5623841137</v>
      </c>
      <c r="J23" s="444">
        <f t="array" ref="J23">IFERROR(INDEX('Retirement Calculator'!J:J,MATCH('Isaac 401k'!N23,'Retirement Calculator'!A:A,0),0),0)</f>
        <v>33246.93324439897</v>
      </c>
      <c r="K23" s="444">
        <f t="shared" ca="1" si="2"/>
        <v>13113.031788082146</v>
      </c>
      <c r="L23" s="444">
        <f t="shared" ca="1" si="3"/>
        <v>3160240.6609277972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2010007.6356965615</v>
      </c>
      <c r="C24" s="447">
        <f t="shared" si="0"/>
        <v>100747.55675784221</v>
      </c>
      <c r="D24" s="447">
        <f ca="1">SUMIF(G:G,17,K:K)</f>
        <v>100065.10159238745</v>
      </c>
      <c r="E24" s="447">
        <f t="shared" ca="1" si="1"/>
        <v>2009325.1805311069</v>
      </c>
      <c r="F24" s="431"/>
      <c r="G24" s="459">
        <v>2</v>
      </c>
      <c r="H24" s="459">
        <v>17</v>
      </c>
      <c r="I24" s="444">
        <f t="shared" ca="1" si="5"/>
        <v>3160240.6609277972</v>
      </c>
      <c r="J24" s="444">
        <f t="array" ref="J24">IFERROR(INDEX('Retirement Calculator'!J:J,MATCH('Isaac 401k'!N24,'Retirement Calculator'!A:A,0),0),0)</f>
        <v>33246.93324439897</v>
      </c>
      <c r="K24" s="444">
        <f t="shared" ca="1" si="2"/>
        <v>13029.14053201416</v>
      </c>
      <c r="L24" s="444">
        <f t="shared" ca="1" si="3"/>
        <v>3140022.8682154124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2009325.1805311069</v>
      </c>
      <c r="C25" s="447">
        <f t="shared" si="0"/>
        <v>100747.55675784221</v>
      </c>
      <c r="D25" s="447">
        <f ca="1">SUMIF(G:G,18,K:K)</f>
        <v>100030.18589090358</v>
      </c>
      <c r="E25" s="447">
        <f t="shared" ca="1" si="1"/>
        <v>2008607.8096641684</v>
      </c>
      <c r="F25" s="431"/>
      <c r="G25" s="459">
        <v>2</v>
      </c>
      <c r="H25" s="459">
        <v>18</v>
      </c>
      <c r="I25" s="444">
        <f t="shared" ca="1" si="5"/>
        <v>3140022.8682154124</v>
      </c>
      <c r="J25" s="444">
        <f t="array" ref="J25">IFERROR(INDEX('Retirement Calculator'!J:J,MATCH('Isaac 401k'!N25,'Retirement Calculator'!A:A,0),0),0)</f>
        <v>33246.93324439897</v>
      </c>
      <c r="K25" s="444">
        <f t="shared" ca="1" si="2"/>
        <v>12944.89972904589</v>
      </c>
      <c r="L25" s="444">
        <f t="shared" ca="1" si="3"/>
        <v>3119720.8347000596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2008607.8096641684</v>
      </c>
      <c r="C26" s="447">
        <f t="shared" si="0"/>
        <v>100747.55675784221</v>
      </c>
      <c r="D26" s="447">
        <f ca="1">SUMIF(G:G,19,K:K)</f>
        <v>99993.483835865933</v>
      </c>
      <c r="E26" s="447">
        <f t="shared" ca="1" si="1"/>
        <v>2007853.7367421922</v>
      </c>
      <c r="F26" s="431"/>
      <c r="G26" s="459">
        <v>2</v>
      </c>
      <c r="H26" s="459">
        <v>19</v>
      </c>
      <c r="I26" s="444">
        <f t="shared" ca="1" si="5"/>
        <v>3119720.8347000596</v>
      </c>
      <c r="J26" s="444">
        <f t="array" ref="J26">IFERROR(INDEX('Retirement Calculator'!J:J,MATCH('Isaac 401k'!N26,'Retirement Calculator'!A:A,0),0),0)</f>
        <v>33246.93324439897</v>
      </c>
      <c r="K26" s="444">
        <f t="shared" ca="1" si="2"/>
        <v>12860.307922731919</v>
      </c>
      <c r="L26" s="444">
        <f t="shared" ca="1" si="3"/>
        <v>3099334.2093783929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2007853.7367421922</v>
      </c>
      <c r="C27" s="447">
        <f t="shared" si="0"/>
        <v>100747.55675784221</v>
      </c>
      <c r="D27" s="447">
        <f ca="1">SUMIF(G:G,20,K:K)</f>
        <v>99954.904034036401</v>
      </c>
      <c r="E27" s="447">
        <f t="shared" ca="1" si="1"/>
        <v>2007061.0840183864</v>
      </c>
      <c r="F27" s="431"/>
      <c r="G27" s="459">
        <v>2</v>
      </c>
      <c r="H27" s="459">
        <v>20</v>
      </c>
      <c r="I27" s="444">
        <f t="shared" ca="1" si="5"/>
        <v>3099334.2093783929</v>
      </c>
      <c r="J27" s="444">
        <f t="array" ref="J27">IFERROR(INDEX('Retirement Calculator'!J:J,MATCH('Isaac 401k'!N27,'Retirement Calculator'!A:A,0),0),0)</f>
        <v>33246.93324439897</v>
      </c>
      <c r="K27" s="444">
        <f t="shared" ca="1" si="2"/>
        <v>12775.363650558309</v>
      </c>
      <c r="L27" s="444">
        <f t="shared" ca="1" si="3"/>
        <v>3078862.6397845526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2007061.0840183864</v>
      </c>
      <c r="C28" s="447">
        <f t="shared" si="0"/>
        <v>100747.55675784221</v>
      </c>
      <c r="D28" s="447">
        <f ca="1">SUMIF(G:G,21,K:K)</f>
        <v>99914.350416325382</v>
      </c>
      <c r="E28" s="447">
        <f t="shared" ca="1" si="1"/>
        <v>2006227.8776768697</v>
      </c>
      <c r="F28" s="431"/>
      <c r="G28" s="459">
        <v>2</v>
      </c>
      <c r="H28" s="459">
        <v>21</v>
      </c>
      <c r="I28" s="444">
        <f t="shared" ca="1" si="5"/>
        <v>3078862.6397845526</v>
      </c>
      <c r="J28" s="444">
        <f t="array" ref="J28">IFERROR(INDEX('Retirement Calculator'!J:J,MATCH('Isaac 401k'!N28,'Retirement Calculator'!A:A,0),0),0)</f>
        <v>33246.93324439897</v>
      </c>
      <c r="K28" s="444">
        <f t="shared" ca="1" si="2"/>
        <v>12690.065443917307</v>
      </c>
      <c r="L28" s="444">
        <f t="shared" ca="1" si="3"/>
        <v>3058305.771984071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2006227.8776768697</v>
      </c>
      <c r="C29" s="447">
        <f t="shared" si="0"/>
        <v>100747.55675784221</v>
      </c>
      <c r="D29" s="447">
        <f ca="1">SUMIF(G:G,22,K:K)</f>
        <v>99871.721998566267</v>
      </c>
      <c r="E29" s="447">
        <f t="shared" ca="1" si="1"/>
        <v>2005352.0429175938</v>
      </c>
      <c r="F29" s="431"/>
      <c r="G29" s="459">
        <v>2</v>
      </c>
      <c r="H29" s="459">
        <v>22</v>
      </c>
      <c r="I29" s="444">
        <f t="shared" ca="1" si="5"/>
        <v>3058305.771984071</v>
      </c>
      <c r="J29" s="444">
        <f t="array" ref="J29">IFERROR(INDEX('Retirement Calculator'!J:J,MATCH('Isaac 401k'!N29,'Retirement Calculator'!A:A,0),0),0)</f>
        <v>33246.93324439897</v>
      </c>
      <c r="K29" s="444">
        <f t="shared" ca="1" si="2"/>
        <v>12604.411828081968</v>
      </c>
      <c r="L29" s="444">
        <f t="shared" ca="1" si="3"/>
        <v>3037663.2505677543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2005352.0429175938</v>
      </c>
      <c r="C30" s="447">
        <f t="shared" si="0"/>
        <v>100747.55675784221</v>
      </c>
      <c r="D30" s="447">
        <f ca="1">SUMIF(G:G,23,K:K)</f>
        <v>99826.912630050923</v>
      </c>
      <c r="E30" s="447">
        <f t="shared" ca="1" si="1"/>
        <v>2004431.3987898026</v>
      </c>
      <c r="F30" s="431"/>
      <c r="G30" s="459">
        <v>2</v>
      </c>
      <c r="H30" s="459">
        <v>23</v>
      </c>
      <c r="I30" s="444">
        <f t="shared" ca="1" si="5"/>
        <v>3037663.2505677543</v>
      </c>
      <c r="J30" s="444">
        <f t="array" ref="J30">IFERROR(INDEX('Retirement Calculator'!J:J,MATCH('Isaac 401k'!N30,'Retirement Calculator'!A:A,0),0),0)</f>
        <v>33246.93324439897</v>
      </c>
      <c r="K30" s="444">
        <f t="shared" ca="1" si="2"/>
        <v>12518.401322180647</v>
      </c>
      <c r="L30" s="444">
        <f t="shared" ca="1" si="3"/>
        <v>3016934.7186455363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2004431.3987898026</v>
      </c>
      <c r="C31" s="447">
        <f t="shared" si="0"/>
        <v>100747.55675784221</v>
      </c>
      <c r="D31" s="447">
        <f ca="1">SUMIF(G:G,24,K:K)</f>
        <v>99779.810729199438</v>
      </c>
      <c r="E31" s="447">
        <f t="shared" ca="1" si="1"/>
        <v>2003463.6527611599</v>
      </c>
      <c r="F31" s="431"/>
      <c r="G31" s="459">
        <v>2</v>
      </c>
      <c r="H31" s="459">
        <v>24</v>
      </c>
      <c r="I31" s="444">
        <f t="shared" ca="1" si="5"/>
        <v>3016934.7186455363</v>
      </c>
      <c r="J31" s="444">
        <f t="array" ref="J31">IFERROR(INDEX('Retirement Calculator'!J:J,MATCH('Isaac 401k'!N31,'Retirement Calculator'!A:A,0),0),0)</f>
        <v>33246.93324439897</v>
      </c>
      <c r="K31" s="444">
        <f t="shared" ca="1" si="2"/>
        <v>12432.032439171406</v>
      </c>
      <c r="L31" s="444">
        <f t="shared" ca="1" si="3"/>
        <v>2996119.8178403089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2003463.6527611599</v>
      </c>
      <c r="C32" s="447">
        <f t="shared" si="0"/>
        <v>100747.55675784221</v>
      </c>
      <c r="D32" s="447">
        <f ca="1">SUMIF(G:G,25,K:K)</f>
        <v>99730.299005706562</v>
      </c>
      <c r="E32" s="447">
        <f t="shared" ca="1" si="1"/>
        <v>2002446.3950090243</v>
      </c>
      <c r="F32" s="431"/>
      <c r="G32" s="459">
        <v>3</v>
      </c>
      <c r="H32" s="459">
        <v>25</v>
      </c>
      <c r="I32" s="444">
        <f t="shared" ca="1" si="5"/>
        <v>2996119.8178403089</v>
      </c>
      <c r="J32" s="444">
        <f t="array" ref="J32">IFERROR(INDEX('Retirement Calculator'!J:J,MATCH('Isaac 401k'!N32,'Retirement Calculator'!A:A,0),0),0)</f>
        <v>33246.93324439897</v>
      </c>
      <c r="K32" s="444">
        <f t="shared" ca="1" si="2"/>
        <v>12345.303685816292</v>
      </c>
      <c r="L32" s="444">
        <f t="shared" ca="1" si="3"/>
        <v>2975218.1882817266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2002446.3950090243</v>
      </c>
      <c r="C33" s="447">
        <f t="shared" si="0"/>
        <v>100747.55675784221</v>
      </c>
      <c r="D33" s="447">
        <f ca="1">SUMIF(G:G,26,K:K)</f>
        <v>99678.254168472413</v>
      </c>
      <c r="E33" s="447">
        <f t="shared" ca="1" si="1"/>
        <v>2001377.0924196546</v>
      </c>
      <c r="F33" s="431"/>
      <c r="G33" s="459">
        <v>3</v>
      </c>
      <c r="H33" s="459">
        <v>26</v>
      </c>
      <c r="I33" s="444">
        <f t="shared" ca="1" si="5"/>
        <v>2975218.1882817266</v>
      </c>
      <c r="J33" s="444">
        <f t="array" ref="J33">IFERROR(INDEX('Retirement Calculator'!J:J,MATCH('Isaac 401k'!N33,'Retirement Calculator'!A:A,0),0),0)</f>
        <v>33246.93324439897</v>
      </c>
      <c r="K33" s="444">
        <f t="shared" ca="1" si="2"/>
        <v>12258.213562655532</v>
      </c>
      <c r="L33" s="444">
        <f t="shared" ca="1" si="3"/>
        <v>2954229.4685999835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2001377.0924196546</v>
      </c>
      <c r="C34" s="447">
        <f t="shared" si="0"/>
        <v>100747.55675784221</v>
      </c>
      <c r="D34" s="447">
        <f ca="1">SUMIF(G:G,27,K:K)</f>
        <v>99623.546618590422</v>
      </c>
      <c r="E34" s="447">
        <f t="shared" ca="1" si="1"/>
        <v>2000253.0822804028</v>
      </c>
      <c r="F34" s="431"/>
      <c r="G34" s="459">
        <v>3</v>
      </c>
      <c r="H34" s="459">
        <v>27</v>
      </c>
      <c r="I34" s="444">
        <f t="shared" ca="1" si="5"/>
        <v>2954229.4685999835</v>
      </c>
      <c r="J34" s="444">
        <f t="array" ref="J34">IFERROR(INDEX('Retirement Calculator'!J:J,MATCH('Isaac 401k'!N34,'Retirement Calculator'!A:A,0),0),0)</f>
        <v>33246.93324439897</v>
      </c>
      <c r="K34" s="444">
        <f t="shared" ca="1" si="2"/>
        <v>12170.760563981603</v>
      </c>
      <c r="L34" s="444">
        <f t="shared" ca="1" si="3"/>
        <v>2933153.2959195664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2000253.0822804028</v>
      </c>
      <c r="C35" s="447">
        <f t="shared" si="0"/>
        <v>100747.55675784221</v>
      </c>
      <c r="D35" s="447">
        <f ca="1">SUMIF(G:G,28,K:K)</f>
        <v>99566.04012662798</v>
      </c>
      <c r="E35" s="447">
        <f t="shared" ca="1" si="1"/>
        <v>1999071.5656491886</v>
      </c>
      <c r="F35" s="431"/>
      <c r="G35" s="459">
        <v>3</v>
      </c>
      <c r="H35" s="459">
        <v>28</v>
      </c>
      <c r="I35" s="444">
        <f t="shared" ca="1" si="5"/>
        <v>2933153.2959195664</v>
      </c>
      <c r="J35" s="444">
        <f t="array" ref="J35">IFERROR(INDEX('Retirement Calculator'!J:J,MATCH('Isaac 401k'!N35,'Retirement Calculator'!A:A,0),0),0)</f>
        <v>33246.93324439897</v>
      </c>
      <c r="K35" s="444">
        <f t="shared" ca="1" si="2"/>
        <v>12082.943177813198</v>
      </c>
      <c r="L35" s="444">
        <f t="shared" ca="1" si="3"/>
        <v>2911989.3058529808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1999071.5656491886</v>
      </c>
      <c r="C36" s="447">
        <f t="shared" si="0"/>
        <v>100747.55675784221</v>
      </c>
      <c r="D36" s="447">
        <f ca="1">SUMIF(G:G,29,K:K)</f>
        <v>99505.591493396234</v>
      </c>
      <c r="E36" s="447">
        <f t="shared" ca="1" si="1"/>
        <v>1997829.6003847427</v>
      </c>
      <c r="F36" s="431"/>
      <c r="G36" s="459">
        <v>3</v>
      </c>
      <c r="H36" s="459">
        <v>29</v>
      </c>
      <c r="I36" s="444">
        <f t="shared" ca="1" si="5"/>
        <v>2911989.3058529808</v>
      </c>
      <c r="J36" s="444">
        <f t="array" ref="J36">IFERROR(INDEX('Retirement Calculator'!J:J,MATCH('Isaac 401k'!N36,'Retirement Calculator'!A:A,0),0),0)</f>
        <v>33246.93324439897</v>
      </c>
      <c r="K36" s="444">
        <f t="shared" ca="1" si="2"/>
        <v>11994.759885869091</v>
      </c>
      <c r="L36" s="444">
        <f t="shared" ca="1" si="3"/>
        <v>2890737.132494451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1997829.6003847427</v>
      </c>
      <c r="C37" s="447">
        <f t="shared" si="0"/>
        <v>100747.55675784221</v>
      </c>
      <c r="D37" s="447">
        <f ca="1">SUMIF(G:G,30,K:K)</f>
        <v>99442.050193363975</v>
      </c>
      <c r="E37" s="447">
        <f t="shared" ca="1" si="1"/>
        <v>1996524.0938202646</v>
      </c>
      <c r="F37" s="431"/>
      <c r="G37" s="459">
        <v>3</v>
      </c>
      <c r="H37" s="459">
        <v>30</v>
      </c>
      <c r="I37" s="444">
        <f t="shared" ca="1" si="5"/>
        <v>2890737.132494451</v>
      </c>
      <c r="J37" s="444">
        <f t="array" ref="J37">IFERROR(INDEX('Retirement Calculator'!J:J,MATCH('Isaac 401k'!N37,'Retirement Calculator'!A:A,0),0),0)</f>
        <v>33246.93324439897</v>
      </c>
      <c r="K37" s="444">
        <f t="shared" ca="1" si="2"/>
        <v>11906.209163541884</v>
      </c>
      <c r="L37" s="444">
        <f t="shared" ca="1" si="3"/>
        <v>2869396.4084135941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1996524.0938202646</v>
      </c>
      <c r="C38" s="447">
        <f t="shared" si="0"/>
        <v>100747.55675784221</v>
      </c>
      <c r="D38" s="447">
        <f ca="1">SUMIF(G:G,31,K:K)</f>
        <v>99375.257999828173</v>
      </c>
      <c r="E38" s="447">
        <f t="shared" ca="1" si="1"/>
        <v>1995151.7950622505</v>
      </c>
      <c r="F38" s="431"/>
      <c r="G38" s="459">
        <v>3</v>
      </c>
      <c r="H38" s="459">
        <v>31</v>
      </c>
      <c r="I38" s="444">
        <f t="shared" ca="1" si="5"/>
        <v>2869396.4084135941</v>
      </c>
      <c r="J38" s="444">
        <f t="array" ref="J38">IFERROR(INDEX('Retirement Calculator'!J:J,MATCH('Isaac 401k'!N38,'Retirement Calculator'!A:A,0),0),0)</f>
        <v>33246.93324439897</v>
      </c>
      <c r="K38" s="444">
        <f t="shared" ca="1" si="2"/>
        <v>11817.289479871648</v>
      </c>
      <c r="L38" s="444">
        <f t="shared" ca="1" si="3"/>
        <v>2847966.7646490671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1995151.7950622505</v>
      </c>
      <c r="C39" s="447">
        <f t="shared" si="0"/>
        <v>100747.55675784221</v>
      </c>
      <c r="D39" s="447">
        <f ca="1">SUMIF(G:G,32,K:K)</f>
        <v>99305.048590907449</v>
      </c>
      <c r="E39" s="447">
        <f t="shared" ca="1" si="1"/>
        <v>1993709.2868953156</v>
      </c>
      <c r="F39" s="431"/>
      <c r="G39" s="459">
        <v>3</v>
      </c>
      <c r="H39" s="459">
        <v>32</v>
      </c>
      <c r="I39" s="444">
        <f t="shared" ca="1" si="5"/>
        <v>2847966.7646490671</v>
      </c>
      <c r="J39" s="444">
        <f t="array" ref="J39">IFERROR(INDEX('Retirement Calculator'!J:J,MATCH('Isaac 401k'!N39,'Retirement Calculator'!A:A,0),0),0)</f>
        <v>33246.93324439897</v>
      </c>
      <c r="K39" s="444">
        <f t="shared" ca="1" si="2"/>
        <v>11727.999297519451</v>
      </c>
      <c r="L39" s="444">
        <f t="shared" ca="1" si="3"/>
        <v>2826447.830702188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1993709.2868953156</v>
      </c>
      <c r="C40" s="447">
        <f t="shared" si="0"/>
        <v>100747.55675784221</v>
      </c>
      <c r="D40" s="447">
        <f ca="1">SUMIF(G:G,33,K:K)</f>
        <v>99231.247135377198</v>
      </c>
      <c r="E40" s="447">
        <f t="shared" ca="1" si="1"/>
        <v>1992192.9772728507</v>
      </c>
      <c r="F40" s="431"/>
      <c r="G40" s="459">
        <v>3</v>
      </c>
      <c r="H40" s="459">
        <v>33</v>
      </c>
      <c r="I40" s="444">
        <f t="shared" ca="1" si="5"/>
        <v>2826447.830702188</v>
      </c>
      <c r="J40" s="444">
        <f t="array" ref="J40">IFERROR(INDEX('Retirement Calculator'!J:J,MATCH('Isaac 401k'!N40,'Retirement Calculator'!A:A,0),0),0)</f>
        <v>33246.93324439897</v>
      </c>
      <c r="K40" s="444">
        <f t="shared" ca="1" si="2"/>
        <v>11638.337072740787</v>
      </c>
      <c r="L40" s="444">
        <f t="shared" ca="1" si="3"/>
        <v>2804839.2345305299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1992192.9772728507</v>
      </c>
      <c r="C41" s="447">
        <f t="shared" si="0"/>
        <v>100747.55675784221</v>
      </c>
      <c r="D41" s="447">
        <f ca="1">SUMIF(G:G,34,K:K)</f>
        <v>99153.66985731553</v>
      </c>
      <c r="E41" s="447">
        <f t="shared" ca="1" si="1"/>
        <v>1990599.090372324</v>
      </c>
      <c r="F41" s="431"/>
      <c r="G41" s="459">
        <v>3</v>
      </c>
      <c r="H41" s="459">
        <v>34</v>
      </c>
      <c r="I41" s="444">
        <f t="shared" ca="1" si="5"/>
        <v>2804839.2345305299</v>
      </c>
      <c r="J41" s="444">
        <f t="array" ref="J41">IFERROR(INDEX('Retirement Calculator'!J:J,MATCH('Isaac 401k'!N41,'Retirement Calculator'!A:A,0),0),0)</f>
        <v>33246.93324439897</v>
      </c>
      <c r="K41" s="444">
        <f t="shared" ca="1" si="2"/>
        <v>11548.30125535888</v>
      </c>
      <c r="L41" s="444">
        <f t="shared" ca="1" si="3"/>
        <v>2783140.60254149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1990599.090372324</v>
      </c>
      <c r="C42" s="447">
        <f t="shared" si="0"/>
        <v>100747.55675784221</v>
      </c>
      <c r="D42" s="447">
        <f ca="1">SUMIF(G:G,35,K:K)</f>
        <v>99072.123578475759</v>
      </c>
      <c r="E42" s="447">
        <f t="shared" ca="1" si="1"/>
        <v>1988923.6571929576</v>
      </c>
      <c r="F42" s="431"/>
      <c r="G42" s="459">
        <v>3</v>
      </c>
      <c r="H42" s="459">
        <v>35</v>
      </c>
      <c r="I42" s="444">
        <f t="shared" ca="1" si="5"/>
        <v>2783140.60254149</v>
      </c>
      <c r="J42" s="444">
        <f t="array" ref="J42">IFERROR(INDEX('Retirement Calculator'!J:J,MATCH('Isaac 401k'!N42,'Retirement Calculator'!A:A,0),0),0)</f>
        <v>33246.93324439897</v>
      </c>
      <c r="K42" s="444">
        <f t="shared" ca="1" si="2"/>
        <v>11457.890288737879</v>
      </c>
      <c r="L42" s="444">
        <f t="shared" ca="1" si="3"/>
        <v>2761351.5595858293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1988923.6571929576</v>
      </c>
      <c r="C43" s="447">
        <f t="shared" si="0"/>
        <v>100747.55675784221</v>
      </c>
      <c r="D43" s="447">
        <f ca="1">SUMIF(G:G,36,K:K)</f>
        <v>98986.405237245359</v>
      </c>
      <c r="E43" s="447">
        <f t="shared" ca="1" si="1"/>
        <v>1987162.5056723608</v>
      </c>
      <c r="F43" s="431"/>
      <c r="G43" s="459">
        <v>3</v>
      </c>
      <c r="H43" s="459">
        <v>36</v>
      </c>
      <c r="I43" s="444">
        <f t="shared" ca="1" si="5"/>
        <v>2761351.5595858293</v>
      </c>
      <c r="J43" s="444">
        <f t="array" ref="J43">IFERROR(INDEX('Retirement Calculator'!J:J,MATCH('Isaac 401k'!N43,'Retirement Calculator'!A:A,0),0),0)</f>
        <v>33246.93324439897</v>
      </c>
      <c r="K43" s="444">
        <f t="shared" ca="1" si="2"/>
        <v>11367.102609755961</v>
      </c>
      <c r="L43" s="444">
        <f t="shared" ca="1" si="3"/>
        <v>2739471.7289511864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1987162.5056723608</v>
      </c>
      <c r="C44" s="447">
        <f t="shared" si="0"/>
        <v>100747.55675784221</v>
      </c>
      <c r="D44" s="447">
        <f ca="1">SUMIF(G:G,37,K:K)</f>
        <v>98896.301382994308</v>
      </c>
      <c r="E44" s="447">
        <f t="shared" ca="1" si="1"/>
        <v>1985311.2502975129</v>
      </c>
      <c r="F44" s="431"/>
      <c r="G44" s="459">
        <v>4</v>
      </c>
      <c r="H44" s="459">
        <v>37</v>
      </c>
      <c r="I44" s="444">
        <f t="shared" ca="1" si="5"/>
        <v>2739471.7289511864</v>
      </c>
      <c r="J44" s="444">
        <f t="array" ref="J44">IFERROR(INDEX('Retirement Calculator'!J:J,MATCH('Isaac 401k'!N44,'Retirement Calculator'!A:A,0),0),0)</f>
        <v>33246.93324439897</v>
      </c>
      <c r="K44" s="444">
        <f t="shared" ca="1" si="2"/>
        <v>11275.936648778281</v>
      </c>
      <c r="L44" s="444">
        <f t="shared" ca="1" si="3"/>
        <v>2717500.7323555658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1985311.2502975129</v>
      </c>
      <c r="C45" s="447">
        <f t="shared" si="0"/>
        <v>100747.55675784221</v>
      </c>
      <c r="D45" s="447">
        <f ca="1">SUMIF(G:G,38,K:K)</f>
        <v>98801.587644553321</v>
      </c>
      <c r="E45" s="447">
        <f t="shared" ca="1" si="1"/>
        <v>1983365.2811842239</v>
      </c>
      <c r="F45" s="431"/>
      <c r="G45" s="459">
        <v>4</v>
      </c>
      <c r="H45" s="459">
        <v>38</v>
      </c>
      <c r="I45" s="444">
        <f t="shared" ca="1" si="5"/>
        <v>2717500.7323555658</v>
      </c>
      <c r="J45" s="444">
        <f t="array" ref="J45">IFERROR(INDEX('Retirement Calculator'!J:J,MATCH('Isaac 401k'!N45,'Retirement Calculator'!A:A,0),0),0)</f>
        <v>33246.93324439897</v>
      </c>
      <c r="K45" s="444">
        <f t="shared" ca="1" si="2"/>
        <v>11184.390829629861</v>
      </c>
      <c r="L45" s="444">
        <f t="shared" ca="1" si="3"/>
        <v>2695438.1899407967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1983365.2811842239</v>
      </c>
      <c r="C46" s="447">
        <f t="shared" si="0"/>
        <v>100747.55675784221</v>
      </c>
      <c r="D46" s="447">
        <f ca="1">SUMIF(G:G,39,K:K)</f>
        <v>98702.028171498227</v>
      </c>
      <c r="E46" s="447">
        <f t="shared" ca="1" si="1"/>
        <v>1981319.7525978801</v>
      </c>
      <c r="F46" s="431"/>
      <c r="G46" s="459">
        <v>4</v>
      </c>
      <c r="H46" s="459">
        <v>39</v>
      </c>
      <c r="I46" s="444">
        <f t="shared" ca="1" si="5"/>
        <v>2695438.1899407967</v>
      </c>
      <c r="J46" s="444">
        <f t="array" ref="J46">IFERROR(INDEX('Retirement Calculator'!J:J,MATCH('Isaac 401k'!N46,'Retirement Calculator'!A:A,0),0),0)</f>
        <v>33246.93324439897</v>
      </c>
      <c r="K46" s="444">
        <f t="shared" ca="1" si="2"/>
        <v>11092.463569568325</v>
      </c>
      <c r="L46" s="444">
        <f t="shared" ca="1" si="3"/>
        <v>2673283.7202659664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1981319.7525978801</v>
      </c>
      <c r="C47" s="447">
        <f t="shared" si="0"/>
        <v>100747.55675784221</v>
      </c>
      <c r="D47" s="447">
        <f ca="1">SUMIF(G:G,40,K:K)</f>
        <v>98597.375046849571</v>
      </c>
      <c r="E47" s="447">
        <f t="shared" ca="1" si="1"/>
        <v>1979169.5708868874</v>
      </c>
      <c r="F47" s="431"/>
      <c r="G47" s="459">
        <v>4</v>
      </c>
      <c r="H47" s="459">
        <v>40</v>
      </c>
      <c r="I47" s="444">
        <f t="shared" ca="1" si="5"/>
        <v>2673283.7202659664</v>
      </c>
      <c r="J47" s="444">
        <f t="array" ref="J47">IFERROR(INDEX('Retirement Calculator'!J:J,MATCH('Isaac 401k'!N47,'Retirement Calculator'!A:A,0),0),0)</f>
        <v>33246.93324439897</v>
      </c>
      <c r="K47" s="444">
        <f t="shared" ca="1" si="2"/>
        <v>11000.153279256532</v>
      </c>
      <c r="L47" s="444">
        <f t="shared" ca="1" si="3"/>
        <v>2651036.9403008241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1979169.5708868874</v>
      </c>
      <c r="C48" s="447">
        <f t="shared" si="0"/>
        <v>100747.55675784221</v>
      </c>
      <c r="D48" s="447">
        <f ca="1">SUMIF(G:G,41,K:K)</f>
        <v>98487.367669724597</v>
      </c>
      <c r="E48" s="447">
        <f t="shared" ca="1" si="1"/>
        <v>1976909.3817987698</v>
      </c>
      <c r="F48" s="431"/>
      <c r="G48" s="459">
        <v>4</v>
      </c>
      <c r="H48" s="459">
        <v>41</v>
      </c>
      <c r="I48" s="444">
        <f t="shared" ca="1" si="5"/>
        <v>2651036.9403008241</v>
      </c>
      <c r="J48" s="444">
        <f t="array" ref="J48">IFERROR(INDEX('Retirement Calculator'!J:J,MATCH('Isaac 401k'!N48,'Retirement Calculator'!A:A,0),0),0)</f>
        <v>33246.93324439897</v>
      </c>
      <c r="K48" s="444">
        <f t="shared" ca="1" si="2"/>
        <v>10907.458362735106</v>
      </c>
      <c r="L48" s="444">
        <f t="shared" ca="1" si="3"/>
        <v>2628697.4654191602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1976909.3817987698</v>
      </c>
      <c r="C49" s="447">
        <f t="shared" si="0"/>
        <v>100747.55675784221</v>
      </c>
      <c r="D49" s="447">
        <f ca="1">SUMIF(G:G,42,K:K)</f>
        <v>98371.732106404903</v>
      </c>
      <c r="E49" s="447">
        <f t="shared" ca="1" si="1"/>
        <v>1974533.5571473325</v>
      </c>
      <c r="F49" s="431"/>
      <c r="G49" s="459">
        <v>4</v>
      </c>
      <c r="H49" s="459">
        <v>42</v>
      </c>
      <c r="I49" s="444">
        <f t="shared" ca="1" si="5"/>
        <v>2628697.4654191602</v>
      </c>
      <c r="J49" s="444">
        <f t="array" ref="J49">IFERROR(INDEX('Retirement Calculator'!J:J,MATCH('Isaac 401k'!N49,'Retirement Calculator'!A:A,0),0),0)</f>
        <v>33246.93324439897</v>
      </c>
      <c r="K49" s="444">
        <f t="shared" ca="1" si="2"/>
        <v>10814.377217394838</v>
      </c>
      <c r="L49" s="444">
        <f t="shared" ca="1" si="3"/>
        <v>2606264.9093921562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1974533.5571473325</v>
      </c>
      <c r="C50" s="447">
        <f t="shared" si="0"/>
        <v>100747.55675784221</v>
      </c>
      <c r="D50" s="447">
        <f ca="1">SUMIF(G:G,43,K:K)</f>
        <v>98250.180408203189</v>
      </c>
      <c r="E50" s="447">
        <f t="shared" ca="1" si="1"/>
        <v>1972036.1807976936</v>
      </c>
      <c r="F50" s="431"/>
      <c r="G50" s="459">
        <v>4</v>
      </c>
      <c r="H50" s="459">
        <v>43</v>
      </c>
      <c r="I50" s="444">
        <f t="shared" ca="1" si="5"/>
        <v>2606264.9093921562</v>
      </c>
      <c r="J50" s="444">
        <f t="array" ref="J50">IFERROR(INDEX('Retirement Calculator'!J:J,MATCH('Isaac 401k'!N50,'Retirement Calculator'!A:A,0),0),0)</f>
        <v>32470.93324439897</v>
      </c>
      <c r="K50" s="444">
        <f t="shared" ca="1" si="2"/>
        <v>10724.141567282322</v>
      </c>
      <c r="L50" s="444">
        <f t="shared" ca="1" si="3"/>
        <v>2584518.1177150398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1972036.1807976936</v>
      </c>
      <c r="C51" s="447">
        <f t="shared" si="0"/>
        <v>100747.55675784221</v>
      </c>
      <c r="D51" s="447">
        <f ca="1">SUMIF(G:G,44,K:K)</f>
        <v>98122.409894430704</v>
      </c>
      <c r="E51" s="447">
        <f t="shared" ca="1" si="1"/>
        <v>1969411.0339342821</v>
      </c>
      <c r="F51" s="431"/>
      <c r="G51" s="459">
        <v>4</v>
      </c>
      <c r="H51" s="459">
        <v>44</v>
      </c>
      <c r="I51" s="444">
        <f t="shared" ca="1" si="5"/>
        <v>2584518.1177150398</v>
      </c>
      <c r="J51" s="444">
        <f t="array" ref="J51">IFERROR(INDEX('Retirement Calculator'!J:J,MATCH('Isaac 401k'!N51,'Retirement Calculator'!A:A,0),0),0)</f>
        <v>32470.93324439897</v>
      </c>
      <c r="K51" s="444">
        <f t="shared" ca="1" si="2"/>
        <v>10633.529935294337</v>
      </c>
      <c r="L51" s="444">
        <f t="shared" ca="1" si="3"/>
        <v>2562680.7144059353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1969411.0339342821</v>
      </c>
      <c r="C52" s="447">
        <f t="shared" si="0"/>
        <v>100747.55675784221</v>
      </c>
      <c r="D52" s="447">
        <f ca="1">SUMIF(G:G,45,K:K)</f>
        <v>97988.102398680276</v>
      </c>
      <c r="E52" s="447">
        <f t="shared" ca="1" si="1"/>
        <v>1966651.5795751202</v>
      </c>
      <c r="F52" s="431"/>
      <c r="G52" s="459">
        <v>4</v>
      </c>
      <c r="H52" s="459">
        <v>45</v>
      </c>
      <c r="I52" s="444">
        <f t="shared" ca="1" si="5"/>
        <v>2562680.7144059353</v>
      </c>
      <c r="J52" s="444">
        <f t="array" ref="J52">IFERROR(INDEX('Retirement Calculator'!J:J,MATCH('Isaac 401k'!N52,'Retirement Calculator'!A:A,0),0),0)</f>
        <v>32470.93324439897</v>
      </c>
      <c r="K52" s="444">
        <f t="shared" ca="1" si="2"/>
        <v>10542.540754839734</v>
      </c>
      <c r="L52" s="444">
        <f t="shared" ca="1" si="3"/>
        <v>2540752.3219163762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1966651.5795751202</v>
      </c>
      <c r="C53" s="447">
        <f t="shared" si="0"/>
        <v>100747.55675784221</v>
      </c>
      <c r="D53" s="447">
        <f ca="1">SUMIF(G:G,46,K:K)</f>
        <v>97846.923476547527</v>
      </c>
      <c r="E53" s="447">
        <f t="shared" ca="1" si="1"/>
        <v>1963750.9462938255</v>
      </c>
      <c r="F53" s="431"/>
      <c r="G53" s="459">
        <v>4</v>
      </c>
      <c r="H53" s="459">
        <v>46</v>
      </c>
      <c r="I53" s="444">
        <f t="shared" ca="1" si="5"/>
        <v>2540752.3219163762</v>
      </c>
      <c r="J53" s="444">
        <f t="array" ref="J53">IFERROR(INDEX('Retirement Calculator'!J:J,MATCH('Isaac 401k'!N53,'Retirement Calculator'!A:A,0),0),0)</f>
        <v>32470.93324439897</v>
      </c>
      <c r="K53" s="444">
        <f t="shared" ca="1" si="2"/>
        <v>10451.172452799907</v>
      </c>
      <c r="L53" s="444">
        <f t="shared" ca="1" si="3"/>
        <v>2518732.5611247774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1963750.9462938255</v>
      </c>
      <c r="C54" s="447">
        <f t="shared" si="0"/>
        <v>100747.55675784221</v>
      </c>
      <c r="D54" s="447">
        <f ca="1">SUMIF(G:G,47,K:K)</f>
        <v>97698.521572817583</v>
      </c>
      <c r="E54" s="447">
        <f t="shared" ca="1" si="1"/>
        <v>1960701.9111088009</v>
      </c>
      <c r="F54" s="431"/>
      <c r="G54" s="459">
        <v>4</v>
      </c>
      <c r="H54" s="459">
        <v>47</v>
      </c>
      <c r="I54" s="444">
        <f t="shared" ca="1" si="5"/>
        <v>2518732.5611247774</v>
      </c>
      <c r="J54" s="444">
        <f t="array" ref="J54">IFERROR(INDEX('Retirement Calculator'!J:J,MATCH('Isaac 401k'!N54,'Retirement Calculator'!A:A,0),0),0)</f>
        <v>32470.93324439897</v>
      </c>
      <c r="K54" s="444">
        <f t="shared" ca="1" si="2"/>
        <v>10359.423449501577</v>
      </c>
      <c r="L54" s="444">
        <f t="shared" ca="1" si="3"/>
        <v>2496621.05132988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1960701.9111088009</v>
      </c>
      <c r="C55" s="447">
        <f t="shared" si="0"/>
        <v>100747.55675784221</v>
      </c>
      <c r="D55" s="447">
        <f ca="1">SUMIF(G:G,48,K:K)</f>
        <v>97542.527146043518</v>
      </c>
      <c r="E55" s="447">
        <f t="shared" ca="1" si="1"/>
        <v>1957496.8814970022</v>
      </c>
      <c r="F55" s="431"/>
      <c r="G55" s="459">
        <v>4</v>
      </c>
      <c r="H55" s="459">
        <v>48</v>
      </c>
      <c r="I55" s="444">
        <f t="shared" ca="1" si="5"/>
        <v>2496621.05132988</v>
      </c>
      <c r="J55" s="444">
        <f t="array" ref="J55">IFERROR(INDEX('Retirement Calculator'!J:J,MATCH('Isaac 401k'!N55,'Retirement Calculator'!A:A,0),0),0)</f>
        <v>32470.93324439897</v>
      </c>
      <c r="K55" s="444">
        <f t="shared" ca="1" si="2"/>
        <v>10267.292158689505</v>
      </c>
      <c r="L55" s="444">
        <f t="shared" ca="1" si="3"/>
        <v>2474417.4102441706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1957496.8814970022</v>
      </c>
      <c r="C56" s="447">
        <f t="shared" si="0"/>
        <v>100747.55675784221</v>
      </c>
      <c r="D56" s="447">
        <f ca="1">SUMIF(G:G,49,K:K)</f>
        <v>97378.551748336758</v>
      </c>
      <c r="E56" s="447">
        <f t="shared" ca="1" si="1"/>
        <v>1954127.8764874968</v>
      </c>
      <c r="F56" s="431"/>
      <c r="G56" s="459">
        <f>G55+1</f>
        <v>5</v>
      </c>
      <c r="H56" s="459">
        <v>49</v>
      </c>
      <c r="I56" s="444">
        <f t="shared" ca="1" si="5"/>
        <v>2474417.4102441706</v>
      </c>
      <c r="J56" s="444">
        <f t="array" ref="J56">IFERROR(INDEX('Retirement Calculator'!J:J,MATCH('Isaac 401k'!N56,'Retirement Calculator'!A:A,0),0),0)</f>
        <v>32470.93324439897</v>
      </c>
      <c r="K56" s="444">
        <f t="shared" ca="1" si="2"/>
        <v>10174.776987499048</v>
      </c>
      <c r="L56" s="444">
        <f t="shared" ca="1" si="3"/>
        <v>2452121.2539872709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1954127.8764874968</v>
      </c>
      <c r="C57" s="447">
        <f t="shared" si="0"/>
        <v>100747.55675784221</v>
      </c>
      <c r="D57" s="447">
        <f ca="1">SUMIF(G:G,50,K:K)</f>
        <v>97206.187058077398</v>
      </c>
      <c r="E57" s="447">
        <f t="shared" ca="1" si="1"/>
        <v>1950586.506787732</v>
      </c>
      <c r="F57" s="431"/>
      <c r="G57" s="459">
        <f t="shared" ref="G57:G67" si="8">G56</f>
        <v>5</v>
      </c>
      <c r="H57" s="459">
        <v>50</v>
      </c>
      <c r="I57" s="444">
        <f t="shared" ca="1" si="5"/>
        <v>2452121.2539872709</v>
      </c>
      <c r="J57" s="444">
        <f t="array" ref="J57">IFERROR(INDEX('Retirement Calculator'!J:J,MATCH('Isaac 401k'!N57,'Retirement Calculator'!A:A,0),0),0)</f>
        <v>32470.93324439897</v>
      </c>
      <c r="K57" s="444">
        <f t="shared" ca="1" si="2"/>
        <v>10081.876336428633</v>
      </c>
      <c r="L57" s="444">
        <f t="shared" ca="1" si="3"/>
        <v>2429732.1970793009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1950586.506787732</v>
      </c>
      <c r="C58" s="447">
        <f t="shared" si="0"/>
        <v>100747.55675784221</v>
      </c>
      <c r="D58" s="447">
        <f ca="1">SUMIF(G:G,51,K:K)</f>
        <v>97025.00386313659</v>
      </c>
      <c r="E58" s="447">
        <f t="shared" ca="1" si="1"/>
        <v>1946863.9538930263</v>
      </c>
      <c r="F58" s="431"/>
      <c r="G58" s="459">
        <f t="shared" si="8"/>
        <v>5</v>
      </c>
      <c r="H58" s="459">
        <v>51</v>
      </c>
      <c r="I58" s="444">
        <f t="shared" ca="1" si="5"/>
        <v>2429732.1970793009</v>
      </c>
      <c r="J58" s="444">
        <f t="array" ref="J58">IFERROR(INDEX('Retirement Calculator'!J:J,MATCH('Isaac 401k'!N58,'Retirement Calculator'!A:A,0),0),0)</f>
        <v>32470.93324439897</v>
      </c>
      <c r="K58" s="444">
        <f t="shared" ca="1" si="2"/>
        <v>9988.5885993120919</v>
      </c>
      <c r="L58" s="444">
        <f t="shared" ca="1" si="3"/>
        <v>2407249.8524342142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1946863.9538930263</v>
      </c>
      <c r="C59" s="447">
        <f t="shared" si="0"/>
        <v>100747.55675784221</v>
      </c>
      <c r="D59" s="447">
        <f ca="1">SUMIF(G:G,52,K:K)</f>
        <v>96834.550992078322</v>
      </c>
      <c r="E59" s="447">
        <f t="shared" ca="1" si="1"/>
        <v>1942950.9481272625</v>
      </c>
      <c r="F59" s="431"/>
      <c r="G59" s="459">
        <f t="shared" si="8"/>
        <v>5</v>
      </c>
      <c r="H59" s="459">
        <v>52</v>
      </c>
      <c r="I59" s="444">
        <f t="shared" ca="1" si="5"/>
        <v>2407249.8524342142</v>
      </c>
      <c r="J59" s="444">
        <f t="array" ref="J59">IFERROR(INDEX('Retirement Calculator'!J:J,MATCH('Isaac 401k'!N59,'Retirement Calculator'!A:A,0),0),0)</f>
        <v>32470.93324439897</v>
      </c>
      <c r="K59" s="444">
        <f t="shared" ca="1" si="2"/>
        <v>9894.9121632908973</v>
      </c>
      <c r="L59" s="444">
        <f t="shared" ca="1" si="3"/>
        <v>2384673.8313531065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1942950.9481272625</v>
      </c>
      <c r="C60" s="447">
        <f t="shared" si="0"/>
        <v>100747.55675784221</v>
      </c>
      <c r="D60" s="447">
        <f ca="1">SUMIF(G:G,53,K:K)</f>
        <v>96634.354190679631</v>
      </c>
      <c r="E60" s="447">
        <f t="shared" ca="1" si="1"/>
        <v>1938837.7455601001</v>
      </c>
      <c r="F60" s="431"/>
      <c r="G60" s="459">
        <f t="shared" si="8"/>
        <v>5</v>
      </c>
      <c r="H60" s="459">
        <v>53</v>
      </c>
      <c r="I60" s="444">
        <f t="shared" ca="1" si="5"/>
        <v>2384673.8313531065</v>
      </c>
      <c r="J60" s="444">
        <f t="array" ref="J60">IFERROR(INDEX('Retirement Calculator'!J:J,MATCH('Isaac 401k'!N60,'Retirement Calculator'!A:A,0),0),0)</f>
        <v>32470.93324439897</v>
      </c>
      <c r="K60" s="444">
        <f t="shared" ca="1" si="2"/>
        <v>9800.8454087862829</v>
      </c>
      <c r="L60" s="444">
        <f t="shared" ca="1" si="3"/>
        <v>2362003.7435174938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1938837.7455601001</v>
      </c>
      <c r="C61" s="447">
        <f t="shared" si="0"/>
        <v>100747.55675784221</v>
      </c>
      <c r="D61" s="447">
        <f ca="1">SUMIF(G:G,54,K:K)</f>
        <v>96423.91494097159</v>
      </c>
      <c r="E61" s="447">
        <f t="shared" ca="1" si="1"/>
        <v>1934514.1037432295</v>
      </c>
      <c r="F61" s="431"/>
      <c r="G61" s="459">
        <f t="shared" si="8"/>
        <v>5</v>
      </c>
      <c r="H61" s="459">
        <v>54</v>
      </c>
      <c r="I61" s="444">
        <f t="shared" ca="1" si="5"/>
        <v>2362003.7435174938</v>
      </c>
      <c r="J61" s="444">
        <f t="array" ref="J61">IFERROR(INDEX('Retirement Calculator'!J:J,MATCH('Isaac 401k'!N61,'Retirement Calculator'!A:A,0),0),0)</f>
        <v>32470.93324439897</v>
      </c>
      <c r="K61" s="444">
        <f t="shared" ca="1" si="2"/>
        <v>9706.3867094712296</v>
      </c>
      <c r="L61" s="444">
        <f t="shared" ca="1" si="3"/>
        <v>2339239.1969825663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1934514.1037432295</v>
      </c>
      <c r="C62" s="447">
        <f t="shared" si="0"/>
        <v>100747.55675784221</v>
      </c>
      <c r="D62" s="447">
        <f ca="1">SUMIF(G:G,55,K:K)</f>
        <v>96202.709219859666</v>
      </c>
      <c r="E62" s="447">
        <f t="shared" ca="1" si="1"/>
        <v>1929969.256205247</v>
      </c>
      <c r="F62" s="431"/>
      <c r="G62" s="459">
        <f t="shared" si="8"/>
        <v>5</v>
      </c>
      <c r="H62" s="459">
        <v>55</v>
      </c>
      <c r="I62" s="444">
        <f t="shared" ca="1" si="5"/>
        <v>2339239.1969825663</v>
      </c>
      <c r="J62" s="444">
        <f t="array" ref="J62">IFERROR(INDEX('Retirement Calculator'!J:J,MATCH('Isaac 401k'!N62,'Retirement Calculator'!A:A,0),0),0)</f>
        <v>32470.93324439897</v>
      </c>
      <c r="K62" s="444">
        <f t="shared" ca="1" si="2"/>
        <v>9611.5344322423643</v>
      </c>
      <c r="L62" s="444">
        <f t="shared" ca="1" si="3"/>
        <v>2316379.7981704096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1929969.256205247</v>
      </c>
      <c r="C63" s="447">
        <f t="shared" si="0"/>
        <v>100747.55675784221</v>
      </c>
      <c r="D63" s="447">
        <f ca="1">SUMIF(G:G,56,K:K)</f>
        <v>95970.186194233363</v>
      </c>
      <c r="E63" s="447">
        <f t="shared" ca="1" si="1"/>
        <v>1925191.8856416382</v>
      </c>
      <c r="F63" s="431"/>
      <c r="G63" s="459">
        <f t="shared" si="8"/>
        <v>5</v>
      </c>
      <c r="H63" s="459">
        <v>56</v>
      </c>
      <c r="I63" s="444">
        <f t="shared" ca="1" si="5"/>
        <v>2316379.7981704096</v>
      </c>
      <c r="J63" s="444">
        <f t="array" ref="J63">IFERROR(INDEX('Retirement Calculator'!J:J,MATCH('Isaac 401k'!N63,'Retirement Calculator'!A:A,0),0),0)</f>
        <v>32470.93324439897</v>
      </c>
      <c r="K63" s="444">
        <f t="shared" ca="1" si="2"/>
        <v>9516.2869371917113</v>
      </c>
      <c r="L63" s="444">
        <f t="shared" ca="1" si="3"/>
        <v>2293425.1518632025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1925191.8856416382</v>
      </c>
      <c r="C64" s="447">
        <f t="shared" si="0"/>
        <v>100747.55675784221</v>
      </c>
      <c r="D64" s="447">
        <f ca="1">SUMIF(G:G,57,K:K)</f>
        <v>95725.766849314808</v>
      </c>
      <c r="E64" s="447">
        <f t="shared" ca="1" si="1"/>
        <v>1920170.0957331108</v>
      </c>
      <c r="F64" s="431"/>
      <c r="G64" s="459">
        <f t="shared" si="8"/>
        <v>5</v>
      </c>
      <c r="H64" s="459">
        <v>57</v>
      </c>
      <c r="I64" s="444">
        <f t="shared" ca="1" si="5"/>
        <v>2293425.1518632025</v>
      </c>
      <c r="J64" s="444">
        <f t="array" ref="J64">IFERROR(INDEX('Retirement Calculator'!J:J,MATCH('Isaac 401k'!N64,'Retirement Calculator'!A:A,0),0),0)</f>
        <v>32470.93324439897</v>
      </c>
      <c r="K64" s="444">
        <f t="shared" ca="1" si="2"/>
        <v>9420.6425775783482</v>
      </c>
      <c r="L64" s="444">
        <f t="shared" ca="1" si="3"/>
        <v>2270374.861196382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1920170.0957331108</v>
      </c>
      <c r="C65" s="447">
        <f t="shared" si="0"/>
        <v>100747.55675784221</v>
      </c>
      <c r="D65" s="447">
        <f ca="1">SUMIF(G:G,58,K:K)</f>
        <v>95468.842546831205</v>
      </c>
      <c r="E65" s="447">
        <f t="shared" ca="1" si="1"/>
        <v>1914891.3815220997</v>
      </c>
      <c r="F65" s="431"/>
      <c r="G65" s="459">
        <f t="shared" si="8"/>
        <v>5</v>
      </c>
      <c r="H65" s="459">
        <v>58</v>
      </c>
      <c r="I65" s="444">
        <f t="shared" ca="1" si="5"/>
        <v>2270374.861196382</v>
      </c>
      <c r="J65" s="444">
        <f t="array" ref="J65">IFERROR(INDEX('Retirement Calculator'!J:J,MATCH('Isaac 401k'!N65,'Retirement Calculator'!A:A,0),0),0)</f>
        <v>32470.93324439897</v>
      </c>
      <c r="K65" s="444">
        <f t="shared" ca="1" si="2"/>
        <v>9324.59969979993</v>
      </c>
      <c r="L65" s="444">
        <f t="shared" ca="1" si="3"/>
        <v>2247228.5276517831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1914891.3815220997</v>
      </c>
      <c r="C66" s="447">
        <f t="shared" si="0"/>
        <v>100747.55675784221</v>
      </c>
      <c r="D66" s="447">
        <f ca="1">SUMIF(G:G,59,K:K)</f>
        <v>95198.773509420629</v>
      </c>
      <c r="E66" s="447">
        <f t="shared" ca="1" si="1"/>
        <v>1909342.5982736782</v>
      </c>
      <c r="F66" s="431"/>
      <c r="G66" s="459">
        <f t="shared" si="8"/>
        <v>5</v>
      </c>
      <c r="H66" s="459">
        <v>59</v>
      </c>
      <c r="I66" s="444">
        <f t="shared" ca="1" si="5"/>
        <v>2247228.5276517831</v>
      </c>
      <c r="J66" s="444">
        <f t="array" ref="J66">IFERROR(INDEX('Retirement Calculator'!J:J,MATCH('Isaac 401k'!N66,'Retirement Calculator'!A:A,0),0),0)</f>
        <v>32470.93324439897</v>
      </c>
      <c r="K66" s="444">
        <f t="shared" ca="1" si="2"/>
        <v>9228.1566433641019</v>
      </c>
      <c r="L66" s="444">
        <f t="shared" ca="1" si="3"/>
        <v>2223985.7510507484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1909342.5982736782</v>
      </c>
      <c r="C67" s="447">
        <f t="shared" si="0"/>
        <v>100747.55675784221</v>
      </c>
      <c r="D67" s="447">
        <f t="shared" ref="D67:D136" ca="1" si="9">SUMIF(G:G,60,K:K)</f>
        <v>94914.887227496962</v>
      </c>
      <c r="E67" s="447">
        <f t="shared" ca="1" si="1"/>
        <v>1903509.9287433331</v>
      </c>
      <c r="F67" s="431"/>
      <c r="G67" s="459">
        <f t="shared" si="8"/>
        <v>5</v>
      </c>
      <c r="H67" s="459">
        <v>60</v>
      </c>
      <c r="I67" s="444">
        <f t="shared" ca="1" si="5"/>
        <v>2223985.7510507484</v>
      </c>
      <c r="J67" s="444">
        <f t="array" ref="J67">IFERROR(INDEX('Retirement Calculator'!J:J,MATCH('Isaac 401k'!N67,'Retirement Calculator'!A:A,0),0),0)</f>
        <v>32470.93324439897</v>
      </c>
      <c r="K67" s="444">
        <f t="shared" ca="1" si="2"/>
        <v>9131.31174085979</v>
      </c>
      <c r="L67" s="444">
        <f t="shared" ca="1" si="3"/>
        <v>2200646.1295472095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1903509.9287433331</v>
      </c>
      <c r="C68" s="447">
        <f t="shared" si="0"/>
        <v>100747.55675784221</v>
      </c>
      <c r="D68" s="447">
        <f t="shared" ca="1" si="9"/>
        <v>94914.887227496962</v>
      </c>
      <c r="E68" s="447">
        <f t="shared" ca="1" si="1"/>
        <v>1897677.259212988</v>
      </c>
      <c r="F68" s="431"/>
      <c r="G68" s="459">
        <f>G67+1</f>
        <v>6</v>
      </c>
      <c r="H68" s="459">
        <v>61</v>
      </c>
      <c r="I68" s="444">
        <f t="shared" ca="1" si="5"/>
        <v>2200646.1295472095</v>
      </c>
      <c r="J68" s="444">
        <f t="array" ref="J68">IFERROR(INDEX('Retirement Calculator'!J:J,MATCH('Isaac 401k'!N68,'Retirement Calculator'!A:A,0),0),0)</f>
        <v>32470.93324439897</v>
      </c>
      <c r="K68" s="444">
        <f t="shared" ca="1" si="2"/>
        <v>9034.0633179283777</v>
      </c>
      <c r="L68" s="444">
        <f t="shared" ca="1" si="3"/>
        <v>2177209.2596207391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1897677.259212988</v>
      </c>
      <c r="C69" s="447">
        <f t="shared" si="0"/>
        <v>100747.55675784221</v>
      </c>
      <c r="D69" s="447">
        <f t="shared" ca="1" si="9"/>
        <v>94914.887227496962</v>
      </c>
      <c r="E69" s="447">
        <f t="shared" ca="1" si="1"/>
        <v>1891844.5896826428</v>
      </c>
      <c r="F69" s="431"/>
      <c r="G69" s="459">
        <f t="shared" ref="G69:G79" si="10">G68</f>
        <v>6</v>
      </c>
      <c r="H69" s="459">
        <v>62</v>
      </c>
      <c r="I69" s="444">
        <f t="shared" ca="1" si="5"/>
        <v>2177209.2596207391</v>
      </c>
      <c r="J69" s="444">
        <f t="array" ref="J69">IFERROR(INDEX('Retirement Calculator'!J:J,MATCH('Isaac 401k'!N69,'Retirement Calculator'!A:A,0),0),0)</f>
        <v>32470.93324439897</v>
      </c>
      <c r="K69" s="444">
        <f t="shared" ca="1" si="2"/>
        <v>8936.4096932347511</v>
      </c>
      <c r="L69" s="444">
        <f t="shared" ca="1" si="3"/>
        <v>2153674.736069575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1891844.5896826428</v>
      </c>
      <c r="C70" s="447">
        <f t="shared" si="0"/>
        <v>100747.55675784221</v>
      </c>
      <c r="D70" s="447">
        <f t="shared" ca="1" si="9"/>
        <v>94914.887227496962</v>
      </c>
      <c r="E70" s="447">
        <f t="shared" ca="1" si="1"/>
        <v>1886011.9201522977</v>
      </c>
      <c r="F70" s="431"/>
      <c r="G70" s="459">
        <f t="shared" si="10"/>
        <v>6</v>
      </c>
      <c r="H70" s="459">
        <v>63</v>
      </c>
      <c r="I70" s="444">
        <f t="shared" ca="1" si="5"/>
        <v>2153674.736069575</v>
      </c>
      <c r="J70" s="444">
        <f t="array" ref="J70">IFERROR(INDEX('Retirement Calculator'!J:J,MATCH('Isaac 401k'!N70,'Retirement Calculator'!A:A,0),0),0)</f>
        <v>32470.93324439897</v>
      </c>
      <c r="K70" s="444">
        <f t="shared" ca="1" si="2"/>
        <v>8838.3491784382331</v>
      </c>
      <c r="L70" s="444">
        <f t="shared" ca="1" si="3"/>
        <v>2130042.1520036142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1886011.9201522977</v>
      </c>
      <c r="C71" s="447">
        <f t="shared" si="0"/>
        <v>100747.55675784221</v>
      </c>
      <c r="D71" s="447">
        <f t="shared" ca="1" si="9"/>
        <v>94914.887227496962</v>
      </c>
      <c r="E71" s="447">
        <f t="shared" ca="1" si="1"/>
        <v>1880179.2506219526</v>
      </c>
      <c r="F71" s="431"/>
      <c r="G71" s="459">
        <f t="shared" si="10"/>
        <v>6</v>
      </c>
      <c r="H71" s="459">
        <v>64</v>
      </c>
      <c r="I71" s="444">
        <f t="shared" ca="1" si="5"/>
        <v>2130042.1520036142</v>
      </c>
      <c r="J71" s="444">
        <f t="array" ref="J71">IFERROR(INDEX('Retirement Calculator'!J:J,MATCH('Isaac 401k'!N71,'Retirement Calculator'!A:A,0),0),0)</f>
        <v>32470.93324439897</v>
      </c>
      <c r="K71" s="444">
        <f t="shared" ca="1" si="2"/>
        <v>8739.8800781633981</v>
      </c>
      <c r="L71" s="444">
        <f t="shared" ca="1" si="3"/>
        <v>2106311.0988373789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1880179.2506219526</v>
      </c>
      <c r="C72" s="447">
        <f t="shared" si="0"/>
        <v>100747.55675784221</v>
      </c>
      <c r="D72" s="447">
        <f t="shared" ca="1" si="9"/>
        <v>94914.887227496962</v>
      </c>
      <c r="E72" s="447">
        <f t="shared" ca="1" si="1"/>
        <v>1874346.5810916075</v>
      </c>
      <c r="F72" s="431"/>
      <c r="G72" s="459">
        <f t="shared" si="10"/>
        <v>6</v>
      </c>
      <c r="H72" s="459">
        <v>65</v>
      </c>
      <c r="I72" s="444">
        <f t="shared" ca="1" si="5"/>
        <v>2106311.0988373789</v>
      </c>
      <c r="J72" s="444">
        <f t="array" ref="J72">IFERROR(INDEX('Retirement Calculator'!J:J,MATCH('Isaac 401k'!N72,'Retirement Calculator'!A:A,0),0),0)</f>
        <v>32470.93324439897</v>
      </c>
      <c r="K72" s="444">
        <f t="shared" ca="1" si="2"/>
        <v>8641.0006899707496</v>
      </c>
      <c r="L72" s="444">
        <f t="shared" ca="1" si="3"/>
        <v>2082481.1662829507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1874346.5810916075</v>
      </c>
      <c r="C73" s="447">
        <f t="shared" si="0"/>
        <v>100747.55675784221</v>
      </c>
      <c r="D73" s="447">
        <f t="shared" ca="1" si="9"/>
        <v>94914.887227496962</v>
      </c>
      <c r="E73" s="447">
        <f t="shared" ca="1" si="1"/>
        <v>1868513.9115612623</v>
      </c>
      <c r="F73" s="431"/>
      <c r="G73" s="459">
        <f t="shared" si="10"/>
        <v>6</v>
      </c>
      <c r="H73" s="459">
        <v>66</v>
      </c>
      <c r="I73" s="444">
        <f t="shared" ca="1" si="5"/>
        <v>2082481.1662829507</v>
      </c>
      <c r="J73" s="444">
        <f t="array" ref="J73">IFERROR(INDEX('Retirement Calculator'!J:J,MATCH('Isaac 401k'!N73,'Retirement Calculator'!A:A,0),0),0)</f>
        <v>32470.93324439897</v>
      </c>
      <c r="K73" s="444">
        <f t="shared" ca="1" si="2"/>
        <v>8541.7093043272998</v>
      </c>
      <c r="L73" s="444">
        <f t="shared" ca="1" si="3"/>
        <v>2058551.942342879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1868513.9115612623</v>
      </c>
      <c r="C74" s="447">
        <f t="shared" si="0"/>
        <v>100747.55675784221</v>
      </c>
      <c r="D74" s="447">
        <f t="shared" ca="1" si="9"/>
        <v>94914.887227496962</v>
      </c>
      <c r="E74" s="447">
        <f t="shared" ca="1" si="1"/>
        <v>1862681.2420309172</v>
      </c>
      <c r="F74" s="431"/>
      <c r="G74" s="459">
        <f t="shared" si="10"/>
        <v>6</v>
      </c>
      <c r="H74" s="459">
        <v>67</v>
      </c>
      <c r="I74" s="444">
        <f t="shared" ca="1" si="5"/>
        <v>2058551.942342879</v>
      </c>
      <c r="J74" s="444">
        <f t="array" ref="J74">IFERROR(INDEX('Retirement Calculator'!J:J,MATCH('Isaac 401k'!N74,'Retirement Calculator'!A:A,0),0),0)</f>
        <v>32470.93324439897</v>
      </c>
      <c r="K74" s="444">
        <f t="shared" ca="1" si="2"/>
        <v>8442.0042045770006</v>
      </c>
      <c r="L74" s="444">
        <f t="shared" ca="1" si="3"/>
        <v>2034523.0133030571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1862681.2420309172</v>
      </c>
      <c r="C75" s="447">
        <f t="shared" si="0"/>
        <v>100747.55675784221</v>
      </c>
      <c r="D75" s="447">
        <f t="shared" ca="1" si="9"/>
        <v>94914.887227496962</v>
      </c>
      <c r="E75" s="447">
        <f t="shared" ca="1" si="1"/>
        <v>1856848.5725005721</v>
      </c>
      <c r="F75" s="431"/>
      <c r="G75" s="459">
        <f t="shared" si="10"/>
        <v>6</v>
      </c>
      <c r="H75" s="459">
        <v>68</v>
      </c>
      <c r="I75" s="444">
        <f t="shared" ca="1" si="5"/>
        <v>2034523.0133030571</v>
      </c>
      <c r="J75" s="444">
        <f t="array" ref="J75">IFERROR(INDEX('Retirement Calculator'!J:J,MATCH('Isaac 401k'!N75,'Retirement Calculator'!A:A,0),0),0)</f>
        <v>9071.7293298201839</v>
      </c>
      <c r="K75" s="444">
        <f t="shared" ca="1" si="2"/>
        <v>8439.3803498884863</v>
      </c>
      <c r="L75" s="444">
        <f t="shared" ca="1" si="3"/>
        <v>2033890.6643231253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1856848.5725005721</v>
      </c>
      <c r="C76" s="447">
        <f t="shared" si="0"/>
        <v>100747.55675784221</v>
      </c>
      <c r="D76" s="447">
        <f t="shared" ca="1" si="9"/>
        <v>94914.887227496962</v>
      </c>
      <c r="E76" s="447">
        <f t="shared" ca="1" si="1"/>
        <v>1851015.9029702269</v>
      </c>
      <c r="F76" s="431"/>
      <c r="G76" s="459">
        <f t="shared" si="10"/>
        <v>6</v>
      </c>
      <c r="H76" s="459">
        <v>69</v>
      </c>
      <c r="I76" s="444">
        <f t="shared" ca="1" si="5"/>
        <v>2033890.6643231253</v>
      </c>
      <c r="J76" s="444">
        <f t="array" ref="J76">IFERROR(INDEX('Retirement Calculator'!J:J,MATCH('Isaac 401k'!N76,'Retirement Calculator'!A:A,0),0),0)</f>
        <v>9071.7293298201839</v>
      </c>
      <c r="K76" s="444">
        <f t="shared" ca="1" si="2"/>
        <v>8436.7455624721042</v>
      </c>
      <c r="L76" s="444">
        <f t="shared" ca="1" si="3"/>
        <v>2033255.6805557772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1851015.9029702269</v>
      </c>
      <c r="C77" s="447">
        <f t="shared" si="0"/>
        <v>100747.55675784221</v>
      </c>
      <c r="D77" s="447">
        <f t="shared" ca="1" si="9"/>
        <v>94914.887227496962</v>
      </c>
      <c r="E77" s="447">
        <f t="shared" ca="1" si="1"/>
        <v>1845183.2334398818</v>
      </c>
      <c r="F77" s="431"/>
      <c r="G77" s="459">
        <f t="shared" si="10"/>
        <v>6</v>
      </c>
      <c r="H77" s="459">
        <v>70</v>
      </c>
      <c r="I77" s="444">
        <f t="shared" ca="1" si="5"/>
        <v>2033255.6805557772</v>
      </c>
      <c r="J77" s="444">
        <f t="array" ref="J77">IFERROR(INDEX('Retirement Calculator'!J:J,MATCH('Isaac 401k'!N77,'Retirement Calculator'!A:A,0),0),0)</f>
        <v>9071.7293298201839</v>
      </c>
      <c r="K77" s="444">
        <f t="shared" ca="1" si="2"/>
        <v>8434.0997967748208</v>
      </c>
      <c r="L77" s="444">
        <f t="shared" ca="1" si="3"/>
        <v>2032618.0510227317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1845183.2334398818</v>
      </c>
      <c r="C78" s="447">
        <f t="shared" si="0"/>
        <v>100747.55675784221</v>
      </c>
      <c r="D78" s="447">
        <f t="shared" ca="1" si="9"/>
        <v>94914.887227496962</v>
      </c>
      <c r="E78" s="447">
        <f t="shared" ca="1" si="1"/>
        <v>1839350.5639095367</v>
      </c>
      <c r="F78" s="431"/>
      <c r="G78" s="459">
        <f t="shared" si="10"/>
        <v>6</v>
      </c>
      <c r="H78" s="459">
        <v>71</v>
      </c>
      <c r="I78" s="444">
        <f t="shared" ca="1" si="5"/>
        <v>2032618.0510227317</v>
      </c>
      <c r="J78" s="444">
        <f t="array" ref="J78">IFERROR(INDEX('Retirement Calculator'!J:J,MATCH('Isaac 401k'!N78,'Retirement Calculator'!A:A,0),0),0)</f>
        <v>9071.7293298201839</v>
      </c>
      <c r="K78" s="444">
        <f t="shared" ca="1" si="2"/>
        <v>8431.4430070537983</v>
      </c>
      <c r="L78" s="444">
        <f t="shared" ca="1" si="3"/>
        <v>2031977.7646999652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1839350.5639095367</v>
      </c>
      <c r="C79" s="447">
        <f t="shared" si="0"/>
        <v>100747.55675784221</v>
      </c>
      <c r="D79" s="447">
        <f t="shared" ca="1" si="9"/>
        <v>94914.887227496962</v>
      </c>
      <c r="E79" s="447">
        <f t="shared" ca="1" si="1"/>
        <v>1833517.8943791916</v>
      </c>
      <c r="F79" s="431"/>
      <c r="G79" s="459">
        <f t="shared" si="10"/>
        <v>6</v>
      </c>
      <c r="H79" s="459">
        <v>72</v>
      </c>
      <c r="I79" s="444">
        <f t="shared" ca="1" si="5"/>
        <v>2031977.7646999652</v>
      </c>
      <c r="J79" s="444">
        <f t="array" ref="J79">IFERROR(INDEX('Retirement Calculator'!J:J,MATCH('Isaac 401k'!N79,'Retirement Calculator'!A:A,0),0),0)</f>
        <v>9071.7293298201839</v>
      </c>
      <c r="K79" s="444">
        <f t="shared" ca="1" si="2"/>
        <v>8428.7751473756034</v>
      </c>
      <c r="L79" s="444">
        <f t="shared" ca="1" si="3"/>
        <v>2031334.8105175206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1833517.8943791916</v>
      </c>
      <c r="C80" s="447">
        <f t="shared" si="0"/>
        <v>100747.55675784221</v>
      </c>
      <c r="D80" s="447">
        <f t="shared" ca="1" si="9"/>
        <v>94914.887227496962</v>
      </c>
      <c r="E80" s="447">
        <f t="shared" ca="1" si="1"/>
        <v>1827685.2248488464</v>
      </c>
      <c r="F80" s="431"/>
      <c r="G80" s="459">
        <f>G79+1</f>
        <v>7</v>
      </c>
      <c r="H80" s="459">
        <v>73</v>
      </c>
      <c r="I80" s="444">
        <f t="shared" ca="1" si="5"/>
        <v>2031334.8105175206</v>
      </c>
      <c r="J80" s="444">
        <f t="array" ref="J80">IFERROR(INDEX('Retirement Calculator'!J:J,MATCH('Isaac 401k'!N80,'Retirement Calculator'!A:A,0),0),0)</f>
        <v>9071.7293298201839</v>
      </c>
      <c r="K80" s="444">
        <f t="shared" ca="1" si="2"/>
        <v>8426.0961716154179</v>
      </c>
      <c r="L80" s="444">
        <f t="shared" ca="1" si="3"/>
        <v>2030689.1773593158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1827685.2248488464</v>
      </c>
      <c r="C81" s="447">
        <f t="shared" si="0"/>
        <v>100747.55675784221</v>
      </c>
      <c r="D81" s="447">
        <f t="shared" ca="1" si="9"/>
        <v>94914.887227496962</v>
      </c>
      <c r="E81" s="447">
        <f t="shared" ca="1" si="1"/>
        <v>1821852.5553185013</v>
      </c>
      <c r="F81" s="431"/>
      <c r="G81" s="459">
        <f t="shared" ref="G81:G91" si="11">G80</f>
        <v>7</v>
      </c>
      <c r="H81" s="459">
        <v>74</v>
      </c>
      <c r="I81" s="444">
        <f t="shared" ca="1" si="5"/>
        <v>2030689.1773593158</v>
      </c>
      <c r="J81" s="444">
        <f t="array" ref="J81">IFERROR(INDEX('Retirement Calculator'!J:J,MATCH('Isaac 401k'!N81,'Retirement Calculator'!A:A,0),0),0)</f>
        <v>9071.7293298201839</v>
      </c>
      <c r="K81" s="444">
        <f t="shared" ca="1" si="2"/>
        <v>8423.4060334562309</v>
      </c>
      <c r="L81" s="444">
        <f t="shared" ca="1" si="3"/>
        <v>2030040.8540629519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1821852.5553185013</v>
      </c>
      <c r="C82" s="447">
        <f t="shared" si="0"/>
        <v>100747.55675784221</v>
      </c>
      <c r="D82" s="447">
        <f t="shared" ca="1" si="9"/>
        <v>94914.887227496962</v>
      </c>
      <c r="E82" s="447">
        <f t="shared" ca="1" si="1"/>
        <v>1816019.8857881562</v>
      </c>
      <c r="F82" s="431"/>
      <c r="G82" s="459">
        <f t="shared" si="11"/>
        <v>7</v>
      </c>
      <c r="H82" s="459">
        <v>75</v>
      </c>
      <c r="I82" s="444">
        <f t="shared" ca="1" si="5"/>
        <v>2030040.8540629519</v>
      </c>
      <c r="J82" s="444">
        <f t="array" ref="J82">IFERROR(INDEX('Retirement Calculator'!J:J,MATCH('Isaac 401k'!N82,'Retirement Calculator'!A:A,0),0),0)</f>
        <v>9071.7293298201839</v>
      </c>
      <c r="K82" s="444">
        <f t="shared" ca="1" si="2"/>
        <v>8420.7046863880478</v>
      </c>
      <c r="L82" s="444">
        <f t="shared" ca="1" si="3"/>
        <v>2029389.8294195198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1816019.8857881562</v>
      </c>
      <c r="C83" s="447">
        <f t="shared" si="0"/>
        <v>100747.55675784221</v>
      </c>
      <c r="D83" s="447">
        <f t="shared" ca="1" si="9"/>
        <v>94914.887227496962</v>
      </c>
      <c r="E83" s="447">
        <f t="shared" ca="1" si="1"/>
        <v>1810187.2162578111</v>
      </c>
      <c r="F83" s="431"/>
      <c r="G83" s="459">
        <f t="shared" si="11"/>
        <v>7</v>
      </c>
      <c r="H83" s="459">
        <v>76</v>
      </c>
      <c r="I83" s="444">
        <f t="shared" ca="1" si="5"/>
        <v>2029389.8294195198</v>
      </c>
      <c r="J83" s="444">
        <f t="array" ref="J83">IFERROR(INDEX('Retirement Calculator'!J:J,MATCH('Isaac 401k'!N83,'Retirement Calculator'!A:A,0),0),0)</f>
        <v>9071.7293298201839</v>
      </c>
      <c r="K83" s="444">
        <f t="shared" ca="1" si="2"/>
        <v>8417.9920837070804</v>
      </c>
      <c r="L83" s="444">
        <f t="shared" ca="1" si="3"/>
        <v>2028736.0921734066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1810187.2162578111</v>
      </c>
      <c r="C84" s="447">
        <f t="shared" si="0"/>
        <v>100747.55675784221</v>
      </c>
      <c r="D84" s="447">
        <f t="shared" ca="1" si="9"/>
        <v>94914.887227496962</v>
      </c>
      <c r="E84" s="447">
        <f t="shared" ca="1" si="1"/>
        <v>1804354.5467274659</v>
      </c>
      <c r="F84" s="431"/>
      <c r="G84" s="459">
        <f t="shared" si="11"/>
        <v>7</v>
      </c>
      <c r="H84" s="459">
        <v>77</v>
      </c>
      <c r="I84" s="444">
        <f t="shared" ca="1" si="5"/>
        <v>2028736.0921734066</v>
      </c>
      <c r="J84" s="444">
        <f t="array" ref="J84">IFERROR(INDEX('Retirement Calculator'!J:J,MATCH('Isaac 401k'!N84,'Retirement Calculator'!A:A,0),0),0)</f>
        <v>9071.7293298201839</v>
      </c>
      <c r="K84" s="444">
        <f t="shared" ca="1" si="2"/>
        <v>8415.2681785149434</v>
      </c>
      <c r="L84" s="444">
        <f t="shared" ca="1" si="3"/>
        <v>2028079.6310221013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1804354.5467274659</v>
      </c>
      <c r="C85" s="447">
        <f t="shared" si="0"/>
        <v>100747.55675784221</v>
      </c>
      <c r="D85" s="447">
        <f t="shared" ca="1" si="9"/>
        <v>94914.887227496962</v>
      </c>
      <c r="E85" s="447">
        <f t="shared" ca="1" si="1"/>
        <v>1798521.8771971208</v>
      </c>
      <c r="F85" s="431"/>
      <c r="G85" s="459">
        <f t="shared" si="11"/>
        <v>7</v>
      </c>
      <c r="H85" s="459">
        <v>78</v>
      </c>
      <c r="I85" s="444">
        <f t="shared" ca="1" si="5"/>
        <v>2028079.6310221013</v>
      </c>
      <c r="J85" s="444">
        <f t="array" ref="J85">IFERROR(INDEX('Retirement Calculator'!J:J,MATCH('Isaac 401k'!N85,'Retirement Calculator'!A:A,0),0),0)</f>
        <v>9071.7293298201839</v>
      </c>
      <c r="K85" s="444">
        <f t="shared" ca="1" si="2"/>
        <v>8412.5329237178375</v>
      </c>
      <c r="L85" s="444">
        <f t="shared" ca="1" si="3"/>
        <v>2027420.4346159988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1798521.8771971208</v>
      </c>
      <c r="C86" s="447">
        <f t="shared" si="0"/>
        <v>100747.55675784221</v>
      </c>
      <c r="D86" s="447">
        <f t="shared" ca="1" si="9"/>
        <v>94914.887227496962</v>
      </c>
      <c r="E86" s="447">
        <f t="shared" ca="1" si="1"/>
        <v>1792689.2076667757</v>
      </c>
      <c r="F86" s="431"/>
      <c r="G86" s="459">
        <f t="shared" si="11"/>
        <v>7</v>
      </c>
      <c r="H86" s="459">
        <v>79</v>
      </c>
      <c r="I86" s="444">
        <f t="shared" ca="1" si="5"/>
        <v>2027420.4346159988</v>
      </c>
      <c r="J86" s="444">
        <f t="array" ref="J86">IFERROR(INDEX('Retirement Calculator'!J:J,MATCH('Isaac 401k'!N86,'Retirement Calculator'!A:A,0),0),0)</f>
        <v>9071.7293298201839</v>
      </c>
      <c r="K86" s="444">
        <f t="shared" ca="1" si="2"/>
        <v>8409.7862720257453</v>
      </c>
      <c r="L86" s="444">
        <f t="shared" ca="1" si="3"/>
        <v>2026758.4915582042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1792689.2076667757</v>
      </c>
      <c r="C87" s="447">
        <f t="shared" si="0"/>
        <v>100747.55675784221</v>
      </c>
      <c r="D87" s="447">
        <f t="shared" ca="1" si="9"/>
        <v>94914.887227496962</v>
      </c>
      <c r="E87" s="447">
        <f t="shared" ca="1" si="1"/>
        <v>1786856.5381364306</v>
      </c>
      <c r="F87" s="431"/>
      <c r="G87" s="459">
        <f t="shared" si="11"/>
        <v>7</v>
      </c>
      <c r="H87" s="459">
        <v>80</v>
      </c>
      <c r="I87" s="444">
        <f t="shared" ca="1" si="5"/>
        <v>2026758.4915582042</v>
      </c>
      <c r="J87" s="444">
        <f t="array" ref="J87">IFERROR(INDEX('Retirement Calculator'!J:J,MATCH('Isaac 401k'!N87,'Retirement Calculator'!A:A,0),0),0)</f>
        <v>9071.7293298201839</v>
      </c>
      <c r="K87" s="444">
        <f t="shared" ca="1" si="2"/>
        <v>8407.0281759515983</v>
      </c>
      <c r="L87" s="444">
        <f t="shared" ca="1" si="3"/>
        <v>2026093.7904043356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1786856.5381364306</v>
      </c>
      <c r="C88" s="447">
        <f t="shared" si="0"/>
        <v>100747.55675784221</v>
      </c>
      <c r="D88" s="447">
        <f t="shared" ca="1" si="9"/>
        <v>94914.887227496962</v>
      </c>
      <c r="E88" s="447">
        <f t="shared" ca="1" si="1"/>
        <v>1781023.8686060854</v>
      </c>
      <c r="F88" s="431"/>
      <c r="G88" s="459">
        <f t="shared" si="11"/>
        <v>7</v>
      </c>
      <c r="H88" s="459">
        <v>81</v>
      </c>
      <c r="I88" s="444">
        <f t="shared" ca="1" si="5"/>
        <v>2026093.7904043356</v>
      </c>
      <c r="J88" s="444">
        <f t="array" ref="J88">IFERROR(INDEX('Retirement Calculator'!J:J,MATCH('Isaac 401k'!N88,'Retirement Calculator'!A:A,0),0),0)</f>
        <v>9071.7293298201839</v>
      </c>
      <c r="K88" s="444">
        <f t="shared" ca="1" si="2"/>
        <v>8404.2585878104801</v>
      </c>
      <c r="L88" s="444">
        <f t="shared" ca="1" si="3"/>
        <v>2025426.3196623258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1781023.8686060854</v>
      </c>
      <c r="C89" s="447">
        <f t="shared" si="0"/>
        <v>100747.55675784221</v>
      </c>
      <c r="D89" s="447">
        <f t="shared" ca="1" si="9"/>
        <v>94914.887227496962</v>
      </c>
      <c r="E89" s="447">
        <f t="shared" ca="1" si="1"/>
        <v>1775191.1990757403</v>
      </c>
      <c r="F89" s="431"/>
      <c r="G89" s="459">
        <f t="shared" si="11"/>
        <v>7</v>
      </c>
      <c r="H89" s="459">
        <v>82</v>
      </c>
      <c r="I89" s="444">
        <f t="shared" ca="1" si="5"/>
        <v>2025426.3196623258</v>
      </c>
      <c r="J89" s="444">
        <f t="array" ref="J89">IFERROR(INDEX('Retirement Calculator'!J:J,MATCH('Isaac 401k'!N89,'Retirement Calculator'!A:A,0),0),0)</f>
        <v>9071.7293298201839</v>
      </c>
      <c r="K89" s="444">
        <f t="shared" ca="1" si="2"/>
        <v>8401.4774597187734</v>
      </c>
      <c r="L89" s="444">
        <f t="shared" ca="1" si="3"/>
        <v>2024756.0677922242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1775191.1990757403</v>
      </c>
      <c r="C90" s="447">
        <f t="shared" si="0"/>
        <v>100747.55675784221</v>
      </c>
      <c r="D90" s="447">
        <f t="shared" ca="1" si="9"/>
        <v>94914.887227496962</v>
      </c>
      <c r="E90" s="447">
        <f t="shared" ca="1" si="1"/>
        <v>1769358.5295453952</v>
      </c>
      <c r="F90" s="431"/>
      <c r="G90" s="459">
        <f t="shared" si="11"/>
        <v>7</v>
      </c>
      <c r="H90" s="459">
        <v>83</v>
      </c>
      <c r="I90" s="444">
        <f t="shared" ca="1" si="5"/>
        <v>2024756.0677922242</v>
      </c>
      <c r="J90" s="444">
        <f t="array" ref="J90">IFERROR(INDEX('Retirement Calculator'!J:J,MATCH('Isaac 401k'!N90,'Retirement Calculator'!A:A,0),0),0)</f>
        <v>9071.7293298201839</v>
      </c>
      <c r="K90" s="444">
        <f t="shared" ca="1" si="2"/>
        <v>8398.6847435933505</v>
      </c>
      <c r="L90" s="444">
        <f t="shared" ca="1" si="3"/>
        <v>2024083.0232059974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1769358.5295453952</v>
      </c>
      <c r="C91" s="447">
        <f t="shared" si="0"/>
        <v>100747.55675784221</v>
      </c>
      <c r="D91" s="447">
        <f t="shared" ca="1" si="9"/>
        <v>94914.887227496962</v>
      </c>
      <c r="E91" s="447">
        <f t="shared" ca="1" si="1"/>
        <v>1763525.86001505</v>
      </c>
      <c r="F91" s="431"/>
      <c r="G91" s="459">
        <f t="shared" si="11"/>
        <v>7</v>
      </c>
      <c r="H91" s="459">
        <v>84</v>
      </c>
      <c r="I91" s="444">
        <f t="shared" ca="1" si="5"/>
        <v>2024083.0232059974</v>
      </c>
      <c r="J91" s="444">
        <f t="array" ref="J91">IFERROR(INDEX('Retirement Calculator'!J:J,MATCH('Isaac 401k'!N91,'Retirement Calculator'!A:A,0),0),0)</f>
        <v>9071.7293298201839</v>
      </c>
      <c r="K91" s="444">
        <f t="shared" ca="1" si="2"/>
        <v>8395.8803911507384</v>
      </c>
      <c r="L91" s="444">
        <f t="shared" ca="1" si="3"/>
        <v>2023407.1742673279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1763525.86001505</v>
      </c>
      <c r="C92" s="447">
        <f t="shared" si="0"/>
        <v>100747.55675784221</v>
      </c>
      <c r="D92" s="447">
        <f t="shared" ca="1" si="9"/>
        <v>94914.887227496962</v>
      </c>
      <c r="E92" s="447">
        <f t="shared" ca="1" si="1"/>
        <v>1757693.1904847049</v>
      </c>
      <c r="F92" s="431"/>
      <c r="G92" s="459">
        <f>G91+1</f>
        <v>8</v>
      </c>
      <c r="H92" s="459">
        <v>85</v>
      </c>
      <c r="I92" s="444">
        <f t="shared" ca="1" si="5"/>
        <v>2023407.1742673279</v>
      </c>
      <c r="J92" s="444">
        <f t="array" ref="J92">IFERROR(INDEX('Retirement Calculator'!J:J,MATCH('Isaac 401k'!N92,'Retirement Calculator'!A:A,0),0),0)</f>
        <v>9071.7293298201839</v>
      </c>
      <c r="K92" s="444">
        <f t="shared" ca="1" si="2"/>
        <v>8393.0643539062803</v>
      </c>
      <c r="L92" s="444">
        <f t="shared" ca="1" si="3"/>
        <v>2022728.5092914139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1757693.1904847049</v>
      </c>
      <c r="C93" s="447">
        <f t="shared" si="0"/>
        <v>100747.55675784221</v>
      </c>
      <c r="D93" s="447">
        <f t="shared" ca="1" si="9"/>
        <v>94914.887227496962</v>
      </c>
      <c r="E93" s="447">
        <f t="shared" ca="1" si="1"/>
        <v>1751860.5209543598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2022728.5092914139</v>
      </c>
      <c r="J93" s="444">
        <f t="array" ref="J93">IFERROR(INDEX('Retirement Calculator'!J:J,MATCH('Isaac 401k'!N93,'Retirement Calculator'!A:A,0),0),0)</f>
        <v>9071.7293298201839</v>
      </c>
      <c r="K93" s="444">
        <f t="shared" ca="1" si="2"/>
        <v>8390.2365831733059</v>
      </c>
      <c r="L93" s="444">
        <f t="shared" ca="1" si="3"/>
        <v>2022047.016544767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1751860.5209543598</v>
      </c>
      <c r="C94" s="447">
        <f t="shared" si="0"/>
        <v>100747.55675784221</v>
      </c>
      <c r="D94" s="447">
        <f t="shared" ca="1" si="9"/>
        <v>94914.887227496962</v>
      </c>
      <c r="E94" s="447">
        <f t="shared" ca="1" si="1"/>
        <v>1746027.8514240147</v>
      </c>
      <c r="F94" s="431"/>
      <c r="G94" s="459">
        <f t="shared" si="12"/>
        <v>8</v>
      </c>
      <c r="H94" s="459">
        <v>87</v>
      </c>
      <c r="I94" s="444">
        <f t="shared" ca="1" si="5"/>
        <v>2022047.016544767</v>
      </c>
      <c r="J94" s="444">
        <f t="array" ref="J94">IFERROR(INDEX('Retirement Calculator'!J:J,MATCH('Isaac 401k'!N94,'Retirement Calculator'!A:A,0),0),0)</f>
        <v>9071.7293298201839</v>
      </c>
      <c r="K94" s="444">
        <f t="shared" ca="1" si="2"/>
        <v>8387.3970300622786</v>
      </c>
      <c r="L94" s="444">
        <f t="shared" ca="1" si="3"/>
        <v>2021362.684245009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1746027.8514240147</v>
      </c>
      <c r="C95" s="447">
        <f t="shared" si="0"/>
        <v>100747.55675784221</v>
      </c>
      <c r="D95" s="447">
        <f t="shared" ca="1" si="9"/>
        <v>94914.887227496962</v>
      </c>
      <c r="E95" s="447">
        <f t="shared" ca="1" si="1"/>
        <v>1740195.1818936695</v>
      </c>
      <c r="F95" s="431"/>
      <c r="G95" s="459">
        <f t="shared" si="12"/>
        <v>8</v>
      </c>
      <c r="H95" s="459">
        <v>88</v>
      </c>
      <c r="I95" s="444">
        <f t="shared" ca="1" si="5"/>
        <v>2021362.684245009</v>
      </c>
      <c r="J95" s="444">
        <f t="array" ref="J95">IFERROR(INDEX('Retirement Calculator'!J:J,MATCH('Isaac 401k'!N95,'Retirement Calculator'!A:A,0),0),0)</f>
        <v>9071.7293298201839</v>
      </c>
      <c r="K95" s="444">
        <f t="shared" ca="1" si="2"/>
        <v>8384.5456454799532</v>
      </c>
      <c r="L95" s="444">
        <f t="shared" ca="1" si="3"/>
        <v>2020675.5005606688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1740195.1818936695</v>
      </c>
      <c r="C96" s="447">
        <f t="shared" si="0"/>
        <v>100747.55675784221</v>
      </c>
      <c r="D96" s="447">
        <f t="shared" ca="1" si="9"/>
        <v>94914.887227496962</v>
      </c>
      <c r="E96" s="447">
        <f t="shared" ca="1" si="1"/>
        <v>1734362.5123633244</v>
      </c>
      <c r="F96" s="431"/>
      <c r="G96" s="459">
        <f t="shared" si="12"/>
        <v>8</v>
      </c>
      <c r="H96" s="459">
        <v>89</v>
      </c>
      <c r="I96" s="444">
        <f t="shared" ca="1" si="5"/>
        <v>2020675.5005606688</v>
      </c>
      <c r="J96" s="444">
        <f t="array" ref="J96">IFERROR(INDEX('Retirement Calculator'!J:J,MATCH('Isaac 401k'!N96,'Retirement Calculator'!A:A,0),0),0)</f>
        <v>9071.7293298201839</v>
      </c>
      <c r="K96" s="444">
        <f t="shared" ca="1" si="2"/>
        <v>8381.6823801285354</v>
      </c>
      <c r="L96" s="444">
        <f t="shared" ca="1" si="3"/>
        <v>2019985.4536109772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1734362.5123633244</v>
      </c>
      <c r="C97" s="447">
        <f t="shared" si="0"/>
        <v>100747.55675784221</v>
      </c>
      <c r="D97" s="447">
        <f t="shared" ca="1" si="9"/>
        <v>94914.887227496962</v>
      </c>
      <c r="E97" s="447">
        <f t="shared" ca="1" si="1"/>
        <v>1728529.8428329793</v>
      </c>
      <c r="F97" s="431"/>
      <c r="G97" s="459">
        <f t="shared" si="12"/>
        <v>8</v>
      </c>
      <c r="H97" s="459">
        <v>90</v>
      </c>
      <c r="I97" s="444">
        <f t="shared" ca="1" si="5"/>
        <v>2019985.4536109772</v>
      </c>
      <c r="J97" s="444">
        <f t="array" ref="J97">IFERROR(INDEX('Retirement Calculator'!J:J,MATCH('Isaac 401k'!N97,'Retirement Calculator'!A:A,0),0),0)</f>
        <v>9071.7293298201839</v>
      </c>
      <c r="K97" s="444">
        <f t="shared" ca="1" si="2"/>
        <v>8378.8071845048198</v>
      </c>
      <c r="L97" s="444">
        <f t="shared" ca="1" si="3"/>
        <v>2019292.5314656617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1728529.8428329793</v>
      </c>
      <c r="C98" s="447">
        <f t="shared" si="0"/>
        <v>100747.55675784221</v>
      </c>
      <c r="D98" s="447">
        <f t="shared" ca="1" si="9"/>
        <v>94914.887227496962</v>
      </c>
      <c r="E98" s="447">
        <f t="shared" ca="1" si="1"/>
        <v>1722697.1733026342</v>
      </c>
      <c r="F98" s="431"/>
      <c r="G98" s="459">
        <f t="shared" si="12"/>
        <v>8</v>
      </c>
      <c r="H98" s="459">
        <v>91</v>
      </c>
      <c r="I98" s="444">
        <f t="shared" ca="1" si="5"/>
        <v>2019292.5314656617</v>
      </c>
      <c r="J98" s="444">
        <f t="array" ref="J98">IFERROR(INDEX('Retirement Calculator'!J:J,MATCH('Isaac 401k'!N98,'Retirement Calculator'!A:A,0),0),0)</f>
        <v>9071.7293298201839</v>
      </c>
      <c r="K98" s="444">
        <f t="shared" ca="1" si="2"/>
        <v>8375.9200088993384</v>
      </c>
      <c r="L98" s="444">
        <f t="shared" ca="1" si="3"/>
        <v>2018596.7221447409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1722697.1733026342</v>
      </c>
      <c r="C99" s="447">
        <f t="shared" si="0"/>
        <v>100747.55675784221</v>
      </c>
      <c r="D99" s="447">
        <f t="shared" ca="1" si="9"/>
        <v>94914.887227496962</v>
      </c>
      <c r="E99" s="447">
        <f t="shared" ca="1" si="1"/>
        <v>1716864.503772289</v>
      </c>
      <c r="F99" s="431"/>
      <c r="G99" s="459">
        <f t="shared" si="12"/>
        <v>8</v>
      </c>
      <c r="H99" s="459">
        <v>92</v>
      </c>
      <c r="I99" s="444">
        <f t="shared" ca="1" si="5"/>
        <v>2018596.7221447409</v>
      </c>
      <c r="J99" s="444">
        <f t="array" ref="J99">IFERROR(INDEX('Retirement Calculator'!J:J,MATCH('Isaac 401k'!N99,'Retirement Calculator'!A:A,0),0),0)</f>
        <v>9071.7293298201839</v>
      </c>
      <c r="K99" s="444">
        <f t="shared" ca="1" si="2"/>
        <v>8373.0208033955023</v>
      </c>
      <c r="L99" s="444">
        <f t="shared" ca="1" si="3"/>
        <v>2017898.013618316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1716864.503772289</v>
      </c>
      <c r="C100" s="447">
        <f t="shared" si="0"/>
        <v>100747.55675784221</v>
      </c>
      <c r="D100" s="447">
        <f t="shared" ca="1" si="9"/>
        <v>94914.887227496962</v>
      </c>
      <c r="E100" s="447">
        <f t="shared" ca="1" si="1"/>
        <v>1711031.8342419439</v>
      </c>
      <c r="F100" s="431"/>
      <c r="G100" s="459">
        <f t="shared" si="12"/>
        <v>8</v>
      </c>
      <c r="H100" s="459">
        <v>93</v>
      </c>
      <c r="I100" s="444">
        <f t="shared" ca="1" si="5"/>
        <v>2017898.013618316</v>
      </c>
      <c r="J100" s="444">
        <f t="array" ref="J100">IFERROR(INDEX('Retirement Calculator'!J:J,MATCH('Isaac 401k'!N100,'Retirement Calculator'!A:A,0),0),0)</f>
        <v>9071.7293298201839</v>
      </c>
      <c r="K100" s="444">
        <f t="shared" ca="1" si="2"/>
        <v>8370.1095178687319</v>
      </c>
      <c r="L100" s="444">
        <f t="shared" ca="1" si="3"/>
        <v>2017196.3938063646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1711031.8342419439</v>
      </c>
      <c r="C101" s="447">
        <f t="shared" si="0"/>
        <v>100747.55675784221</v>
      </c>
      <c r="D101" s="447">
        <f t="shared" ca="1" si="9"/>
        <v>94914.887227496962</v>
      </c>
      <c r="E101" s="447">
        <f t="shared" ca="1" si="1"/>
        <v>1705199.1647115988</v>
      </c>
      <c r="F101" s="431"/>
      <c r="G101" s="459">
        <f t="shared" si="12"/>
        <v>8</v>
      </c>
      <c r="H101" s="459">
        <v>94</v>
      </c>
      <c r="I101" s="444">
        <f t="shared" ca="1" si="5"/>
        <v>2017196.3938063646</v>
      </c>
      <c r="J101" s="444">
        <f t="array" ref="J101">IFERROR(INDEX('Retirement Calculator'!J:J,MATCH('Isaac 401k'!N101,'Retirement Calculator'!A:A,0),0),0)</f>
        <v>9071.7293298201839</v>
      </c>
      <c r="K101" s="444">
        <f t="shared" ca="1" si="2"/>
        <v>8367.1861019856005</v>
      </c>
      <c r="L101" s="444">
        <f t="shared" ca="1" si="3"/>
        <v>2016491.85057853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1705199.1647115988</v>
      </c>
      <c r="C102" s="447">
        <f t="shared" si="0"/>
        <v>100747.55675784221</v>
      </c>
      <c r="D102" s="447">
        <f t="shared" ca="1" si="9"/>
        <v>94914.887227496962</v>
      </c>
      <c r="E102" s="447">
        <f t="shared" ca="1" si="1"/>
        <v>1699366.4951812536</v>
      </c>
      <c r="F102" s="431"/>
      <c r="G102" s="459">
        <f t="shared" si="12"/>
        <v>8</v>
      </c>
      <c r="H102" s="459">
        <v>95</v>
      </c>
      <c r="I102" s="444">
        <f t="shared" ca="1" si="5"/>
        <v>2016491.85057853</v>
      </c>
      <c r="J102" s="444">
        <f t="array" ref="J102">IFERROR(INDEX('Retirement Calculator'!J:J,MATCH('Isaac 401k'!N102,'Retirement Calculator'!A:A,0),0),0)</f>
        <v>9071.7293298201839</v>
      </c>
      <c r="K102" s="444">
        <f t="shared" ca="1" si="2"/>
        <v>8364.2505052029574</v>
      </c>
      <c r="L102" s="444">
        <f t="shared" ca="1" si="3"/>
        <v>2015784.3717539127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1699366.4951812536</v>
      </c>
      <c r="C103" s="447">
        <f t="shared" si="0"/>
        <v>100747.55675784221</v>
      </c>
      <c r="D103" s="447">
        <f t="shared" ca="1" si="9"/>
        <v>94914.887227496962</v>
      </c>
      <c r="E103" s="447">
        <f t="shared" ca="1" si="1"/>
        <v>1693533.8256509085</v>
      </c>
      <c r="F103" s="431"/>
      <c r="G103" s="459">
        <f t="shared" si="12"/>
        <v>8</v>
      </c>
      <c r="H103" s="459">
        <v>96</v>
      </c>
      <c r="I103" s="444">
        <f t="shared" ca="1" si="5"/>
        <v>2015784.3717539127</v>
      </c>
      <c r="J103" s="444">
        <f t="array" ref="J103">IFERROR(INDEX('Retirement Calculator'!J:J,MATCH('Isaac 401k'!N103,'Retirement Calculator'!A:A,0),0),0)</f>
        <v>9071.7293298201839</v>
      </c>
      <c r="K103" s="444">
        <f t="shared" ca="1" si="2"/>
        <v>8361.3026767670508</v>
      </c>
      <c r="L103" s="444">
        <f t="shared" ca="1" si="3"/>
        <v>2015073.9451008595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1693533.8256509085</v>
      </c>
      <c r="C104" s="447">
        <f t="shared" si="0"/>
        <v>75560.667568381657</v>
      </c>
      <c r="D104" s="447">
        <f t="shared" ca="1" si="9"/>
        <v>94914.887227496962</v>
      </c>
      <c r="E104" s="447">
        <f t="shared" ca="1" si="1"/>
        <v>1712888.0453100239</v>
      </c>
      <c r="F104" s="431"/>
      <c r="G104" s="459">
        <f>G103+1</f>
        <v>9</v>
      </c>
      <c r="H104" s="459">
        <v>97</v>
      </c>
      <c r="I104" s="444">
        <f t="shared" ca="1" si="5"/>
        <v>2015073.9451008595</v>
      </c>
      <c r="J104" s="444">
        <f t="array" ref="J104">IFERROR(INDEX('Retirement Calculator'!J:J,MATCH('Isaac 401k'!N104,'Retirement Calculator'!A:A,0),0),0)</f>
        <v>9071.7293298201839</v>
      </c>
      <c r="K104" s="444">
        <f t="shared" ca="1" si="2"/>
        <v>8358.3425657126627</v>
      </c>
      <c r="L104" s="444">
        <f t="shared" ca="1" si="3"/>
        <v>2014360.558336752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1712888.0453100239</v>
      </c>
      <c r="C105" s="447">
        <f t="shared" si="0"/>
        <v>0</v>
      </c>
      <c r="D105" s="447">
        <f t="shared" ca="1" si="9"/>
        <v>94914.887227496962</v>
      </c>
      <c r="E105" s="447">
        <f t="shared" ca="1" si="1"/>
        <v>1807802.932537521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2014360.558336752</v>
      </c>
      <c r="J105" s="444">
        <f t="array" ref="J105">IFERROR(INDEX('Retirement Calculator'!J:J,MATCH('Isaac 401k'!N105,'Retirement Calculator'!A:A,0),0),0)</f>
        <v>8395.6297298201844</v>
      </c>
      <c r="K105" s="444">
        <f t="shared" ca="1" si="2"/>
        <v>8358.1872025288831</v>
      </c>
      <c r="L105" s="444">
        <f t="shared" ca="1" si="3"/>
        <v>2014323.1158094606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1807802.932537521</v>
      </c>
      <c r="C106" s="447">
        <f t="shared" si="0"/>
        <v>0</v>
      </c>
      <c r="D106" s="447">
        <f t="shared" ca="1" si="9"/>
        <v>94914.887227496962</v>
      </c>
      <c r="E106" s="447">
        <f t="shared" ca="1" si="1"/>
        <v>1902717.8197650181</v>
      </c>
      <c r="F106" s="431"/>
      <c r="G106" s="459">
        <f t="shared" si="13"/>
        <v>9</v>
      </c>
      <c r="H106" s="459">
        <v>99</v>
      </c>
      <c r="I106" s="444">
        <f t="shared" ca="1" si="5"/>
        <v>2014323.1158094606</v>
      </c>
      <c r="J106" s="444">
        <f t="array" ref="J106">IFERROR(INDEX('Retirement Calculator'!J:J,MATCH('Isaac 401k'!N106,'Retirement Calculator'!A:A,0),0),0)</f>
        <v>8395.6297298201844</v>
      </c>
      <c r="K106" s="444">
        <f t="shared" ca="1" si="2"/>
        <v>8358.0311919985015</v>
      </c>
      <c r="L106" s="444">
        <f t="shared" ca="1" si="3"/>
        <v>2014285.5172716388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1902717.8197650181</v>
      </c>
      <c r="C107" s="447">
        <f t="shared" si="0"/>
        <v>0</v>
      </c>
      <c r="D107" s="447">
        <f t="shared" ca="1" si="9"/>
        <v>94914.887227496962</v>
      </c>
      <c r="E107" s="447">
        <f t="shared" ca="1" si="1"/>
        <v>1997632.7069925151</v>
      </c>
      <c r="F107" s="431"/>
      <c r="G107" s="459">
        <f t="shared" si="13"/>
        <v>9</v>
      </c>
      <c r="H107" s="459">
        <v>100</v>
      </c>
      <c r="I107" s="444">
        <f t="shared" ca="1" si="5"/>
        <v>2014285.5172716388</v>
      </c>
      <c r="J107" s="444">
        <f t="array" ref="J107">IFERROR(INDEX('Retirement Calculator'!J:J,MATCH('Isaac 401k'!N107,'Retirement Calculator'!A:A,0),0),0)</f>
        <v>8395.6297298201844</v>
      </c>
      <c r="K107" s="444">
        <f t="shared" ca="1" si="2"/>
        <v>8357.874531424246</v>
      </c>
      <c r="L107" s="444">
        <f t="shared" ca="1" si="3"/>
        <v>2014247.7620732428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1997632.7069925151</v>
      </c>
      <c r="C108" s="447">
        <f t="shared" si="0"/>
        <v>0</v>
      </c>
      <c r="D108" s="447">
        <f t="shared" ca="1" si="9"/>
        <v>94914.887227496962</v>
      </c>
      <c r="E108" s="447">
        <f t="shared" ca="1" si="1"/>
        <v>2092547.5942200122</v>
      </c>
      <c r="F108" s="431"/>
      <c r="G108" s="459">
        <f t="shared" si="13"/>
        <v>9</v>
      </c>
      <c r="H108" s="459">
        <v>101</v>
      </c>
      <c r="I108" s="444">
        <f t="shared" ca="1" si="5"/>
        <v>2014247.7620732428</v>
      </c>
      <c r="J108" s="444">
        <f t="array" ref="J108">IFERROR(INDEX('Retirement Calculator'!J:J,MATCH('Isaac 401k'!N108,'Retirement Calculator'!A:A,0),0),0)</f>
        <v>8395.6297298201844</v>
      </c>
      <c r="K108" s="444">
        <f t="shared" ca="1" si="2"/>
        <v>8357.717218097594</v>
      </c>
      <c r="L108" s="444">
        <f t="shared" ca="1" si="3"/>
        <v>2014209.8495615202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2092547.5942200122</v>
      </c>
      <c r="C109" s="447">
        <f t="shared" si="0"/>
        <v>0</v>
      </c>
      <c r="D109" s="447">
        <f t="shared" ca="1" si="9"/>
        <v>94914.887227496962</v>
      </c>
      <c r="E109" s="447">
        <f t="shared" ca="1" si="1"/>
        <v>2187462.481447509</v>
      </c>
      <c r="F109" s="431"/>
      <c r="G109" s="459">
        <f t="shared" si="13"/>
        <v>9</v>
      </c>
      <c r="H109" s="459">
        <v>102</v>
      </c>
      <c r="I109" s="444">
        <f t="shared" ca="1" si="5"/>
        <v>2014209.8495615202</v>
      </c>
      <c r="J109" s="444">
        <f t="array" ref="J109">IFERROR(INDEX('Retirement Calculator'!J:J,MATCH('Isaac 401k'!N109,'Retirement Calculator'!A:A,0),0),0)</f>
        <v>8395.6297298201844</v>
      </c>
      <c r="K109" s="444">
        <f t="shared" ca="1" si="2"/>
        <v>8357.5592492987489</v>
      </c>
      <c r="L109" s="444">
        <f t="shared" ca="1" si="3"/>
        <v>2014171.7790809986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2187462.481447509</v>
      </c>
      <c r="C110" s="447">
        <f t="shared" si="0"/>
        <v>0</v>
      </c>
      <c r="D110" s="447">
        <f t="shared" ca="1" si="9"/>
        <v>94914.887227496962</v>
      </c>
      <c r="E110" s="447">
        <f t="shared" ca="1" si="1"/>
        <v>2282377.3686750061</v>
      </c>
      <c r="F110" s="431"/>
      <c r="G110" s="459">
        <f t="shared" si="13"/>
        <v>9</v>
      </c>
      <c r="H110" s="459">
        <v>103</v>
      </c>
      <c r="I110" s="444">
        <f t="shared" ca="1" si="5"/>
        <v>2014171.7790809986</v>
      </c>
      <c r="J110" s="444">
        <f t="array" ref="J110">IFERROR(INDEX('Retirement Calculator'!J:J,MATCH('Isaac 401k'!N110,'Retirement Calculator'!A:A,0),0),0)</f>
        <v>8395.6297298201844</v>
      </c>
      <c r="K110" s="444">
        <f t="shared" ca="1" si="2"/>
        <v>8357.4006222965763</v>
      </c>
      <c r="L110" s="444">
        <f t="shared" ca="1" si="3"/>
        <v>2014133.549973475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2282377.3686750061</v>
      </c>
      <c r="C111" s="447">
        <f t="shared" si="0"/>
        <v>0</v>
      </c>
      <c r="D111" s="447">
        <f t="shared" ca="1" si="9"/>
        <v>94914.887227496962</v>
      </c>
      <c r="E111" s="447">
        <f t="shared" ca="1" si="1"/>
        <v>2377292.2559025032</v>
      </c>
      <c r="F111" s="431"/>
      <c r="G111" s="459">
        <f t="shared" si="13"/>
        <v>9</v>
      </c>
      <c r="H111" s="459">
        <v>104</v>
      </c>
      <c r="I111" s="444">
        <f t="shared" ca="1" si="5"/>
        <v>2014133.549973475</v>
      </c>
      <c r="J111" s="444">
        <f t="array" ref="J111">IFERROR(INDEX('Retirement Calculator'!J:J,MATCH('Isaac 401k'!N111,'Retirement Calculator'!A:A,0),0),0)</f>
        <v>8395.6297298201844</v>
      </c>
      <c r="K111" s="444">
        <f t="shared" ca="1" si="2"/>
        <v>8357.2413343485623</v>
      </c>
      <c r="L111" s="444">
        <f t="shared" ca="1" si="3"/>
        <v>2014095.1615780033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2377292.2559025032</v>
      </c>
      <c r="C112" s="447">
        <f t="shared" si="0"/>
        <v>0</v>
      </c>
      <c r="D112" s="447">
        <f t="shared" ca="1" si="9"/>
        <v>94914.887227496962</v>
      </c>
      <c r="E112" s="447">
        <f t="shared" ca="1" si="1"/>
        <v>2472207.1431300002</v>
      </c>
      <c r="F112" s="431"/>
      <c r="G112" s="459">
        <f t="shared" si="13"/>
        <v>9</v>
      </c>
      <c r="H112" s="459">
        <v>105</v>
      </c>
      <c r="I112" s="444">
        <f t="shared" ca="1" si="5"/>
        <v>2014095.1615780033</v>
      </c>
      <c r="J112" s="444">
        <f t="array" ref="J112">IFERROR(INDEX('Retirement Calculator'!J:J,MATCH('Isaac 401k'!N112,'Retirement Calculator'!A:A,0),0),0)</f>
        <v>8395.6297298201844</v>
      </c>
      <c r="K112" s="444">
        <f t="shared" ca="1" si="2"/>
        <v>8357.0813827007623</v>
      </c>
      <c r="L112" s="444">
        <f t="shared" ca="1" si="3"/>
        <v>2014056.6132308838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2472207.1431300002</v>
      </c>
      <c r="C113" s="447">
        <f t="shared" si="0"/>
        <v>0</v>
      </c>
      <c r="D113" s="447">
        <f t="shared" ca="1" si="9"/>
        <v>94914.887227496962</v>
      </c>
      <c r="E113" s="447">
        <f t="shared" ca="1" si="1"/>
        <v>2567122.0303574973</v>
      </c>
      <c r="F113" s="431"/>
      <c r="G113" s="459">
        <f t="shared" si="13"/>
        <v>9</v>
      </c>
      <c r="H113" s="459">
        <v>106</v>
      </c>
      <c r="I113" s="444">
        <f t="shared" ca="1" si="5"/>
        <v>2014056.6132308838</v>
      </c>
      <c r="J113" s="444">
        <f t="array" ref="J113">IFERROR(INDEX('Retirement Calculator'!J:J,MATCH('Isaac 401k'!N113,'Retirement Calculator'!A:A,0),0),0)</f>
        <v>8395.6297298201844</v>
      </c>
      <c r="K113" s="444">
        <f t="shared" ca="1" si="2"/>
        <v>8356.920764587765</v>
      </c>
      <c r="L113" s="444">
        <f t="shared" ca="1" si="3"/>
        <v>2014017.9042656515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2567122.0303574973</v>
      </c>
      <c r="C114" s="447">
        <f t="shared" si="0"/>
        <v>0</v>
      </c>
      <c r="D114" s="447">
        <f t="shared" ca="1" si="9"/>
        <v>94914.887227496962</v>
      </c>
      <c r="E114" s="447">
        <f t="shared" ca="1" si="1"/>
        <v>2662036.9175849943</v>
      </c>
      <c r="F114" s="431"/>
      <c r="G114" s="459">
        <f t="shared" si="13"/>
        <v>9</v>
      </c>
      <c r="H114" s="459">
        <v>107</v>
      </c>
      <c r="I114" s="444">
        <f t="shared" ca="1" si="5"/>
        <v>2014017.9042656515</v>
      </c>
      <c r="J114" s="444">
        <f t="array" ref="J114">IFERROR(INDEX('Retirement Calculator'!J:J,MATCH('Isaac 401k'!N114,'Retirement Calculator'!A:A,0),0),0)</f>
        <v>8395.6297298201844</v>
      </c>
      <c r="K114" s="444">
        <f t="shared" ca="1" si="2"/>
        <v>8356.7594772326302</v>
      </c>
      <c r="L114" s="444">
        <f t="shared" ca="1" si="3"/>
        <v>2013979.0340130639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2662036.9175849943</v>
      </c>
      <c r="C115" s="447">
        <f t="shared" si="0"/>
        <v>0</v>
      </c>
      <c r="D115" s="447">
        <f t="shared" ca="1" si="9"/>
        <v>94914.887227496962</v>
      </c>
      <c r="E115" s="447">
        <f t="shared" ca="1" si="1"/>
        <v>2756951.8048124914</v>
      </c>
      <c r="F115" s="431"/>
      <c r="G115" s="459">
        <f t="shared" si="13"/>
        <v>9</v>
      </c>
      <c r="H115" s="459">
        <v>108</v>
      </c>
      <c r="I115" s="444">
        <f t="shared" ca="1" si="5"/>
        <v>2013979.0340130639</v>
      </c>
      <c r="J115" s="444">
        <f t="array" ref="J115">IFERROR(INDEX('Retirement Calculator'!J:J,MATCH('Isaac 401k'!N115,'Retirement Calculator'!A:A,0),0),0)</f>
        <v>8395.6297298201844</v>
      </c>
      <c r="K115" s="444">
        <f t="shared" ca="1" si="2"/>
        <v>8356.5975178468489</v>
      </c>
      <c r="L115" s="444">
        <f t="shared" ca="1" si="3"/>
        <v>2013940.0018010905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2756951.8048124914</v>
      </c>
      <c r="C116" s="447">
        <f t="shared" si="0"/>
        <v>0</v>
      </c>
      <c r="D116" s="447">
        <f t="shared" ca="1" si="9"/>
        <v>94914.887227496962</v>
      </c>
      <c r="E116" s="447">
        <f t="shared" ca="1" si="1"/>
        <v>2851866.6920399885</v>
      </c>
      <c r="F116" s="431"/>
      <c r="G116" s="459">
        <f>G115+1</f>
        <v>10</v>
      </c>
      <c r="H116" s="459">
        <v>109</v>
      </c>
      <c r="I116" s="444">
        <f t="shared" ca="1" si="5"/>
        <v>2013940.0018010905</v>
      </c>
      <c r="J116" s="444">
        <f t="array" ref="J116">IFERROR(INDEX('Retirement Calculator'!J:J,MATCH('Isaac 401k'!N116,'Retirement Calculator'!A:A,0),0),0)</f>
        <v>8395.6297298201844</v>
      </c>
      <c r="K116" s="444">
        <f t="shared" ca="1" si="2"/>
        <v>8356.4348836302925</v>
      </c>
      <c r="L116" s="444">
        <f t="shared" ca="1" si="3"/>
        <v>2013900.8069549007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2851866.6920399885</v>
      </c>
      <c r="C117" s="447">
        <f t="shared" si="0"/>
        <v>0</v>
      </c>
      <c r="D117" s="447">
        <f t="shared" ca="1" si="9"/>
        <v>94914.887227496962</v>
      </c>
      <c r="E117" s="447">
        <f t="shared" ca="1" si="1"/>
        <v>2946781.5792674855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2013900.8069549007</v>
      </c>
      <c r="J117" s="444">
        <f t="array" ref="J117">IFERROR(INDEX('Retirement Calculator'!J:J,MATCH('Isaac 401k'!N117,'Retirement Calculator'!A:A,0),0),0)</f>
        <v>8395.6297298201844</v>
      </c>
      <c r="K117" s="444">
        <f t="shared" ca="1" si="2"/>
        <v>8356.2715717711671</v>
      </c>
      <c r="L117" s="444">
        <f t="shared" ca="1" si="3"/>
        <v>2013861.4487968518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2946781.5792674855</v>
      </c>
      <c r="C118" s="447">
        <f t="shared" si="0"/>
        <v>0</v>
      </c>
      <c r="D118" s="447">
        <f t="shared" ca="1" si="9"/>
        <v>94914.887227496962</v>
      </c>
      <c r="E118" s="447">
        <f t="shared" ca="1" si="1"/>
        <v>3041696.4664949826</v>
      </c>
      <c r="F118" s="431"/>
      <c r="G118" s="459">
        <f t="shared" si="14"/>
        <v>10</v>
      </c>
      <c r="H118" s="459">
        <v>111</v>
      </c>
      <c r="I118" s="444">
        <f t="shared" ca="1" si="5"/>
        <v>2013861.4487968518</v>
      </c>
      <c r="J118" s="444">
        <f t="array" ref="J118">IFERROR(INDEX('Retirement Calculator'!J:J,MATCH('Isaac 401k'!N118,'Retirement Calculator'!A:A,0),0),0)</f>
        <v>8395.6297298201844</v>
      </c>
      <c r="K118" s="444">
        <f t="shared" ca="1" si="2"/>
        <v>8356.1075794459648</v>
      </c>
      <c r="L118" s="444">
        <f t="shared" ca="1" si="3"/>
        <v>2013821.9266464775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3041696.4664949826</v>
      </c>
      <c r="C119" s="447">
        <f t="shared" si="0"/>
        <v>0</v>
      </c>
      <c r="D119" s="447">
        <f t="shared" ca="1" si="9"/>
        <v>94914.887227496962</v>
      </c>
      <c r="E119" s="447">
        <f t="shared" ca="1" si="1"/>
        <v>3136611.3537224797</v>
      </c>
      <c r="F119" s="431"/>
      <c r="G119" s="459">
        <f t="shared" si="14"/>
        <v>10</v>
      </c>
      <c r="H119" s="459">
        <v>112</v>
      </c>
      <c r="I119" s="444">
        <f t="shared" ca="1" si="5"/>
        <v>2013821.9266464775</v>
      </c>
      <c r="J119" s="444">
        <f t="array" ref="J119">IFERROR(INDEX('Retirement Calculator'!J:J,MATCH('Isaac 401k'!N119,'Retirement Calculator'!A:A,0),0),0)</f>
        <v>8395.6297298201844</v>
      </c>
      <c r="K119" s="444">
        <f t="shared" ca="1" si="2"/>
        <v>8355.9429038194048</v>
      </c>
      <c r="L119" s="444">
        <f t="shared" ca="1" si="3"/>
        <v>2013782.2398204769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3136611.3537224797</v>
      </c>
      <c r="C120" s="447">
        <f t="shared" si="0"/>
        <v>0</v>
      </c>
      <c r="D120" s="447">
        <f t="shared" ca="1" si="9"/>
        <v>94914.887227496962</v>
      </c>
      <c r="E120" s="447">
        <f t="shared" ca="1" si="1"/>
        <v>3231526.2409499767</v>
      </c>
      <c r="F120" s="431"/>
      <c r="G120" s="459">
        <f t="shared" si="14"/>
        <v>10</v>
      </c>
      <c r="H120" s="459">
        <v>113</v>
      </c>
      <c r="I120" s="444">
        <f t="shared" ca="1" si="5"/>
        <v>2013782.2398204769</v>
      </c>
      <c r="J120" s="444">
        <f t="array" ref="J120">IFERROR(INDEX('Retirement Calculator'!J:J,MATCH('Isaac 401k'!N120,'Retirement Calculator'!A:A,0),0),0)</f>
        <v>8395.6297298201844</v>
      </c>
      <c r="K120" s="444">
        <f t="shared" ca="1" si="2"/>
        <v>8355.7775420444032</v>
      </c>
      <c r="L120" s="444">
        <f t="shared" ca="1" si="3"/>
        <v>2013742.3876327011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3231526.2409499767</v>
      </c>
      <c r="C121" s="447">
        <f t="shared" si="0"/>
        <v>0</v>
      </c>
      <c r="D121" s="447">
        <f t="shared" ca="1" si="9"/>
        <v>94914.887227496962</v>
      </c>
      <c r="E121" s="447">
        <f t="shared" ca="1" si="1"/>
        <v>3326441.1281774738</v>
      </c>
      <c r="F121" s="431"/>
      <c r="G121" s="459">
        <f t="shared" si="14"/>
        <v>10</v>
      </c>
      <c r="H121" s="459">
        <v>114</v>
      </c>
      <c r="I121" s="444">
        <f t="shared" ca="1" si="5"/>
        <v>2013742.3876327011</v>
      </c>
      <c r="J121" s="444">
        <f t="array" ref="J121">IFERROR(INDEX('Retirement Calculator'!J:J,MATCH('Isaac 401k'!N121,'Retirement Calculator'!A:A,0),0),0)</f>
        <v>8395.6297298201844</v>
      </c>
      <c r="K121" s="444">
        <f t="shared" ca="1" si="2"/>
        <v>8355.6114912620033</v>
      </c>
      <c r="L121" s="444">
        <f t="shared" ca="1" si="3"/>
        <v>2013702.3693941429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3326441.1281774738</v>
      </c>
      <c r="C122" s="447">
        <f t="shared" si="0"/>
        <v>0</v>
      </c>
      <c r="D122" s="447">
        <f t="shared" ca="1" si="9"/>
        <v>94914.887227496962</v>
      </c>
      <c r="E122" s="447">
        <f t="shared" ca="1" si="1"/>
        <v>3421356.0154049709</v>
      </c>
      <c r="F122" s="431"/>
      <c r="G122" s="459">
        <f t="shared" si="14"/>
        <v>10</v>
      </c>
      <c r="H122" s="459">
        <v>115</v>
      </c>
      <c r="I122" s="444">
        <f t="shared" ca="1" si="5"/>
        <v>2013702.3693941429</v>
      </c>
      <c r="J122" s="444">
        <f t="array" ref="J122">IFERROR(INDEX('Retirement Calculator'!J:J,MATCH('Isaac 401k'!N122,'Retirement Calculator'!A:A,0),0),0)</f>
        <v>8395.6297298201844</v>
      </c>
      <c r="K122" s="444">
        <f t="shared" ca="1" si="2"/>
        <v>8355.4447486013451</v>
      </c>
      <c r="L122" s="444">
        <f t="shared" ca="1" si="3"/>
        <v>2013662.1844129241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3421356.0154049709</v>
      </c>
      <c r="C123" s="447">
        <f t="shared" si="0"/>
        <v>0</v>
      </c>
      <c r="D123" s="447">
        <f t="shared" ca="1" si="9"/>
        <v>94914.887227496962</v>
      </c>
      <c r="E123" s="447">
        <f t="shared" ca="1" si="1"/>
        <v>3516270.9026324679</v>
      </c>
      <c r="F123" s="431"/>
      <c r="G123" s="459">
        <f t="shared" si="14"/>
        <v>10</v>
      </c>
      <c r="H123" s="459">
        <v>116</v>
      </c>
      <c r="I123" s="444">
        <f t="shared" ca="1" si="5"/>
        <v>2013662.1844129241</v>
      </c>
      <c r="J123" s="444">
        <f t="array" ref="J123">IFERROR(INDEX('Retirement Calculator'!J:J,MATCH('Isaac 401k'!N123,'Retirement Calculator'!A:A,0),0),0)</f>
        <v>8395.6297298201844</v>
      </c>
      <c r="K123" s="444">
        <f t="shared" ca="1" si="2"/>
        <v>8355.2773111795996</v>
      </c>
      <c r="L123" s="444">
        <f t="shared" ca="1" si="3"/>
        <v>2013621.8319942835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3516270.9026324679</v>
      </c>
      <c r="C124" s="447">
        <f t="shared" si="0"/>
        <v>0</v>
      </c>
      <c r="D124" s="447">
        <f t="shared" ca="1" si="9"/>
        <v>94914.887227496962</v>
      </c>
      <c r="E124" s="447">
        <f t="shared" ca="1" si="1"/>
        <v>3611185.789859965</v>
      </c>
      <c r="F124" s="431"/>
      <c r="G124" s="459">
        <f t="shared" si="14"/>
        <v>10</v>
      </c>
      <c r="H124" s="459">
        <v>117</v>
      </c>
      <c r="I124" s="444">
        <f t="shared" ca="1" si="5"/>
        <v>2013621.8319942835</v>
      </c>
      <c r="J124" s="444">
        <f t="array" ref="J124">IFERROR(INDEX('Retirement Calculator'!J:J,MATCH('Isaac 401k'!N124,'Retirement Calculator'!A:A,0),0),0)</f>
        <v>8395.6297298201844</v>
      </c>
      <c r="K124" s="444">
        <f t="shared" ca="1" si="2"/>
        <v>8355.1091761019306</v>
      </c>
      <c r="L124" s="444">
        <f t="shared" ca="1" si="3"/>
        <v>2013581.3114405652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3611185.789859965</v>
      </c>
      <c r="C125" s="447">
        <f t="shared" si="0"/>
        <v>0</v>
      </c>
      <c r="D125" s="447">
        <f t="shared" ca="1" si="9"/>
        <v>94914.887227496962</v>
      </c>
      <c r="E125" s="447">
        <f t="shared" ca="1" si="1"/>
        <v>3706100.677087462</v>
      </c>
      <c r="F125" s="431"/>
      <c r="G125" s="459">
        <f t="shared" si="14"/>
        <v>10</v>
      </c>
      <c r="H125" s="459">
        <v>118</v>
      </c>
      <c r="I125" s="444">
        <f t="shared" ca="1" si="5"/>
        <v>2013581.3114405652</v>
      </c>
      <c r="J125" s="444">
        <f t="array" ref="J125">IFERROR(INDEX('Retirement Calculator'!J:J,MATCH('Isaac 401k'!N125,'Retirement Calculator'!A:A,0),0),0)</f>
        <v>8395.6297298201844</v>
      </c>
      <c r="K125" s="444">
        <f t="shared" ca="1" si="2"/>
        <v>8354.9403404614368</v>
      </c>
      <c r="L125" s="444">
        <f t="shared" ca="1" si="3"/>
        <v>2013540.6220512064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3706100.677087462</v>
      </c>
      <c r="C126" s="447">
        <f t="shared" si="0"/>
        <v>0</v>
      </c>
      <c r="D126" s="447">
        <f t="shared" ca="1" si="9"/>
        <v>94914.887227496962</v>
      </c>
      <c r="E126" s="447">
        <f t="shared" ca="1" si="1"/>
        <v>3801015.5643149591</v>
      </c>
      <c r="F126" s="431"/>
      <c r="G126" s="459">
        <f t="shared" si="14"/>
        <v>10</v>
      </c>
      <c r="H126" s="459">
        <v>119</v>
      </c>
      <c r="I126" s="444">
        <f t="shared" ca="1" si="5"/>
        <v>2013540.6220512064</v>
      </c>
      <c r="J126" s="444">
        <f t="array" ref="J126">IFERROR(INDEX('Retirement Calculator'!J:J,MATCH('Isaac 401k'!N126,'Retirement Calculator'!A:A,0),0),0)</f>
        <v>8395.6297298201844</v>
      </c>
      <c r="K126" s="444">
        <f t="shared" ca="1" si="2"/>
        <v>8354.7708013391075</v>
      </c>
      <c r="L126" s="444">
        <f t="shared" ca="1" si="3"/>
        <v>2013499.7631227253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3801015.5643149591</v>
      </c>
      <c r="C127" s="447">
        <f t="shared" si="0"/>
        <v>0</v>
      </c>
      <c r="D127" s="447">
        <f t="shared" ca="1" si="9"/>
        <v>94914.887227496962</v>
      </c>
      <c r="E127" s="447">
        <f t="shared" ca="1" si="1"/>
        <v>3895930.4515424562</v>
      </c>
      <c r="F127" s="431"/>
      <c r="G127" s="459">
        <f t="shared" si="14"/>
        <v>10</v>
      </c>
      <c r="H127" s="459">
        <v>120</v>
      </c>
      <c r="I127" s="444">
        <f t="shared" ca="1" si="5"/>
        <v>2013499.7631227253</v>
      </c>
      <c r="J127" s="444">
        <f t="array" ref="J127">IFERROR(INDEX('Retirement Calculator'!J:J,MATCH('Isaac 401k'!N127,'Retirement Calculator'!A:A,0),0),0)</f>
        <v>8395.6297298201844</v>
      </c>
      <c r="K127" s="444">
        <f t="shared" ca="1" si="2"/>
        <v>8354.6005558037705</v>
      </c>
      <c r="L127" s="444">
        <f t="shared" ca="1" si="3"/>
        <v>2013458.733948709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3895930.4515424562</v>
      </c>
      <c r="C128" s="447">
        <f t="shared" si="0"/>
        <v>0</v>
      </c>
      <c r="D128" s="447">
        <f t="shared" ca="1" si="9"/>
        <v>94914.887227496962</v>
      </c>
      <c r="E128" s="447">
        <f t="shared" ca="1" si="1"/>
        <v>3990845.3387699532</v>
      </c>
      <c r="F128" s="431"/>
      <c r="G128" s="459">
        <f>G127+1</f>
        <v>11</v>
      </c>
      <c r="H128" s="459">
        <v>121</v>
      </c>
      <c r="I128" s="444">
        <f t="shared" ca="1" si="5"/>
        <v>2013458.733948709</v>
      </c>
      <c r="J128" s="444">
        <f t="array" ref="J128">IFERROR(INDEX('Retirement Calculator'!J:J,MATCH('Isaac 401k'!N128,'Retirement Calculator'!A:A,0),0),0)</f>
        <v>8395.6297298201844</v>
      </c>
      <c r="K128" s="444">
        <f t="shared" ca="1" si="2"/>
        <v>8354.4296009120371</v>
      </c>
      <c r="L128" s="444">
        <f t="shared" ca="1" si="3"/>
        <v>2013417.5338198009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3990845.3387699532</v>
      </c>
      <c r="C129" s="447">
        <f t="shared" si="0"/>
        <v>0</v>
      </c>
      <c r="D129" s="447">
        <f t="shared" ca="1" si="9"/>
        <v>94914.887227496962</v>
      </c>
      <c r="E129" s="447">
        <f t="shared" ca="1" si="1"/>
        <v>4085760.2259974503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2013417.5338198009</v>
      </c>
      <c r="J129" s="444">
        <f t="array" ref="J129">IFERROR(INDEX('Retirement Calculator'!J:J,MATCH('Isaac 401k'!N129,'Retirement Calculator'!A:A,0),0),0)</f>
        <v>8395.6297298201844</v>
      </c>
      <c r="K129" s="444">
        <f t="shared" ca="1" si="2"/>
        <v>8354.2579337082534</v>
      </c>
      <c r="L129" s="444">
        <f t="shared" ca="1" si="3"/>
        <v>2013376.1620236889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4085760.2259974503</v>
      </c>
      <c r="C130" s="447">
        <f t="shared" si="0"/>
        <v>0</v>
      </c>
      <c r="D130" s="447">
        <f t="shared" ca="1" si="9"/>
        <v>94914.887227496962</v>
      </c>
      <c r="E130" s="447">
        <f t="shared" ca="1" si="1"/>
        <v>4180675.1132249474</v>
      </c>
      <c r="F130" s="431"/>
      <c r="G130" s="459">
        <f t="shared" si="15"/>
        <v>11</v>
      </c>
      <c r="H130" s="459">
        <v>123</v>
      </c>
      <c r="I130" s="444">
        <f t="shared" ca="1" si="5"/>
        <v>2013376.1620236889</v>
      </c>
      <c r="J130" s="444">
        <f t="array" ref="J130">IFERROR(INDEX('Retirement Calculator'!J:J,MATCH('Isaac 401k'!N130,'Retirement Calculator'!A:A,0),0),0)</f>
        <v>8395.6297298201844</v>
      </c>
      <c r="K130" s="444">
        <f t="shared" ca="1" si="2"/>
        <v>8354.0855512244525</v>
      </c>
      <c r="L130" s="444">
        <f t="shared" ca="1" si="3"/>
        <v>2013334.6178450931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4180675.1132249474</v>
      </c>
      <c r="C131" s="447">
        <f t="shared" si="0"/>
        <v>0</v>
      </c>
      <c r="D131" s="447">
        <f t="shared" ca="1" si="9"/>
        <v>94914.887227496962</v>
      </c>
      <c r="E131" s="447">
        <f t="shared" ca="1" si="1"/>
        <v>4275590.000452444</v>
      </c>
      <c r="F131" s="431"/>
      <c r="G131" s="459">
        <f t="shared" si="15"/>
        <v>11</v>
      </c>
      <c r="H131" s="459">
        <v>124</v>
      </c>
      <c r="I131" s="444">
        <f t="shared" ca="1" si="5"/>
        <v>2013334.6178450931</v>
      </c>
      <c r="J131" s="444">
        <f t="array" ref="J131">IFERROR(INDEX('Retirement Calculator'!J:J,MATCH('Isaac 401k'!N131,'Retirement Calculator'!A:A,0),0),0)</f>
        <v>8395.6297298201844</v>
      </c>
      <c r="K131" s="444">
        <f t="shared" ca="1" si="2"/>
        <v>8353.912450480304</v>
      </c>
      <c r="L131" s="444">
        <f t="shared" ca="1" si="3"/>
        <v>2013292.9005657532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4275590.000452444</v>
      </c>
      <c r="C132" s="447">
        <f t="shared" si="0"/>
        <v>0</v>
      </c>
      <c r="D132" s="447">
        <f t="shared" ca="1" si="9"/>
        <v>94914.887227496962</v>
      </c>
      <c r="E132" s="447">
        <f t="shared" ca="1" si="1"/>
        <v>4370504.887679941</v>
      </c>
      <c r="F132" s="431"/>
      <c r="G132" s="459">
        <f t="shared" si="15"/>
        <v>11</v>
      </c>
      <c r="H132" s="459">
        <v>125</v>
      </c>
      <c r="I132" s="444">
        <f t="shared" ca="1" si="5"/>
        <v>2013292.9005657532</v>
      </c>
      <c r="J132" s="444">
        <f t="array" ref="J132">IFERROR(INDEX('Retirement Calculator'!J:J,MATCH('Isaac 401k'!N132,'Retirement Calculator'!A:A,0),0),0)</f>
        <v>8395.6297298201844</v>
      </c>
      <c r="K132" s="444">
        <f t="shared" ca="1" si="2"/>
        <v>8353.7386284830536</v>
      </c>
      <c r="L132" s="444">
        <f t="shared" ca="1" si="3"/>
        <v>2013251.0094644162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4370504.887679941</v>
      </c>
      <c r="C133" s="447">
        <f t="shared" si="0"/>
        <v>0</v>
      </c>
      <c r="D133" s="447">
        <f t="shared" ca="1" si="9"/>
        <v>94914.887227496962</v>
      </c>
      <c r="E133" s="447">
        <f t="shared" ca="1" si="1"/>
        <v>4465419.7749074381</v>
      </c>
      <c r="F133" s="431"/>
      <c r="G133" s="459">
        <f t="shared" si="15"/>
        <v>11</v>
      </c>
      <c r="H133" s="459">
        <v>126</v>
      </c>
      <c r="I133" s="444">
        <f t="shared" ca="1" si="5"/>
        <v>2013251.0094644162</v>
      </c>
      <c r="J133" s="444">
        <f t="array" ref="J133">IFERROR(INDEX('Retirement Calculator'!J:J,MATCH('Isaac 401k'!N133,'Retirement Calculator'!A:A,0),0),0)</f>
        <v>8395.6297298201844</v>
      </c>
      <c r="K133" s="444">
        <f t="shared" ca="1" si="2"/>
        <v>8353.5640822274836</v>
      </c>
      <c r="L133" s="444">
        <f t="shared" ca="1" si="3"/>
        <v>2013208.9438168234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4465419.7749074381</v>
      </c>
      <c r="C134" s="447">
        <f t="shared" si="0"/>
        <v>0</v>
      </c>
      <c r="D134" s="447">
        <f t="shared" ca="1" si="9"/>
        <v>94914.887227496962</v>
      </c>
      <c r="E134" s="447">
        <f t="shared" ca="1" si="1"/>
        <v>4560334.6621349351</v>
      </c>
      <c r="F134" s="431"/>
      <c r="G134" s="459">
        <f t="shared" si="15"/>
        <v>11</v>
      </c>
      <c r="H134" s="459">
        <v>127</v>
      </c>
      <c r="I134" s="444">
        <f t="shared" ca="1" si="5"/>
        <v>2013208.9438168234</v>
      </c>
      <c r="J134" s="444">
        <f t="array" ref="J134">IFERROR(INDEX('Retirement Calculator'!J:J,MATCH('Isaac 401k'!N134,'Retirement Calculator'!A:A,0),0),0)</f>
        <v>8395.6297298201844</v>
      </c>
      <c r="K134" s="444">
        <f t="shared" ca="1" si="2"/>
        <v>8353.388808695845</v>
      </c>
      <c r="L134" s="444">
        <f t="shared" ca="1" si="3"/>
        <v>2013166.7028956991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4560334.6621349351</v>
      </c>
      <c r="C135" s="447">
        <f t="shared" si="0"/>
        <v>0</v>
      </c>
      <c r="D135" s="447">
        <f t="shared" ca="1" si="9"/>
        <v>94914.887227496962</v>
      </c>
      <c r="E135" s="447">
        <f t="shared" ca="1" si="1"/>
        <v>4655249.5493624322</v>
      </c>
      <c r="F135" s="431"/>
      <c r="G135" s="459">
        <f t="shared" si="15"/>
        <v>11</v>
      </c>
      <c r="H135" s="459">
        <v>128</v>
      </c>
      <c r="I135" s="444">
        <f t="shared" ca="1" si="5"/>
        <v>2013166.7028956991</v>
      </c>
      <c r="J135" s="444">
        <f t="array" ref="J135">IFERROR(INDEX('Retirement Calculator'!J:J,MATCH('Isaac 401k'!N135,'Retirement Calculator'!A:A,0),0),0)</f>
        <v>8395.6297298201844</v>
      </c>
      <c r="K135" s="444">
        <f t="shared" ca="1" si="2"/>
        <v>8353.212804857827</v>
      </c>
      <c r="L135" s="444">
        <f t="shared" ca="1" si="3"/>
        <v>2013124.2859707368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4655249.5493624322</v>
      </c>
      <c r="C136" s="447">
        <f t="shared" si="0"/>
        <v>0</v>
      </c>
      <c r="D136" s="447">
        <f t="shared" ca="1" si="9"/>
        <v>94914.887227496962</v>
      </c>
      <c r="E136" s="447">
        <f t="shared" ca="1" si="1"/>
        <v>4750164.4365899293</v>
      </c>
      <c r="F136" s="431"/>
      <c r="G136" s="459">
        <f t="shared" si="15"/>
        <v>11</v>
      </c>
      <c r="H136" s="459">
        <v>129</v>
      </c>
      <c r="I136" s="444">
        <f t="shared" ca="1" si="5"/>
        <v>2013124.2859707368</v>
      </c>
      <c r="J136" s="444">
        <f t="array" ref="J136">IFERROR(INDEX('Retirement Calculator'!J:J,MATCH('Isaac 401k'!N136,'Retirement Calculator'!A:A,0),0),0)</f>
        <v>8395.6297298201844</v>
      </c>
      <c r="K136" s="444">
        <f t="shared" ca="1" si="2"/>
        <v>8353.0360676704859</v>
      </c>
      <c r="L136" s="444">
        <f t="shared" ca="1" si="3"/>
        <v>2013081.692308587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2013081.692308587</v>
      </c>
      <c r="J137" s="444">
        <f t="array" ref="J137">IFERROR(INDEX('Retirement Calculator'!J:J,MATCH('Isaac 401k'!N137,'Retirement Calculator'!A:A,0),0),0)</f>
        <v>8395.6297298201844</v>
      </c>
      <c r="K137" s="444">
        <f t="shared" ca="1" si="2"/>
        <v>8352.8585940781959</v>
      </c>
      <c r="L137" s="444">
        <f t="shared" ca="1" si="3"/>
        <v>2013038.9211728449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2013038.9211728449</v>
      </c>
      <c r="J138" s="444">
        <f t="array" ref="J138">IFERROR(INDEX('Retirement Calculator'!J:J,MATCH('Isaac 401k'!N138,'Retirement Calculator'!A:A,0),0),0)</f>
        <v>8395.6297298201844</v>
      </c>
      <c r="K138" s="444">
        <f t="shared" ca="1" si="2"/>
        <v>8352.6803810126039</v>
      </c>
      <c r="L138" s="444">
        <f t="shared" ca="1" si="3"/>
        <v>2012995.9718240374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2012995.9718240374</v>
      </c>
      <c r="J139" s="444">
        <f t="array" ref="J139">IFERROR(INDEX('Retirement Calculator'!J:J,MATCH('Isaac 401k'!N139,'Retirement Calculator'!A:A,0),0),0)</f>
        <v>8395.6297298201844</v>
      </c>
      <c r="K139" s="444">
        <f t="shared" ca="1" si="2"/>
        <v>8352.501425392571</v>
      </c>
      <c r="L139" s="444">
        <f t="shared" ca="1" si="3"/>
        <v>2012952.8435196097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2012952.8435196097</v>
      </c>
      <c r="J140" s="444">
        <f t="array" ref="J140">IFERROR(INDEX('Retirement Calculator'!J:J,MATCH('Isaac 401k'!N140,'Retirement Calculator'!A:A,0),0),0)</f>
        <v>8395.6297298201844</v>
      </c>
      <c r="K140" s="444">
        <f t="shared" ca="1" si="2"/>
        <v>8352.3217241241218</v>
      </c>
      <c r="L140" s="444">
        <f t="shared" ca="1" si="3"/>
        <v>2012909.5355139135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2012909.5355139135</v>
      </c>
      <c r="J141" s="444">
        <f t="array" ref="J141">IFERROR(INDEX('Retirement Calculator'!J:J,MATCH('Isaac 401k'!N141,'Retirement Calculator'!A:A,0),0),0)</f>
        <v>8395.6297298201844</v>
      </c>
      <c r="K141" s="444">
        <f t="shared" ca="1" si="2"/>
        <v>8352.1412741003878</v>
      </c>
      <c r="L141" s="444">
        <f t="shared" ca="1" si="3"/>
        <v>2012866.0470581937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2012866.0470581937</v>
      </c>
      <c r="J142" s="444">
        <f t="array" ref="J142">IFERROR(INDEX('Retirement Calculator'!J:J,MATCH('Isaac 401k'!N142,'Retirement Calculator'!A:A,0),0),0)</f>
        <v>8395.6297298201844</v>
      </c>
      <c r="K142" s="444">
        <f t="shared" ca="1" si="2"/>
        <v>8351.9600722015566</v>
      </c>
      <c r="L142" s="444">
        <f t="shared" ca="1" si="3"/>
        <v>2012822.377400575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2012822.377400575</v>
      </c>
      <c r="J143" s="444">
        <f t="array" ref="J143">IFERROR(INDEX('Retirement Calculator'!J:J,MATCH('Isaac 401k'!N143,'Retirement Calculator'!A:A,0),0),0)</f>
        <v>8395.6297298201844</v>
      </c>
      <c r="K143" s="444">
        <f t="shared" ca="1" si="2"/>
        <v>8351.77811529481</v>
      </c>
      <c r="L143" s="444">
        <f t="shared" ca="1" si="3"/>
        <v>2012778.5257860497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2012778.5257860497</v>
      </c>
      <c r="J144" s="444">
        <f t="array" ref="J144">IFERROR(INDEX('Retirement Calculator'!J:J,MATCH('Isaac 401k'!N144,'Retirement Calculator'!A:A,0),0),0)</f>
        <v>8395.6297298201844</v>
      </c>
      <c r="K144" s="444">
        <f t="shared" ca="1" si="2"/>
        <v>8351.5954002342896</v>
      </c>
      <c r="L144" s="444">
        <f t="shared" ca="1" si="3"/>
        <v>2012734.4914564637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2012734.4914564637</v>
      </c>
      <c r="J145" s="444">
        <f t="array" ref="J145">IFERROR(INDEX('Retirement Calculator'!J:J,MATCH('Isaac 401k'!N145,'Retirement Calculator'!A:A,0),0),0)</f>
        <v>8395.6297298201844</v>
      </c>
      <c r="K145" s="444">
        <f t="shared" ca="1" si="2"/>
        <v>8351.4119238610147</v>
      </c>
      <c r="L145" s="444">
        <f t="shared" ca="1" si="3"/>
        <v>2012690.2736505046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2012690.2736505046</v>
      </c>
      <c r="J146" s="444">
        <f t="array" ref="J146">IFERROR(INDEX('Retirement Calculator'!J:J,MATCH('Isaac 401k'!N146,'Retirement Calculator'!A:A,0),0),0)</f>
        <v>8395.6297298201844</v>
      </c>
      <c r="K146" s="444">
        <f t="shared" ca="1" si="2"/>
        <v>8351.2276830028513</v>
      </c>
      <c r="L146" s="444">
        <f t="shared" ca="1" si="3"/>
        <v>2012645.8716036873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2012645.8716036873</v>
      </c>
      <c r="J147" s="444">
        <f t="array" ref="J147">IFERROR(INDEX('Retirement Calculator'!J:J,MATCH('Isaac 401k'!N147,'Retirement Calculator'!A:A,0),0),0)</f>
        <v>8395.6297298201844</v>
      </c>
      <c r="K147" s="444">
        <f t="shared" ca="1" si="2"/>
        <v>8351.0426744744454</v>
      </c>
      <c r="L147" s="444">
        <f t="shared" ca="1" si="3"/>
        <v>2012601.2845483415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2012601.2845483415</v>
      </c>
      <c r="J148" s="444">
        <f t="array" ref="J148">IFERROR(INDEX('Retirement Calculator'!J:J,MATCH('Isaac 401k'!N148,'Retirement Calculator'!A:A,0),0),0)</f>
        <v>8395.6297298201844</v>
      </c>
      <c r="K148" s="444">
        <f t="shared" ca="1" si="2"/>
        <v>8350.8568950771714</v>
      </c>
      <c r="L148" s="444">
        <f t="shared" ca="1" si="3"/>
        <v>2012556.5117135986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2012556.5117135986</v>
      </c>
      <c r="J149" s="444">
        <f t="array" ref="J149">IFERROR(INDEX('Retirement Calculator'!J:J,MATCH('Isaac 401k'!N149,'Retirement Calculator'!A:A,0),0),0)</f>
        <v>8395.6297298201844</v>
      </c>
      <c r="K149" s="444">
        <f t="shared" ca="1" si="2"/>
        <v>8350.670341599076</v>
      </c>
      <c r="L149" s="444">
        <f t="shared" ca="1" si="3"/>
        <v>2012511.5523253775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2012511.5523253775</v>
      </c>
      <c r="J150" s="444">
        <f t="array" ref="J150">IFERROR(INDEX('Retirement Calculator'!J:J,MATCH('Isaac 401k'!N150,'Retirement Calculator'!A:A,0),0),0)</f>
        <v>8395.6297298201844</v>
      </c>
      <c r="K150" s="444">
        <f t="shared" ca="1" si="2"/>
        <v>8350.4830108148217</v>
      </c>
      <c r="L150" s="444">
        <f t="shared" ca="1" si="3"/>
        <v>2012466.405606372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2012466.405606372</v>
      </c>
      <c r="J151" s="444">
        <f t="array" ref="J151">IFERROR(INDEX('Retirement Calculator'!J:J,MATCH('Isaac 401k'!N151,'Retirement Calculator'!A:A,0),0),0)</f>
        <v>8395.6297298201844</v>
      </c>
      <c r="K151" s="444">
        <f t="shared" ca="1" si="2"/>
        <v>8350.2948994856324</v>
      </c>
      <c r="L151" s="444">
        <f t="shared" ca="1" si="3"/>
        <v>2012421.0707760374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2012421.0707760374</v>
      </c>
      <c r="J152" s="444">
        <f t="array" ref="J152">IFERROR(INDEX('Retirement Calculator'!J:J,MATCH('Isaac 401k'!N152,'Retirement Calculator'!A:A,0),0),0)</f>
        <v>8395.6297298201844</v>
      </c>
      <c r="K152" s="444">
        <f t="shared" ca="1" si="2"/>
        <v>8350.1060043592388</v>
      </c>
      <c r="L152" s="444">
        <f t="shared" ca="1" si="3"/>
        <v>2012375.5470505764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2012375.5470505764</v>
      </c>
      <c r="J153" s="444">
        <f t="array" ref="J153">IFERROR(INDEX('Retirement Calculator'!J:J,MATCH('Isaac 401k'!N153,'Retirement Calculator'!A:A,0),0),0)</f>
        <v>8395.6297298201844</v>
      </c>
      <c r="K153" s="444">
        <f t="shared" ca="1" si="2"/>
        <v>8349.9163221698182</v>
      </c>
      <c r="L153" s="444">
        <f t="shared" ca="1" si="3"/>
        <v>2012329.8336429261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2012329.8336429261</v>
      </c>
      <c r="J154" s="444">
        <f t="array" ref="J154">IFERROR(INDEX('Retirement Calculator'!J:J,MATCH('Isaac 401k'!N154,'Retirement Calculator'!A:A,0),0),0)</f>
        <v>8395.6297298201844</v>
      </c>
      <c r="K154" s="444">
        <f t="shared" ca="1" si="2"/>
        <v>8349.7258496379418</v>
      </c>
      <c r="L154" s="444">
        <f t="shared" ca="1" si="3"/>
        <v>2012283.9297627439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2012283.9297627439</v>
      </c>
      <c r="J155" s="444">
        <f t="array" ref="J155">IFERROR(INDEX('Retirement Calculator'!J:J,MATCH('Isaac 401k'!N155,'Retirement Calculator'!A:A,0),0),0)</f>
        <v>8395.6297298201844</v>
      </c>
      <c r="K155" s="444">
        <f t="shared" ca="1" si="2"/>
        <v>8349.5345834705149</v>
      </c>
      <c r="L155" s="444">
        <f t="shared" ca="1" si="3"/>
        <v>2012237.8346163942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2012237.8346163942</v>
      </c>
      <c r="J156" s="444">
        <f t="array" ref="J156">IFERROR(INDEX('Retirement Calculator'!J:J,MATCH('Isaac 401k'!N156,'Retirement Calculator'!A:A,0),0),0)</f>
        <v>8395.6297298201844</v>
      </c>
      <c r="K156" s="444">
        <f t="shared" ca="1" si="2"/>
        <v>8349.3425203607258</v>
      </c>
      <c r="L156" s="444">
        <f t="shared" ca="1" si="3"/>
        <v>2012191.5474069349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2012191.5474069349</v>
      </c>
      <c r="J157" s="444">
        <f t="array" ref="J157">IFERROR(INDEX('Retirement Calculator'!J:J,MATCH('Isaac 401k'!N157,'Retirement Calculator'!A:A,0),0),0)</f>
        <v>8395.6297298201844</v>
      </c>
      <c r="K157" s="444">
        <f t="shared" ca="1" si="2"/>
        <v>8349.1496569879782</v>
      </c>
      <c r="L157" s="444">
        <f t="shared" ca="1" si="3"/>
        <v>2012145.0673341027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2012145.0673341027</v>
      </c>
      <c r="J158" s="444">
        <f t="array" ref="J158">IFERROR(INDEX('Retirement Calculator'!J:J,MATCH('Isaac 401k'!N158,'Retirement Calculator'!A:A,0),0),0)</f>
        <v>8395.6297298201844</v>
      </c>
      <c r="K158" s="444">
        <f t="shared" ca="1" si="2"/>
        <v>8348.9559900178429</v>
      </c>
      <c r="L158" s="444">
        <f t="shared" ca="1" si="3"/>
        <v>2012098.3935943004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2012098.3935943004</v>
      </c>
      <c r="J159" s="444">
        <f t="array" ref="J159">IFERROR(INDEX('Retirement Calculator'!J:J,MATCH('Isaac 401k'!N159,'Retirement Calculator'!A:A,0),0),0)</f>
        <v>8395.6297298201844</v>
      </c>
      <c r="K159" s="444">
        <f t="shared" ca="1" si="2"/>
        <v>8348.7615161020003</v>
      </c>
      <c r="L159" s="444">
        <f t="shared" ca="1" si="3"/>
        <v>2012051.5253805821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2012051.5253805821</v>
      </c>
      <c r="J160" s="444">
        <f t="array" ref="J160">IFERROR(INDEX('Retirement Calculator'!J:J,MATCH('Isaac 401k'!N160,'Retirement Calculator'!A:A,0),0),0)</f>
        <v>8395.6297298201844</v>
      </c>
      <c r="K160" s="444">
        <f t="shared" ca="1" si="2"/>
        <v>8348.5662318781742</v>
      </c>
      <c r="L160" s="444">
        <f t="shared" ca="1" si="3"/>
        <v>2012004.4618826401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2012004.4618826401</v>
      </c>
      <c r="J161" s="444">
        <f t="array" ref="J161">IFERROR(INDEX('Retirement Calculator'!J:J,MATCH('Isaac 401k'!N161,'Retirement Calculator'!A:A,0),0),0)</f>
        <v>8395.6297298201844</v>
      </c>
      <c r="K161" s="444">
        <f t="shared" ca="1" si="2"/>
        <v>8348.3701339700838</v>
      </c>
      <c r="L161" s="444">
        <f t="shared" ca="1" si="3"/>
        <v>2011957.2022867901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2011957.2022867901</v>
      </c>
      <c r="J162" s="444">
        <f t="array" ref="J162">IFERROR(INDEX('Retirement Calculator'!J:J,MATCH('Isaac 401k'!N162,'Retirement Calculator'!A:A,0),0),0)</f>
        <v>8395.6297298201844</v>
      </c>
      <c r="K162" s="444">
        <f t="shared" ca="1" si="2"/>
        <v>8348.1732189873746</v>
      </c>
      <c r="L162" s="444">
        <f t="shared" ca="1" si="3"/>
        <v>2011909.7457759574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2011909.7457759574</v>
      </c>
      <c r="J163" s="444">
        <f t="array" ref="J163">IFERROR(INDEX('Retirement Calculator'!J:J,MATCH('Isaac 401k'!N163,'Retirement Calculator'!A:A,0),0),0)</f>
        <v>8395.6297298201844</v>
      </c>
      <c r="K163" s="444">
        <f t="shared" ca="1" si="2"/>
        <v>8347.9754835255717</v>
      </c>
      <c r="L163" s="444">
        <f t="shared" ca="1" si="3"/>
        <v>2011862.0915296627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2011862.0915296627</v>
      </c>
      <c r="J164" s="444">
        <f t="array" ref="J164">IFERROR(INDEX('Retirement Calculator'!J:J,MATCH('Isaac 401k'!N164,'Retirement Calculator'!A:A,0),0),0)</f>
        <v>8395.6297298201844</v>
      </c>
      <c r="K164" s="444">
        <f t="shared" ca="1" si="2"/>
        <v>8347.7769241660098</v>
      </c>
      <c r="L164" s="444">
        <f t="shared" ca="1" si="3"/>
        <v>2011814.2387240084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2011814.2387240084</v>
      </c>
      <c r="J165" s="444">
        <f t="array" ref="J165">IFERROR(INDEX('Retirement Calculator'!J:J,MATCH('Isaac 401k'!N165,'Retirement Calculator'!A:A,0),0),0)</f>
        <v>8395.6297298201844</v>
      </c>
      <c r="K165" s="444">
        <f t="shared" ca="1" si="2"/>
        <v>8347.577537475785</v>
      </c>
      <c r="L165" s="444">
        <f t="shared" ca="1" si="3"/>
        <v>2011766.1865316641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2011766.1865316641</v>
      </c>
      <c r="J166" s="444">
        <f t="array" ref="J166">IFERROR(INDEX('Retirement Calculator'!J:J,MATCH('Isaac 401k'!N166,'Retirement Calculator'!A:A,0),0),0)</f>
        <v>8395.6297298201844</v>
      </c>
      <c r="K166" s="444">
        <f t="shared" ca="1" si="2"/>
        <v>8347.377320007683</v>
      </c>
      <c r="L166" s="444">
        <f t="shared" ca="1" si="3"/>
        <v>2011717.9341218516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2011717.9341218516</v>
      </c>
      <c r="J167" s="444">
        <f t="array" ref="J167">IFERROR(INDEX('Retirement Calculator'!J:J,MATCH('Isaac 401k'!N167,'Retirement Calculator'!A:A,0),0),0)</f>
        <v>8395.6297298201844</v>
      </c>
      <c r="K167" s="444">
        <f t="shared" ca="1" si="2"/>
        <v>8347.1762683001307</v>
      </c>
      <c r="L167" s="444">
        <f t="shared" ca="1" si="3"/>
        <v>2011669.4806603314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2011669.4806603314</v>
      </c>
      <c r="J168" s="444">
        <f t="array" ref="J168">IFERROR(INDEX('Retirement Calculator'!J:J,MATCH('Isaac 401k'!N168,'Retirement Calculator'!A:A,0),0),0)</f>
        <v>8395.6297298201844</v>
      </c>
      <c r="K168" s="444">
        <f t="shared" ca="1" si="2"/>
        <v>8346.9743788771284</v>
      </c>
      <c r="L168" s="444">
        <f t="shared" ca="1" si="3"/>
        <v>2011620.8253093883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2011620.8253093883</v>
      </c>
      <c r="J169" s="444">
        <f t="array" ref="J169">IFERROR(INDEX('Retirement Calculator'!J:J,MATCH('Isaac 401k'!N169,'Retirement Calculator'!A:A,0),0),0)</f>
        <v>8395.6297298201844</v>
      </c>
      <c r="K169" s="444">
        <f t="shared" ca="1" si="2"/>
        <v>8346.771648248201</v>
      </c>
      <c r="L169" s="444">
        <f t="shared" ca="1" si="3"/>
        <v>2011571.9672278163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2011571.9672278163</v>
      </c>
      <c r="J170" s="444">
        <f t="array" ref="J170">IFERROR(INDEX('Retirement Calculator'!J:J,MATCH('Isaac 401k'!N170,'Retirement Calculator'!A:A,0),0),0)</f>
        <v>8395.6297298201844</v>
      </c>
      <c r="K170" s="444">
        <f t="shared" ca="1" si="2"/>
        <v>8346.5680729083178</v>
      </c>
      <c r="L170" s="444">
        <f t="shared" ca="1" si="3"/>
        <v>2011522.9055709045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2011522.9055709045</v>
      </c>
      <c r="J171" s="444">
        <f t="array" ref="J171">IFERROR(INDEX('Retirement Calculator'!J:J,MATCH('Isaac 401k'!N171,'Retirement Calculator'!A:A,0),0),0)</f>
        <v>8395.6297298201844</v>
      </c>
      <c r="K171" s="444">
        <f t="shared" ca="1" si="2"/>
        <v>8346.3636493378508</v>
      </c>
      <c r="L171" s="444">
        <f t="shared" ca="1" si="3"/>
        <v>2011473.6394904221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2011473.6394904221</v>
      </c>
      <c r="J172" s="444">
        <f t="array" ref="J172">IFERROR(INDEX('Retirement Calculator'!J:J,MATCH('Isaac 401k'!N172,'Retirement Calculator'!A:A,0),0),0)</f>
        <v>8395.6297298201844</v>
      </c>
      <c r="K172" s="444">
        <f t="shared" ca="1" si="2"/>
        <v>8346.1583740025071</v>
      </c>
      <c r="L172" s="444">
        <f t="shared" ca="1" si="3"/>
        <v>2011424.1681346043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2011424.1681346043</v>
      </c>
      <c r="J173" s="444">
        <f t="array" ref="J173">IFERROR(INDEX('Retirement Calculator'!J:J,MATCH('Isaac 401k'!N173,'Retirement Calculator'!A:A,0),0),0)</f>
        <v>8395.6297298201844</v>
      </c>
      <c r="K173" s="444">
        <f t="shared" ca="1" si="2"/>
        <v>8345.9522433532675</v>
      </c>
      <c r="L173" s="444">
        <f t="shared" ca="1" si="3"/>
        <v>2011374.4906481374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2011374.4906481374</v>
      </c>
      <c r="J174" s="444">
        <f t="array" ref="J174">IFERROR(INDEX('Retirement Calculator'!J:J,MATCH('Isaac 401k'!N174,'Retirement Calculator'!A:A,0),0),0)</f>
        <v>8395.6297298201844</v>
      </c>
      <c r="K174" s="444">
        <f t="shared" ca="1" si="2"/>
        <v>8345.7452538263224</v>
      </c>
      <c r="L174" s="444">
        <f t="shared" ca="1" si="3"/>
        <v>2011324.6061721435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2011324.6061721435</v>
      </c>
      <c r="J175" s="444">
        <f t="array" ref="J175">IFERROR(INDEX('Retirement Calculator'!J:J,MATCH('Isaac 401k'!N175,'Retirement Calculator'!A:A,0),0),0)</f>
        <v>8395.6297298201844</v>
      </c>
      <c r="K175" s="444">
        <f t="shared" ca="1" si="2"/>
        <v>8345.537401843012</v>
      </c>
      <c r="L175" s="444">
        <f t="shared" ca="1" si="3"/>
        <v>2011274.5138441664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2011274.5138441664</v>
      </c>
      <c r="J176" s="444">
        <f t="array" ref="J176">IFERROR(INDEX('Retirement Calculator'!J:J,MATCH('Isaac 401k'!N176,'Retirement Calculator'!A:A,0),0),0)</f>
        <v>8395.6297298201844</v>
      </c>
      <c r="K176" s="444">
        <f t="shared" ca="1" si="2"/>
        <v>8345.3286838097756</v>
      </c>
      <c r="L176" s="444">
        <f t="shared" ca="1" si="3"/>
        <v>2011224.2127981561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2011224.2127981561</v>
      </c>
      <c r="J177" s="444">
        <f t="array" ref="J177">IFERROR(INDEX('Retirement Calculator'!J:J,MATCH('Isaac 401k'!N177,'Retirement Calculator'!A:A,0),0),0)</f>
        <v>8395.6297298201844</v>
      </c>
      <c r="K177" s="444">
        <f t="shared" ca="1" si="2"/>
        <v>8345.1190961180655</v>
      </c>
      <c r="L177" s="444">
        <f t="shared" ca="1" si="3"/>
        <v>2011173.7021644539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2011173.7021644539</v>
      </c>
      <c r="J178" s="444">
        <f t="array" ref="J178">IFERROR(INDEX('Retirement Calculator'!J:J,MATCH('Isaac 401k'!N178,'Retirement Calculator'!A:A,0),0),0)</f>
        <v>8395.6297298201844</v>
      </c>
      <c r="K178" s="444">
        <f t="shared" ca="1" si="2"/>
        <v>8344.9086351443075</v>
      </c>
      <c r="L178" s="444">
        <f t="shared" ca="1" si="3"/>
        <v>2011122.9810697781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2011122.9810697781</v>
      </c>
      <c r="J179" s="444">
        <f t="array" ref="J179">IFERROR(INDEX('Retirement Calculator'!J:J,MATCH('Isaac 401k'!N179,'Retirement Calculator'!A:A,0),0),0)</f>
        <v>8395.6297298201844</v>
      </c>
      <c r="K179" s="444">
        <f t="shared" ca="1" si="2"/>
        <v>8344.6972972498243</v>
      </c>
      <c r="L179" s="444">
        <f t="shared" ca="1" si="3"/>
        <v>2011072.0486372078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2011072.0486372078</v>
      </c>
      <c r="J180" s="444">
        <f t="array" ref="J180">IFERROR(INDEX('Retirement Calculator'!J:J,MATCH('Isaac 401k'!N180,'Retirement Calculator'!A:A,0),0),0)</f>
        <v>8395.6297298201844</v>
      </c>
      <c r="K180" s="444">
        <f t="shared" ca="1" si="2"/>
        <v>8344.4850787807827</v>
      </c>
      <c r="L180" s="444">
        <f t="shared" ca="1" si="3"/>
        <v>2011020.9039861683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2011020.9039861683</v>
      </c>
      <c r="J181" s="444">
        <f t="array" ref="J181">IFERROR(INDEX('Retirement Calculator'!J:J,MATCH('Isaac 401k'!N181,'Retirement Calculator'!A:A,0),0),0)</f>
        <v>8395.6297298201844</v>
      </c>
      <c r="K181" s="444">
        <f t="shared" ca="1" si="2"/>
        <v>8344.2719760681175</v>
      </c>
      <c r="L181" s="444">
        <f t="shared" ca="1" si="3"/>
        <v>2010969.5462324163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2010969.5462324163</v>
      </c>
      <c r="J182" s="444">
        <f t="array" ref="J182">IFERROR(INDEX('Retirement Calculator'!J:J,MATCH('Isaac 401k'!N182,'Retirement Calculator'!A:A,0),0),0)</f>
        <v>8395.6297298201844</v>
      </c>
      <c r="K182" s="444">
        <f t="shared" ca="1" si="2"/>
        <v>8344.057985427482</v>
      </c>
      <c r="L182" s="444">
        <f t="shared" ca="1" si="3"/>
        <v>2010917.9744880237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2010917.9744880237</v>
      </c>
      <c r="J183" s="444">
        <f t="array" ref="J183">IFERROR(INDEX('Retirement Calculator'!J:J,MATCH('Isaac 401k'!N183,'Retirement Calculator'!A:A,0),0),0)</f>
        <v>8395.6297298201844</v>
      </c>
      <c r="K183" s="444">
        <f t="shared" ca="1" si="2"/>
        <v>8343.8431031591808</v>
      </c>
      <c r="L183" s="444">
        <f t="shared" ca="1" si="3"/>
        <v>2010866.1878613627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2010866.1878613627</v>
      </c>
      <c r="J184" s="444">
        <f t="array" ref="J184">IFERROR(INDEX('Retirement Calculator'!J:J,MATCH('Isaac 401k'!N184,'Retirement Calculator'!A:A,0),0),0)</f>
        <v>8395.6297298201844</v>
      </c>
      <c r="K184" s="444">
        <f t="shared" ca="1" si="2"/>
        <v>8343.6273255480937</v>
      </c>
      <c r="L184" s="444">
        <f t="shared" ca="1" si="3"/>
        <v>2010814.1854570906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2010814.1854570906</v>
      </c>
      <c r="J185" s="444">
        <f t="array" ref="J185">IFERROR(INDEX('Retirement Calculator'!J:J,MATCH('Isaac 401k'!N185,'Retirement Calculator'!A:A,0),0),0)</f>
        <v>8395.6297298201844</v>
      </c>
      <c r="K185" s="444">
        <f t="shared" ca="1" si="2"/>
        <v>8343.4106488636262</v>
      </c>
      <c r="L185" s="444">
        <f t="shared" ca="1" si="3"/>
        <v>2010761.966376134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2010761.966376134</v>
      </c>
      <c r="J186" s="444">
        <f t="array" ref="J186">IFERROR(INDEX('Retirement Calculator'!J:J,MATCH('Isaac 401k'!N186,'Retirement Calculator'!A:A,0),0),0)</f>
        <v>8395.6297298201844</v>
      </c>
      <c r="K186" s="444">
        <f t="shared" ca="1" si="2"/>
        <v>8343.1930693596423</v>
      </c>
      <c r="L186" s="444">
        <f t="shared" ca="1" si="3"/>
        <v>2010709.5297156735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2010709.5297156735</v>
      </c>
      <c r="J187" s="444">
        <f t="array" ref="J187">IFERROR(INDEX('Retirement Calculator'!J:J,MATCH('Isaac 401k'!N187,'Retirement Calculator'!A:A,0),0),0)</f>
        <v>8395.6297298201844</v>
      </c>
      <c r="K187" s="444">
        <f t="shared" ca="1" si="2"/>
        <v>8342.9745832743884</v>
      </c>
      <c r="L187" s="444">
        <f t="shared" ca="1" si="3"/>
        <v>2010656.8745691278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2010656.8745691278</v>
      </c>
      <c r="J188" s="444">
        <f t="array" ref="J188">IFERROR(INDEX('Retirement Calculator'!J:J,MATCH('Isaac 401k'!N188,'Retirement Calculator'!A:A,0),0),0)</f>
        <v>8395.6297298201844</v>
      </c>
      <c r="K188" s="444">
        <f t="shared" ca="1" si="2"/>
        <v>8342.755186830449</v>
      </c>
      <c r="L188" s="444">
        <f t="shared" ca="1" si="3"/>
        <v>2010604.000026138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2010604.000026138</v>
      </c>
      <c r="J189" s="444">
        <f t="array" ref="J189">IFERROR(INDEX('Retirement Calculator'!J:J,MATCH('Isaac 401k'!N189,'Retirement Calculator'!A:A,0),0),0)</f>
        <v>8395.6297298201844</v>
      </c>
      <c r="K189" s="444">
        <f t="shared" ca="1" si="2"/>
        <v>8342.5348762346584</v>
      </c>
      <c r="L189" s="444">
        <f t="shared" ca="1" si="3"/>
        <v>2010550.9051725524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2010550.9051725524</v>
      </c>
      <c r="J190" s="444">
        <f t="array" ref="J190">IFERROR(INDEX('Retirement Calculator'!J:J,MATCH('Isaac 401k'!N190,'Retirement Calculator'!A:A,0),0),0)</f>
        <v>8395.6297298201844</v>
      </c>
      <c r="K190" s="444">
        <f t="shared" ca="1" si="2"/>
        <v>8342.3136476780528</v>
      </c>
      <c r="L190" s="444">
        <f t="shared" ca="1" si="3"/>
        <v>2010497.5890904104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2010497.5890904104</v>
      </c>
      <c r="J191" s="444">
        <f t="array" ref="J191">IFERROR(INDEX('Retirement Calculator'!J:J,MATCH('Isaac 401k'!N191,'Retirement Calculator'!A:A,0),0),0)</f>
        <v>8395.6297298201844</v>
      </c>
      <c r="K191" s="444">
        <f t="shared" ca="1" si="2"/>
        <v>8342.091497335794</v>
      </c>
      <c r="L191" s="444">
        <f t="shared" ca="1" si="3"/>
        <v>2010444.050857926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2010444.050857926</v>
      </c>
      <c r="J192" s="444">
        <f t="array" ref="J192">IFERROR(INDEX('Retirement Calculator'!J:J,MATCH('Isaac 401k'!N192,'Retirement Calculator'!A:A,0),0),0)</f>
        <v>8395.6297298201844</v>
      </c>
      <c r="K192" s="444">
        <f t="shared" ca="1" si="2"/>
        <v>8341.8684213671077</v>
      </c>
      <c r="L192" s="444">
        <f t="shared" ca="1" si="3"/>
        <v>2010390.289549473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2010390.289549473</v>
      </c>
      <c r="J193" s="444">
        <f t="array" ref="J193">IFERROR(INDEX('Retirement Calculator'!J:J,MATCH('Isaac 401k'!N193,'Retirement Calculator'!A:A,0),0),0)</f>
        <v>8395.6297298201844</v>
      </c>
      <c r="K193" s="444">
        <f t="shared" ca="1" si="2"/>
        <v>8341.6444159152197</v>
      </c>
      <c r="L193" s="444">
        <f t="shared" ca="1" si="3"/>
        <v>2010336.304235568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2010336.304235568</v>
      </c>
      <c r="J194" s="444">
        <f t="array" ref="J194">IFERROR(INDEX('Retirement Calculator'!J:J,MATCH('Isaac 401k'!N194,'Retirement Calculator'!A:A,0),0),0)</f>
        <v>8395.6297298201844</v>
      </c>
      <c r="K194" s="444">
        <f t="shared" ca="1" si="2"/>
        <v>8341.4194771072835</v>
      </c>
      <c r="L194" s="444">
        <f t="shared" ca="1" si="3"/>
        <v>2010282.0939828551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2010282.0939828551</v>
      </c>
      <c r="J195" s="444">
        <f t="array" ref="J195">IFERROR(INDEX('Retirement Calculator'!J:J,MATCH('Isaac 401k'!N195,'Retirement Calculator'!A:A,0),0),0)</f>
        <v>8395.6297298201844</v>
      </c>
      <c r="K195" s="444">
        <f t="shared" ca="1" si="2"/>
        <v>8341.1936010543122</v>
      </c>
      <c r="L195" s="444">
        <f t="shared" ca="1" si="3"/>
        <v>2010227.6578540893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2010227.6578540893</v>
      </c>
      <c r="J196" s="444">
        <f t="array" ref="J196">IFERROR(INDEX('Retirement Calculator'!J:J,MATCH('Isaac 401k'!N196,'Retirement Calculator'!A:A,0),0),0)</f>
        <v>8395.6297298201844</v>
      </c>
      <c r="K196" s="444">
        <f t="shared" ca="1" si="2"/>
        <v>8340.9667838511214</v>
      </c>
      <c r="L196" s="444">
        <f t="shared" ca="1" si="3"/>
        <v>2010172.9949081203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2010172.9949081203</v>
      </c>
      <c r="J197" s="444">
        <f t="array" ref="J197">IFERROR(INDEX('Retirement Calculator'!J:J,MATCH('Isaac 401k'!N197,'Retirement Calculator'!A:A,0),0),0)</f>
        <v>8395.6297298201844</v>
      </c>
      <c r="K197" s="444">
        <f t="shared" ca="1" si="2"/>
        <v>8340.7390215762498</v>
      </c>
      <c r="L197" s="444">
        <f t="shared" ca="1" si="3"/>
        <v>2010118.1041998763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2010118.1041998763</v>
      </c>
      <c r="J198" s="444">
        <f t="array" ref="J198">IFERROR(INDEX('Retirement Calculator'!J:J,MATCH('Isaac 401k'!N198,'Retirement Calculator'!A:A,0),0),0)</f>
        <v>8395.6297298201844</v>
      </c>
      <c r="K198" s="444">
        <f t="shared" ca="1" si="2"/>
        <v>8340.5103102919002</v>
      </c>
      <c r="L198" s="444">
        <f t="shared" ca="1" si="3"/>
        <v>2010062.9847803481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2010062.9847803481</v>
      </c>
      <c r="J199" s="444">
        <f t="array" ref="J199">IFERROR(INDEX('Retirement Calculator'!J:J,MATCH('Isaac 401k'!N199,'Retirement Calculator'!A:A,0),0),0)</f>
        <v>8395.6297298201844</v>
      </c>
      <c r="K199" s="444">
        <f t="shared" ca="1" si="2"/>
        <v>8340.2806460438678</v>
      </c>
      <c r="L199" s="444">
        <f t="shared" ca="1" si="3"/>
        <v>2010007.6356965718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2010007.6356965718</v>
      </c>
      <c r="J200" s="444">
        <f t="array" ref="J200">IFERROR(INDEX('Retirement Calculator'!J:J,MATCH('Isaac 401k'!N200,'Retirement Calculator'!A:A,0),0),0)</f>
        <v>8395.6297298201844</v>
      </c>
      <c r="K200" s="444">
        <f t="shared" ca="1" si="2"/>
        <v>8340.0500248614644</v>
      </c>
      <c r="L200" s="444">
        <f t="shared" ca="1" si="3"/>
        <v>2009952.0559916131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2009952.0559916131</v>
      </c>
      <c r="J201" s="444">
        <f t="array" ref="J201">IFERROR(INDEX('Retirement Calculator'!J:J,MATCH('Isaac 401k'!N201,'Retirement Calculator'!A:A,0),0),0)</f>
        <v>8395.6297298201844</v>
      </c>
      <c r="K201" s="444">
        <f t="shared" ca="1" si="2"/>
        <v>8339.8184427574688</v>
      </c>
      <c r="L201" s="444">
        <f t="shared" ca="1" si="3"/>
        <v>2009896.2447045504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2009896.2447045504</v>
      </c>
      <c r="J202" s="444">
        <f t="array" ref="J202">IFERROR(INDEX('Retirement Calculator'!J:J,MATCH('Isaac 401k'!N202,'Retirement Calculator'!A:A,0),0),0)</f>
        <v>8395.6297298201844</v>
      </c>
      <c r="K202" s="444">
        <f t="shared" ca="1" si="2"/>
        <v>8339.5858957280416</v>
      </c>
      <c r="L202" s="444">
        <f t="shared" ca="1" si="3"/>
        <v>2009840.2008704583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2009840.2008704583</v>
      </c>
      <c r="J203" s="444">
        <f t="array" ref="J203">IFERROR(INDEX('Retirement Calculator'!J:J,MATCH('Isaac 401k'!N203,'Retirement Calculator'!A:A,0),0),0)</f>
        <v>8395.6297298201844</v>
      </c>
      <c r="K203" s="444">
        <f t="shared" ca="1" si="2"/>
        <v>8339.3523797526595</v>
      </c>
      <c r="L203" s="444">
        <f t="shared" ca="1" si="3"/>
        <v>2009783.9235203906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2009783.9235203906</v>
      </c>
      <c r="J204" s="444">
        <f t="array" ref="J204">IFERROR(INDEX('Retirement Calculator'!J:J,MATCH('Isaac 401k'!N204,'Retirement Calculator'!A:A,0),0),0)</f>
        <v>8395.6297298201844</v>
      </c>
      <c r="K204" s="444">
        <f t="shared" ca="1" si="2"/>
        <v>8339.117890794043</v>
      </c>
      <c r="L204" s="444">
        <f t="shared" ca="1" si="3"/>
        <v>2009727.4116813645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2009727.4116813645</v>
      </c>
      <c r="J205" s="444">
        <f t="array" ref="J205">IFERROR(INDEX('Retirement Calculator'!J:J,MATCH('Isaac 401k'!N205,'Retirement Calculator'!A:A,0),0),0)</f>
        <v>8395.6297298201844</v>
      </c>
      <c r="K205" s="444">
        <f t="shared" ca="1" si="2"/>
        <v>8338.8824247981011</v>
      </c>
      <c r="L205" s="444">
        <f t="shared" ca="1" si="3"/>
        <v>2009670.6643763424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2009670.6643763424</v>
      </c>
      <c r="J206" s="444">
        <f t="array" ref="J206">IFERROR(INDEX('Retirement Calculator'!J:J,MATCH('Isaac 401k'!N206,'Retirement Calculator'!A:A,0),0),0)</f>
        <v>8395.6297298201844</v>
      </c>
      <c r="K206" s="444">
        <f t="shared" ca="1" si="2"/>
        <v>8338.6459776938427</v>
      </c>
      <c r="L206" s="444">
        <f t="shared" ca="1" si="3"/>
        <v>2009613.6806242161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2009613.6806242161</v>
      </c>
      <c r="J207" s="444">
        <f t="array" ref="J207">IFERROR(INDEX('Retirement Calculator'!J:J,MATCH('Isaac 401k'!N207,'Retirement Calculator'!A:A,0),0),0)</f>
        <v>8395.6297298201844</v>
      </c>
      <c r="K207" s="444">
        <f t="shared" ca="1" si="2"/>
        <v>8338.4085453933167</v>
      </c>
      <c r="L207" s="444">
        <f t="shared" ca="1" si="3"/>
        <v>2009556.4594397892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2009556.4594397892</v>
      </c>
      <c r="J208" s="444">
        <f t="array" ref="J208">IFERROR(INDEX('Retirement Calculator'!J:J,MATCH('Isaac 401k'!N208,'Retirement Calculator'!A:A,0),0),0)</f>
        <v>8395.6297298201844</v>
      </c>
      <c r="K208" s="444">
        <f t="shared" ca="1" si="2"/>
        <v>8338.1701237915368</v>
      </c>
      <c r="L208" s="444">
        <f t="shared" ca="1" si="3"/>
        <v>2009498.9998337606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2009498.9998337606</v>
      </c>
      <c r="J209" s="444">
        <f t="array" ref="J209">IFERROR(INDEX('Retirement Calculator'!J:J,MATCH('Isaac 401k'!N209,'Retirement Calculator'!A:A,0),0),0)</f>
        <v>8395.6297298201844</v>
      </c>
      <c r="K209" s="444">
        <f t="shared" ca="1" si="2"/>
        <v>8337.9307087664183</v>
      </c>
      <c r="L209" s="444">
        <f t="shared" ca="1" si="3"/>
        <v>2009441.3008127068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2009441.3008127068</v>
      </c>
      <c r="J210" s="444">
        <f t="array" ref="J210">IFERROR(INDEX('Retirement Calculator'!J:J,MATCH('Isaac 401k'!N210,'Retirement Calculator'!A:A,0),0),0)</f>
        <v>8395.6297298201844</v>
      </c>
      <c r="K210" s="444">
        <f t="shared" ca="1" si="2"/>
        <v>8337.6902961786946</v>
      </c>
      <c r="L210" s="444">
        <f t="shared" ca="1" si="3"/>
        <v>2009383.3613790653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2009383.3613790653</v>
      </c>
      <c r="J211" s="444">
        <f t="array" ref="J211">IFERROR(INDEX('Retirement Calculator'!J:J,MATCH('Isaac 401k'!N211,'Retirement Calculator'!A:A,0),0),0)</f>
        <v>8395.6297298201844</v>
      </c>
      <c r="K211" s="444">
        <f t="shared" ca="1" si="2"/>
        <v>8337.4488818718546</v>
      </c>
      <c r="L211" s="444">
        <f t="shared" ca="1" si="3"/>
        <v>2009325.1805311169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2009325.1805311169</v>
      </c>
      <c r="J212" s="444">
        <f t="array" ref="J212">IFERROR(INDEX('Retirement Calculator'!J:J,MATCH('Isaac 401k'!N212,'Retirement Calculator'!A:A,0),0),0)</f>
        <v>8395.6297298201844</v>
      </c>
      <c r="K212" s="444">
        <f t="shared" ca="1" si="2"/>
        <v>8337.2064616720709</v>
      </c>
      <c r="L212" s="444">
        <f t="shared" ca="1" si="3"/>
        <v>2009266.7572629687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2009266.7572629687</v>
      </c>
      <c r="J213" s="444">
        <f t="array" ref="J213">IFERROR(INDEX('Retirement Calculator'!J:J,MATCH('Isaac 401k'!N213,'Retirement Calculator'!A:A,0),0),0)</f>
        <v>8395.6297298201844</v>
      </c>
      <c r="K213" s="444">
        <f t="shared" ca="1" si="2"/>
        <v>8336.9630313881189</v>
      </c>
      <c r="L213" s="444">
        <f t="shared" ca="1" si="3"/>
        <v>2009208.0905645366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2009208.0905645366</v>
      </c>
      <c r="J214" s="444">
        <f t="array" ref="J214">IFERROR(INDEX('Retirement Calculator'!J:J,MATCH('Isaac 401k'!N214,'Retirement Calculator'!A:A,0),0),0)</f>
        <v>8395.6297298201844</v>
      </c>
      <c r="K214" s="444">
        <f t="shared" ca="1" si="2"/>
        <v>8336.7185868113174</v>
      </c>
      <c r="L214" s="444">
        <f t="shared" ca="1" si="3"/>
        <v>2009149.1794215278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2009149.1794215278</v>
      </c>
      <c r="J215" s="444">
        <f t="array" ref="J215">IFERROR(INDEX('Retirement Calculator'!J:J,MATCH('Isaac 401k'!N215,'Retirement Calculator'!A:A,0),0),0)</f>
        <v>8395.6297298201844</v>
      </c>
      <c r="K215" s="444">
        <f t="shared" ca="1" si="2"/>
        <v>8336.4731237154465</v>
      </c>
      <c r="L215" s="444">
        <f t="shared" ca="1" si="3"/>
        <v>2009090.0228154231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2009090.0228154231</v>
      </c>
      <c r="J216" s="444">
        <f t="array" ref="J216">IFERROR(INDEX('Retirement Calculator'!J:J,MATCH('Isaac 401k'!N216,'Retirement Calculator'!A:A,0),0),0)</f>
        <v>8395.6297298201844</v>
      </c>
      <c r="K216" s="444">
        <f t="shared" ca="1" si="2"/>
        <v>8336.2266378566783</v>
      </c>
      <c r="L216" s="444">
        <f t="shared" ca="1" si="3"/>
        <v>2009030.6197234595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2009030.6197234595</v>
      </c>
      <c r="J217" s="444">
        <f t="array" ref="J217">IFERROR(INDEX('Retirement Calculator'!J:J,MATCH('Isaac 401k'!N217,'Retirement Calculator'!A:A,0),0),0)</f>
        <v>8395.6297298201844</v>
      </c>
      <c r="K217" s="444">
        <f t="shared" ca="1" si="2"/>
        <v>8335.9791249734972</v>
      </c>
      <c r="L217" s="444">
        <f t="shared" ca="1" si="3"/>
        <v>2008970.9691186128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2008970.9691186128</v>
      </c>
      <c r="J218" s="444">
        <f t="array" ref="J218">IFERROR(INDEX('Retirement Calculator'!J:J,MATCH('Isaac 401k'!N218,'Retirement Calculator'!A:A,0),0),0)</f>
        <v>8395.6297298201844</v>
      </c>
      <c r="K218" s="444">
        <f t="shared" ca="1" si="2"/>
        <v>8335.730580786636</v>
      </c>
      <c r="L218" s="444">
        <f t="shared" ca="1" si="3"/>
        <v>2008911.0699695793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2008911.0699695793</v>
      </c>
      <c r="J219" s="444">
        <f t="array" ref="J219">IFERROR(INDEX('Retirement Calculator'!J:J,MATCH('Isaac 401k'!N219,'Retirement Calculator'!A:A,0),0),0)</f>
        <v>8395.6297298201844</v>
      </c>
      <c r="K219" s="444">
        <f t="shared" ca="1" si="2"/>
        <v>8335.4810009989978</v>
      </c>
      <c r="L219" s="444">
        <f t="shared" ca="1" si="3"/>
        <v>2008850.9212407582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2008850.9212407582</v>
      </c>
      <c r="J220" s="444">
        <f t="array" ref="J220">IFERROR(INDEX('Retirement Calculator'!J:J,MATCH('Isaac 401k'!N220,'Retirement Calculator'!A:A,0),0),0)</f>
        <v>8395.6297298201844</v>
      </c>
      <c r="K220" s="444">
        <f t="shared" ca="1" si="2"/>
        <v>8335.2303812955743</v>
      </c>
      <c r="L220" s="444">
        <f t="shared" ca="1" si="3"/>
        <v>2008790.5218922335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2008790.5218922335</v>
      </c>
      <c r="J221" s="444">
        <f t="array" ref="J221">IFERROR(INDEX('Retirement Calculator'!J:J,MATCH('Isaac 401k'!N221,'Retirement Calculator'!A:A,0),0),0)</f>
        <v>8395.6297298201844</v>
      </c>
      <c r="K221" s="444">
        <f t="shared" ca="1" si="2"/>
        <v>8334.9787173433888</v>
      </c>
      <c r="L221" s="444">
        <f t="shared" ca="1" si="3"/>
        <v>2008729.8708797568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2008729.8708797568</v>
      </c>
      <c r="J222" s="444">
        <f t="array" ref="J222">IFERROR(INDEX('Retirement Calculator'!J:J,MATCH('Isaac 401k'!N222,'Retirement Calculator'!A:A,0),0),0)</f>
        <v>8395.6297298201844</v>
      </c>
      <c r="K222" s="444">
        <f t="shared" ca="1" si="2"/>
        <v>8334.7260047914024</v>
      </c>
      <c r="L222" s="444">
        <f t="shared" ca="1" si="3"/>
        <v>2008668.967154728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2008668.967154728</v>
      </c>
      <c r="J223" s="444">
        <f t="array" ref="J223">IFERROR(INDEX('Retirement Calculator'!J:J,MATCH('Isaac 401k'!N223,'Retirement Calculator'!A:A,0),0),0)</f>
        <v>8395.6297298201844</v>
      </c>
      <c r="K223" s="444">
        <f t="shared" ca="1" si="2"/>
        <v>8334.4722392704498</v>
      </c>
      <c r="L223" s="444">
        <f t="shared" ca="1" si="3"/>
        <v>2008607.8096641782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2008607.8096641782</v>
      </c>
      <c r="J224" s="444">
        <f t="array" ref="J224">IFERROR(INDEX('Retirement Calculator'!J:J,MATCH('Isaac 401k'!N224,'Retirement Calculator'!A:A,0),0),0)</f>
        <v>8395.6297298201844</v>
      </c>
      <c r="K224" s="444">
        <f t="shared" ca="1" si="2"/>
        <v>8334.2174163931595</v>
      </c>
      <c r="L224" s="444">
        <f t="shared" ca="1" si="3"/>
        <v>2008546.3973507511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2008546.3973507511</v>
      </c>
      <c r="J225" s="444">
        <f t="array" ref="J225">IFERROR(INDEX('Retirement Calculator'!J:J,MATCH('Isaac 401k'!N225,'Retirement Calculator'!A:A,0),0),0)</f>
        <v>8395.6297298201844</v>
      </c>
      <c r="K225" s="444">
        <f t="shared" ca="1" si="2"/>
        <v>8333.9615317538792</v>
      </c>
      <c r="L225" s="444">
        <f t="shared" ca="1" si="3"/>
        <v>2008484.7291526848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2008484.7291526848</v>
      </c>
      <c r="J226" s="444">
        <f t="array" ref="J226">IFERROR(INDEX('Retirement Calculator'!J:J,MATCH('Isaac 401k'!N226,'Retirement Calculator'!A:A,0),0),0)</f>
        <v>8395.6297298201844</v>
      </c>
      <c r="K226" s="444">
        <f t="shared" ca="1" si="2"/>
        <v>8333.7045809286028</v>
      </c>
      <c r="L226" s="444">
        <f t="shared" ca="1" si="3"/>
        <v>2008422.8040037933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2008422.8040037933</v>
      </c>
      <c r="J227" s="444">
        <f t="array" ref="J227">IFERROR(INDEX('Retirement Calculator'!J:J,MATCH('Isaac 401k'!N227,'Retirement Calculator'!A:A,0),0),0)</f>
        <v>8395.6297298201844</v>
      </c>
      <c r="K227" s="444">
        <f t="shared" ca="1" si="2"/>
        <v>8333.446559474889</v>
      </c>
      <c r="L227" s="444">
        <f t="shared" ca="1" si="3"/>
        <v>2008360.6208334479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2008360.6208334479</v>
      </c>
      <c r="J228" s="444">
        <f t="array" ref="J228">IFERROR(INDEX('Retirement Calculator'!J:J,MATCH('Isaac 401k'!N228,'Retirement Calculator'!A:A,0),0),0)</f>
        <v>8395.6297298201844</v>
      </c>
      <c r="K228" s="444">
        <f t="shared" ca="1" si="2"/>
        <v>8333.1874629317826</v>
      </c>
      <c r="L228" s="444">
        <f t="shared" ca="1" si="3"/>
        <v>2008298.1785665595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2008298.1785665595</v>
      </c>
      <c r="J229" s="444">
        <f t="array" ref="J229">IFERROR(INDEX('Retirement Calculator'!J:J,MATCH('Isaac 401k'!N229,'Retirement Calculator'!A:A,0),0),0)</f>
        <v>8395.6297298201844</v>
      </c>
      <c r="K229" s="444">
        <f t="shared" ca="1" si="2"/>
        <v>8332.9272868197477</v>
      </c>
      <c r="L229" s="444">
        <f t="shared" ca="1" si="3"/>
        <v>2008235.4761235591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2008235.4761235591</v>
      </c>
      <c r="J230" s="444">
        <f t="array" ref="J230">IFERROR(INDEX('Retirement Calculator'!J:J,MATCH('Isaac 401k'!N230,'Retirement Calculator'!A:A,0),0),0)</f>
        <v>8395.6297298201844</v>
      </c>
      <c r="K230" s="444">
        <f t="shared" ca="1" si="2"/>
        <v>8332.6660266405779</v>
      </c>
      <c r="L230" s="444">
        <f t="shared" ca="1" si="3"/>
        <v>2008172.5124203796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2008172.5124203796</v>
      </c>
      <c r="J231" s="444">
        <f t="array" ref="J231">IFERROR(INDEX('Retirement Calculator'!J:J,MATCH('Isaac 401k'!N231,'Retirement Calculator'!A:A,0),0),0)</f>
        <v>8395.6297298201844</v>
      </c>
      <c r="K231" s="444">
        <f t="shared" ca="1" si="2"/>
        <v>8332.4036778773298</v>
      </c>
      <c r="L231" s="444">
        <f t="shared" ca="1" si="3"/>
        <v>2008109.2863684366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2008109.2863684366</v>
      </c>
      <c r="J232" s="444">
        <f t="array" ref="J232">IFERROR(INDEX('Retirement Calculator'!J:J,MATCH('Isaac 401k'!N232,'Retirement Calculator'!A:A,0),0),0)</f>
        <v>8395.6297298201844</v>
      </c>
      <c r="K232" s="444">
        <f t="shared" ca="1" si="2"/>
        <v>8332.1402359942367</v>
      </c>
      <c r="L232" s="444">
        <f t="shared" ca="1" si="3"/>
        <v>2008045.7968746107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2008045.7968746107</v>
      </c>
      <c r="J233" s="444">
        <f t="array" ref="J233">IFERROR(INDEX('Retirement Calculator'!J:J,MATCH('Isaac 401k'!N233,'Retirement Calculator'!A:A,0),0),0)</f>
        <v>8395.6297298201844</v>
      </c>
      <c r="K233" s="444">
        <f t="shared" ca="1" si="2"/>
        <v>8331.8756964366275</v>
      </c>
      <c r="L233" s="444">
        <f t="shared" ca="1" si="3"/>
        <v>2007982.0428412273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2007982.0428412273</v>
      </c>
      <c r="J234" s="444">
        <f t="array" ref="J234">IFERROR(INDEX('Retirement Calculator'!J:J,MATCH('Isaac 401k'!N234,'Retirement Calculator'!A:A,0),0),0)</f>
        <v>8395.6297298201844</v>
      </c>
      <c r="K234" s="444">
        <f t="shared" ca="1" si="2"/>
        <v>8331.6100546308626</v>
      </c>
      <c r="L234" s="444">
        <f t="shared" ca="1" si="3"/>
        <v>2007918.0231660379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2007918.0231660379</v>
      </c>
      <c r="J235" s="444">
        <f t="array" ref="J235">IFERROR(INDEX('Retirement Calculator'!J:J,MATCH('Isaac 401k'!N235,'Retirement Calculator'!A:A,0),0),0)</f>
        <v>8395.6297298201844</v>
      </c>
      <c r="K235" s="444">
        <f t="shared" ca="1" si="2"/>
        <v>8331.3433059842391</v>
      </c>
      <c r="L235" s="444">
        <f t="shared" ca="1" si="3"/>
        <v>2007853.736742202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2007853.736742202</v>
      </c>
      <c r="J236" s="444">
        <f t="array" ref="J236">IFERROR(INDEX('Retirement Calculator'!J:J,MATCH('Isaac 401k'!N236,'Retirement Calculator'!A:A,0),0),0)</f>
        <v>8395.6297298201844</v>
      </c>
      <c r="K236" s="444">
        <f t="shared" ca="1" si="2"/>
        <v>8331.0754458849242</v>
      </c>
      <c r="L236" s="444">
        <f t="shared" ca="1" si="3"/>
        <v>2007789.1824582666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2007789.1824582666</v>
      </c>
      <c r="J237" s="444">
        <f t="array" ref="J237">IFERROR(INDEX('Retirement Calculator'!J:J,MATCH('Isaac 401k'!N237,'Retirement Calculator'!A:A,0),0),0)</f>
        <v>8395.6297298201844</v>
      </c>
      <c r="K237" s="444">
        <f t="shared" ca="1" si="2"/>
        <v>8330.8064697018599</v>
      </c>
      <c r="L237" s="444">
        <f t="shared" ca="1" si="3"/>
        <v>2007724.3591981484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2007724.3591981484</v>
      </c>
      <c r="J238" s="444">
        <f t="array" ref="J238">IFERROR(INDEX('Retirement Calculator'!J:J,MATCH('Isaac 401k'!N238,'Retirement Calculator'!A:A,0),0),0)</f>
        <v>8395.6297298201844</v>
      </c>
      <c r="K238" s="444">
        <f t="shared" ca="1" si="2"/>
        <v>8330.5363727846998</v>
      </c>
      <c r="L238" s="444">
        <f t="shared" ca="1" si="3"/>
        <v>2007659.2658411129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2007659.2658411129</v>
      </c>
      <c r="J239" s="444">
        <f t="array" ref="J239">IFERROR(INDEX('Retirement Calculator'!J:J,MATCH('Isaac 401k'!N239,'Retirement Calculator'!A:A,0),0),0)</f>
        <v>8395.6297298201844</v>
      </c>
      <c r="K239" s="444">
        <f t="shared" ca="1" si="2"/>
        <v>8330.2651504637197</v>
      </c>
      <c r="L239" s="444">
        <f t="shared" ca="1" si="3"/>
        <v>2007593.9012617564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2007593.9012617564</v>
      </c>
      <c r="J240" s="444">
        <f t="array" ref="J240">IFERROR(INDEX('Retirement Calculator'!J:J,MATCH('Isaac 401k'!N240,'Retirement Calculator'!A:A,0),0),0)</f>
        <v>8395.6297298201844</v>
      </c>
      <c r="K240" s="444">
        <f t="shared" ca="1" si="2"/>
        <v>8329.9927980497341</v>
      </c>
      <c r="L240" s="444">
        <f t="shared" ca="1" si="3"/>
        <v>2007528.2643299859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2007528.2643299859</v>
      </c>
      <c r="J241" s="444">
        <f t="array" ref="J241">IFERROR(INDEX('Retirement Calculator'!J:J,MATCH('Isaac 401k'!N241,'Retirement Calculator'!A:A,0),0),0)</f>
        <v>8395.6297298201844</v>
      </c>
      <c r="K241" s="444">
        <f t="shared" ca="1" si="2"/>
        <v>8329.7193108340234</v>
      </c>
      <c r="L241" s="444">
        <f t="shared" ca="1" si="3"/>
        <v>2007462.3539109998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2007462.3539109998</v>
      </c>
      <c r="J242" s="444">
        <f t="array" ref="J242">IFERROR(INDEX('Retirement Calculator'!J:J,MATCH('Isaac 401k'!N242,'Retirement Calculator'!A:A,0),0),0)</f>
        <v>8395.6297298201844</v>
      </c>
      <c r="K242" s="444">
        <f t="shared" ca="1" si="2"/>
        <v>8329.4446840882483</v>
      </c>
      <c r="L242" s="444">
        <f t="shared" ca="1" si="3"/>
        <v>2007396.1688652679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2007396.1688652679</v>
      </c>
      <c r="J243" s="444">
        <f t="array" ref="J243">IFERROR(INDEX('Retirement Calculator'!J:J,MATCH('Isaac 401k'!N243,'Retirement Calculator'!A:A,0),0),0)</f>
        <v>8395.6297298201844</v>
      </c>
      <c r="K243" s="444">
        <f t="shared" ca="1" si="2"/>
        <v>8329.1689130643645</v>
      </c>
      <c r="L243" s="444">
        <f t="shared" ca="1" si="3"/>
        <v>2007329.708048512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2007329.708048512</v>
      </c>
      <c r="J244" s="444">
        <f t="array" ref="J244">IFERROR(INDEX('Retirement Calculator'!J:J,MATCH('Isaac 401k'!N244,'Retirement Calculator'!A:A,0),0),0)</f>
        <v>8395.6297298201844</v>
      </c>
      <c r="K244" s="444">
        <f t="shared" ca="1" si="2"/>
        <v>8328.8919929945496</v>
      </c>
      <c r="L244" s="444">
        <f t="shared" ca="1" si="3"/>
        <v>2007262.9703116864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2007262.9703116864</v>
      </c>
      <c r="J245" s="444">
        <f t="array" ref="J245">IFERROR(INDEX('Retirement Calculator'!J:J,MATCH('Isaac 401k'!N245,'Retirement Calculator'!A:A,0),0),0)</f>
        <v>8395.6297298201844</v>
      </c>
      <c r="K245" s="444">
        <f t="shared" ca="1" si="2"/>
        <v>8328.613919091109</v>
      </c>
      <c r="L245" s="444">
        <f t="shared" ca="1" si="3"/>
        <v>2007195.9545009574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2007195.9545009574</v>
      </c>
      <c r="J246" s="444">
        <f t="array" ref="J246">IFERROR(INDEX('Retirement Calculator'!J:J,MATCH('Isaac 401k'!N246,'Retirement Calculator'!A:A,0),0),0)</f>
        <v>8395.6297298201844</v>
      </c>
      <c r="K246" s="444">
        <f t="shared" ca="1" si="2"/>
        <v>8328.3346865464046</v>
      </c>
      <c r="L246" s="444">
        <f t="shared" ca="1" si="3"/>
        <v>2007128.6594576836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2007128.6594576836</v>
      </c>
      <c r="J247" s="444">
        <f t="array" ref="J247">IFERROR(INDEX('Retirement Calculator'!J:J,MATCH('Isaac 401k'!N247,'Retirement Calculator'!A:A,0),0),0)</f>
        <v>8395.6297298201844</v>
      </c>
      <c r="K247" s="444">
        <f t="shared" ca="1" si="2"/>
        <v>8328.0542905327638</v>
      </c>
      <c r="L247" s="444">
        <f t="shared" ca="1" si="3"/>
        <v>2007061.0840183962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2007061.0840183962</v>
      </c>
      <c r="J248" s="444">
        <f t="array" ref="J248">IFERROR(INDEX('Retirement Calculator'!J:J,MATCH('Isaac 401k'!N248,'Retirement Calculator'!A:A,0),0),0)</f>
        <v>8395.6297298201844</v>
      </c>
      <c r="K248" s="444">
        <f t="shared" ca="1" si="2"/>
        <v>8327.7727262024</v>
      </c>
      <c r="L248" s="444">
        <f t="shared" ca="1" si="3"/>
        <v>2006993.2270147784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2006993.2270147784</v>
      </c>
      <c r="J249" s="444">
        <f t="array" ref="J249">IFERROR(INDEX('Retirement Calculator'!J:J,MATCH('Isaac 401k'!N249,'Retirement Calculator'!A:A,0),0),0)</f>
        <v>8395.6297298201844</v>
      </c>
      <c r="K249" s="444">
        <f t="shared" ca="1" si="2"/>
        <v>8327.4899886873263</v>
      </c>
      <c r="L249" s="444">
        <f t="shared" ca="1" si="3"/>
        <v>2006925.0872736454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2006925.0872736454</v>
      </c>
      <c r="J250" s="444">
        <f t="array" ref="J250">IFERROR(INDEX('Retirement Calculator'!J:J,MATCH('Isaac 401k'!N250,'Retirement Calculator'!A:A,0),0),0)</f>
        <v>8395.6297298201844</v>
      </c>
      <c r="K250" s="444">
        <f t="shared" ca="1" si="2"/>
        <v>8327.2060730992725</v>
      </c>
      <c r="L250" s="444">
        <f t="shared" ca="1" si="3"/>
        <v>2006856.6636169245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2006856.6636169245</v>
      </c>
      <c r="J251" s="444">
        <f t="array" ref="J251">IFERROR(INDEX('Retirement Calculator'!J:J,MATCH('Isaac 401k'!N251,'Retirement Calculator'!A:A,0),0),0)</f>
        <v>8395.6297298201844</v>
      </c>
      <c r="K251" s="444">
        <f t="shared" ca="1" si="2"/>
        <v>8326.9209745296012</v>
      </c>
      <c r="L251" s="444">
        <f t="shared" ca="1" si="3"/>
        <v>2006787.9548616339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2006787.9548616339</v>
      </c>
      <c r="J252" s="444">
        <f t="array" ref="J252">IFERROR(INDEX('Retirement Calculator'!J:J,MATCH('Isaac 401k'!N252,'Retirement Calculator'!A:A,0),0),0)</f>
        <v>8395.6297298201844</v>
      </c>
      <c r="K252" s="444">
        <f t="shared" ca="1" si="2"/>
        <v>8326.6346880492256</v>
      </c>
      <c r="L252" s="444">
        <f t="shared" ca="1" si="3"/>
        <v>2006718.9598198631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2006718.9598198631</v>
      </c>
      <c r="J253" s="444">
        <f t="array" ref="J253">IFERROR(INDEX('Retirement Calculator'!J:J,MATCH('Isaac 401k'!N253,'Retirement Calculator'!A:A,0),0),0)</f>
        <v>8395.6297298201844</v>
      </c>
      <c r="K253" s="444">
        <f t="shared" ca="1" si="2"/>
        <v>8326.3472087085138</v>
      </c>
      <c r="L253" s="444">
        <f t="shared" ca="1" si="3"/>
        <v>2006649.6772987514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2006649.6772987514</v>
      </c>
      <c r="J254" s="444">
        <f t="array" ref="J254">IFERROR(INDEX('Retirement Calculator'!J:J,MATCH('Isaac 401k'!N254,'Retirement Calculator'!A:A,0),0),0)</f>
        <v>8395.6297298201844</v>
      </c>
      <c r="K254" s="444">
        <f t="shared" ca="1" si="2"/>
        <v>8326.0585315372136</v>
      </c>
      <c r="L254" s="444">
        <f t="shared" ca="1" si="3"/>
        <v>2006580.1061004684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2006580.1061004684</v>
      </c>
      <c r="J255" s="444">
        <f t="array" ref="J255">IFERROR(INDEX('Retirement Calculator'!J:J,MATCH('Isaac 401k'!N255,'Retirement Calculator'!A:A,0),0),0)</f>
        <v>8395.6297298201844</v>
      </c>
      <c r="K255" s="444">
        <f t="shared" ca="1" si="2"/>
        <v>8325.7686515443675</v>
      </c>
      <c r="L255" s="444">
        <f t="shared" ca="1" si="3"/>
        <v>2006510.2450221926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2006510.2450221926</v>
      </c>
      <c r="J256" s="444">
        <f t="array" ref="J256">IFERROR(INDEX('Retirement Calculator'!J:J,MATCH('Isaac 401k'!N256,'Retirement Calculator'!A:A,0),0),0)</f>
        <v>8395.6297298201844</v>
      </c>
      <c r="K256" s="444">
        <f t="shared" ca="1" si="2"/>
        <v>8325.4775637182174</v>
      </c>
      <c r="L256" s="444">
        <f t="shared" ca="1" si="3"/>
        <v>2006440.0928560905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2006440.0928560905</v>
      </c>
      <c r="J257" s="444">
        <f t="array" ref="J257">IFERROR(INDEX('Retirement Calculator'!J:J,MATCH('Isaac 401k'!N257,'Retirement Calculator'!A:A,0),0),0)</f>
        <v>8395.6297298201844</v>
      </c>
      <c r="K257" s="444">
        <f t="shared" ca="1" si="2"/>
        <v>8325.1852630261255</v>
      </c>
      <c r="L257" s="444">
        <f t="shared" ca="1" si="3"/>
        <v>2006369.6483892964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2006369.6483892964</v>
      </c>
      <c r="J258" s="444">
        <f t="array" ref="J258">IFERROR(INDEX('Retirement Calculator'!J:J,MATCH('Isaac 401k'!N258,'Retirement Calculator'!A:A,0),0),0)</f>
        <v>8395.6297298201844</v>
      </c>
      <c r="K258" s="444">
        <f t="shared" ca="1" si="2"/>
        <v>8324.8917444144845</v>
      </c>
      <c r="L258" s="444">
        <f t="shared" ca="1" si="3"/>
        <v>2006298.9104038908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2006298.9104038908</v>
      </c>
      <c r="J259" s="444">
        <f t="array" ref="J259">IFERROR(INDEX('Retirement Calculator'!J:J,MATCH('Isaac 401k'!N259,'Retirement Calculator'!A:A,0),0),0)</f>
        <v>8395.6297298201844</v>
      </c>
      <c r="K259" s="444">
        <f t="shared" ca="1" si="2"/>
        <v>8324.5970028086267</v>
      </c>
      <c r="L259" s="444">
        <f t="shared" ca="1" si="3"/>
        <v>2006227.8776768793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2006227.8776768793</v>
      </c>
      <c r="J260" s="444">
        <f t="array" ref="J260">IFERROR(INDEX('Retirement Calculator'!J:J,MATCH('Isaac 401k'!N260,'Retirement Calculator'!A:A,0),0),0)</f>
        <v>8395.6297298201844</v>
      </c>
      <c r="K260" s="444">
        <f t="shared" ca="1" si="2"/>
        <v>8324.3010331127462</v>
      </c>
      <c r="L260" s="444">
        <f t="shared" ca="1" si="3"/>
        <v>2006156.5489801718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2006156.5489801718</v>
      </c>
      <c r="J261" s="444">
        <f t="array" ref="J261">IFERROR(INDEX('Retirement Calculator'!J:J,MATCH('Isaac 401k'!N261,'Retirement Calculator'!A:A,0),0),0)</f>
        <v>8395.6297298201844</v>
      </c>
      <c r="K261" s="444">
        <f t="shared" ca="1" si="2"/>
        <v>8324.0038302097983</v>
      </c>
      <c r="L261" s="444">
        <f t="shared" ca="1" si="3"/>
        <v>2006084.9230805614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2006084.9230805614</v>
      </c>
      <c r="J262" s="444">
        <f t="array" ref="J262">IFERROR(INDEX('Retirement Calculator'!J:J,MATCH('Isaac 401k'!N262,'Retirement Calculator'!A:A,0),0),0)</f>
        <v>8395.6297298201844</v>
      </c>
      <c r="K262" s="444">
        <f t="shared" ca="1" si="2"/>
        <v>8323.7053889614235</v>
      </c>
      <c r="L262" s="444">
        <f t="shared" ca="1" si="3"/>
        <v>2006012.9987397026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2006012.9987397026</v>
      </c>
      <c r="J263" s="444">
        <f t="array" ref="J263">IFERROR(INDEX('Retirement Calculator'!J:J,MATCH('Isaac 401k'!N263,'Retirement Calculator'!A:A,0),0),0)</f>
        <v>8395.6297298201844</v>
      </c>
      <c r="K263" s="444">
        <f t="shared" ref="K263:K517" ca="1" si="27">IPMT(M263/12,1,12,-I263+J263,,0)</f>
        <v>8323.4057042078421</v>
      </c>
      <c r="L263" s="444">
        <f t="shared" ref="L263:L517" ca="1" si="28">I263-J263+K263</f>
        <v>2005940.7747140904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2005940.7747140904</v>
      </c>
      <c r="J264" s="444">
        <f t="array" ref="J264">IFERROR(INDEX('Retirement Calculator'!J:J,MATCH('Isaac 401k'!N264,'Retirement Calculator'!A:A,0),0),0)</f>
        <v>8395.6297298201844</v>
      </c>
      <c r="K264" s="444">
        <f t="shared" ca="1" si="27"/>
        <v>8323.1047707677935</v>
      </c>
      <c r="L264" s="444">
        <f t="shared" ca="1" si="28"/>
        <v>2005868.2497550379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2005868.2497550379</v>
      </c>
      <c r="J265" s="444">
        <f t="array" ref="J265">IFERROR(INDEX('Retirement Calculator'!J:J,MATCH('Isaac 401k'!N265,'Retirement Calculator'!A:A,0),0),0)</f>
        <v>8395.6297298201844</v>
      </c>
      <c r="K265" s="444">
        <f t="shared" ca="1" si="27"/>
        <v>8322.802583438408</v>
      </c>
      <c r="L265" s="444">
        <f t="shared" ca="1" si="28"/>
        <v>2005795.4226086561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2005795.4226086561</v>
      </c>
      <c r="J266" s="444">
        <f t="array" ref="J266">IFERROR(INDEX('Retirement Calculator'!J:J,MATCH('Isaac 401k'!N266,'Retirement Calculator'!A:A,0),0),0)</f>
        <v>8395.6297298201844</v>
      </c>
      <c r="K266" s="444">
        <f t="shared" ca="1" si="27"/>
        <v>8322.4991369951495</v>
      </c>
      <c r="L266" s="444">
        <f t="shared" ca="1" si="28"/>
        <v>2005722.292015831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2005722.292015831</v>
      </c>
      <c r="J267" s="444">
        <f t="array" ref="J267">IFERROR(INDEX('Retirement Calculator'!J:J,MATCH('Isaac 401k'!N267,'Retirement Calculator'!A:A,0),0),0)</f>
        <v>8395.6297298201844</v>
      </c>
      <c r="K267" s="444">
        <f t="shared" ca="1" si="27"/>
        <v>8322.1944261917124</v>
      </c>
      <c r="L267" s="444">
        <f t="shared" ca="1" si="28"/>
        <v>2005648.8567122025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2005648.8567122025</v>
      </c>
      <c r="J268" s="444">
        <f t="array" ref="J268">IFERROR(INDEX('Retirement Calculator'!J:J,MATCH('Isaac 401k'!N268,'Retirement Calculator'!A:A,0),0),0)</f>
        <v>8395.6297298201844</v>
      </c>
      <c r="K268" s="444">
        <f t="shared" ca="1" si="27"/>
        <v>8321.8884457599252</v>
      </c>
      <c r="L268" s="444">
        <f t="shared" ca="1" si="28"/>
        <v>2005575.1154281422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2005575.1154281422</v>
      </c>
      <c r="J269" s="444">
        <f t="array" ref="J269">IFERROR(INDEX('Retirement Calculator'!J:J,MATCH('Isaac 401k'!N269,'Retirement Calculator'!A:A,0),0),0)</f>
        <v>8395.6297298201844</v>
      </c>
      <c r="K269" s="444">
        <f t="shared" ca="1" si="27"/>
        <v>8321.5811904096754</v>
      </c>
      <c r="L269" s="444">
        <f t="shared" ca="1" si="28"/>
        <v>2005501.0668887317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2005501.0668887317</v>
      </c>
      <c r="J270" s="444">
        <f t="array" ref="J270">IFERROR(INDEX('Retirement Calculator'!J:J,MATCH('Isaac 401k'!N270,'Retirement Calculator'!A:A,0),0),0)</f>
        <v>8395.6297298201844</v>
      </c>
      <c r="K270" s="444">
        <f t="shared" ca="1" si="27"/>
        <v>8321.2726548287974</v>
      </c>
      <c r="L270" s="444">
        <f t="shared" ca="1" si="28"/>
        <v>2005426.7098137403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2005426.7098137403</v>
      </c>
      <c r="J271" s="444">
        <f t="array" ref="J271">IFERROR(INDEX('Retirement Calculator'!J:J,MATCH('Isaac 401k'!N271,'Retirement Calculator'!A:A,0),0),0)</f>
        <v>8395.6297298201844</v>
      </c>
      <c r="K271" s="444">
        <f t="shared" ca="1" si="27"/>
        <v>8320.9628336829992</v>
      </c>
      <c r="L271" s="444">
        <f t="shared" ca="1" si="28"/>
        <v>2005352.0429176032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2005352.0429176032</v>
      </c>
      <c r="J272" s="444">
        <f t="array" ref="J272">IFERROR(INDEX('Retirement Calculator'!J:J,MATCH('Isaac 401k'!N272,'Retirement Calculator'!A:A,0),0),0)</f>
        <v>8395.6297298201844</v>
      </c>
      <c r="K272" s="444">
        <f t="shared" ca="1" si="27"/>
        <v>8320.6517216157627</v>
      </c>
      <c r="L272" s="444">
        <f t="shared" ca="1" si="28"/>
        <v>2005277.0649093988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2005277.0649093988</v>
      </c>
      <c r="J273" s="444">
        <f t="array" ref="J273">IFERROR(INDEX('Retirement Calculator'!J:J,MATCH('Isaac 401k'!N273,'Retirement Calculator'!A:A,0),0),0)</f>
        <v>8395.6297298201844</v>
      </c>
      <c r="K273" s="444">
        <f t="shared" ca="1" si="27"/>
        <v>8320.3393132482433</v>
      </c>
      <c r="L273" s="444">
        <f t="shared" ca="1" si="28"/>
        <v>2005201.7744928268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2005201.7744928268</v>
      </c>
      <c r="J274" s="444">
        <f t="array" ref="J274">IFERROR(INDEX('Retirement Calculator'!J:J,MATCH('Isaac 401k'!N274,'Retirement Calculator'!A:A,0),0),0)</f>
        <v>8395.6297298201844</v>
      </c>
      <c r="K274" s="444">
        <f t="shared" ca="1" si="27"/>
        <v>8320.0256031791941</v>
      </c>
      <c r="L274" s="444">
        <f t="shared" ca="1" si="28"/>
        <v>2005126.1703661857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2005126.1703661857</v>
      </c>
      <c r="J275" s="444">
        <f t="array" ref="J275">IFERROR(INDEX('Retirement Calculator'!J:J,MATCH('Isaac 401k'!N275,'Retirement Calculator'!A:A,0),0),0)</f>
        <v>8395.6297298201844</v>
      </c>
      <c r="K275" s="444">
        <f t="shared" ca="1" si="27"/>
        <v>8319.7105859848562</v>
      </c>
      <c r="L275" s="444">
        <f t="shared" ca="1" si="28"/>
        <v>2005050.2512223504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2005050.2512223504</v>
      </c>
      <c r="J276" s="444">
        <f t="array" ref="J276">IFERROR(INDEX('Retirement Calculator'!J:J,MATCH('Isaac 401k'!N276,'Retirement Calculator'!A:A,0),0),0)</f>
        <v>8395.6297298201844</v>
      </c>
      <c r="K276" s="444">
        <f t="shared" ca="1" si="27"/>
        <v>8319.3942562188768</v>
      </c>
      <c r="L276" s="444">
        <f t="shared" ca="1" si="28"/>
        <v>2004974.015748749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2004974.015748749</v>
      </c>
      <c r="J277" s="444">
        <f t="array" ref="J277">IFERROR(INDEX('Retirement Calculator'!J:J,MATCH('Isaac 401k'!N277,'Retirement Calculator'!A:A,0),0),0)</f>
        <v>8395.6297298201844</v>
      </c>
      <c r="K277" s="444">
        <f t="shared" ca="1" si="27"/>
        <v>8319.0766084122042</v>
      </c>
      <c r="L277" s="444">
        <f t="shared" ca="1" si="28"/>
        <v>2004897.462627341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2004897.462627341</v>
      </c>
      <c r="J278" s="444">
        <f t="array" ref="J278">IFERROR(INDEX('Retirement Calculator'!J:J,MATCH('Isaac 401k'!N278,'Retirement Calculator'!A:A,0),0),0)</f>
        <v>8395.6297298201844</v>
      </c>
      <c r="K278" s="444">
        <f t="shared" ca="1" si="27"/>
        <v>8318.7576370730039</v>
      </c>
      <c r="L278" s="444">
        <f t="shared" ca="1" si="28"/>
        <v>2004820.5905345939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2004820.5905345939</v>
      </c>
      <c r="J279" s="444">
        <f t="array" ref="J279">IFERROR(INDEX('Retirement Calculator'!J:J,MATCH('Isaac 401k'!N279,'Retirement Calculator'!A:A,0),0),0)</f>
        <v>8395.6297298201844</v>
      </c>
      <c r="K279" s="444">
        <f t="shared" ca="1" si="27"/>
        <v>8318.4373366865566</v>
      </c>
      <c r="L279" s="444">
        <f t="shared" ca="1" si="28"/>
        <v>2004743.3981414603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2004743.3981414603</v>
      </c>
      <c r="J280" s="444">
        <f t="array" ref="J280">IFERROR(INDEX('Retirement Calculator'!J:J,MATCH('Isaac 401k'!N280,'Retirement Calculator'!A:A,0),0),0)</f>
        <v>8395.6297298201844</v>
      </c>
      <c r="K280" s="444">
        <f t="shared" ca="1" si="27"/>
        <v>8318.1157017151672</v>
      </c>
      <c r="L280" s="444">
        <f t="shared" ca="1" si="28"/>
        <v>2004665.8841133553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2004665.8841133553</v>
      </c>
      <c r="J281" s="444">
        <f t="array" ref="J281">IFERROR(INDEX('Retirement Calculator'!J:J,MATCH('Isaac 401k'!N281,'Retirement Calculator'!A:A,0),0),0)</f>
        <v>8395.6297298201844</v>
      </c>
      <c r="K281" s="444">
        <f t="shared" ca="1" si="27"/>
        <v>8317.7927265980634</v>
      </c>
      <c r="L281" s="444">
        <f t="shared" ca="1" si="28"/>
        <v>2004588.0471101331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2004588.0471101331</v>
      </c>
      <c r="J282" s="444">
        <f t="array" ref="J282">IFERROR(INDEX('Retirement Calculator'!J:J,MATCH('Isaac 401k'!N282,'Retirement Calculator'!A:A,0),0),0)</f>
        <v>8395.6297298201844</v>
      </c>
      <c r="K282" s="444">
        <f t="shared" ca="1" si="27"/>
        <v>8317.4684057513041</v>
      </c>
      <c r="L282" s="444">
        <f t="shared" ca="1" si="28"/>
        <v>2004509.8857860642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2004509.8857860642</v>
      </c>
      <c r="J283" s="444">
        <f t="array" ref="J283">IFERROR(INDEX('Retirement Calculator'!J:J,MATCH('Isaac 401k'!N283,'Retirement Calculator'!A:A,0),0),0)</f>
        <v>8395.6297298201844</v>
      </c>
      <c r="K283" s="444">
        <f t="shared" ca="1" si="27"/>
        <v>8317.1427335676835</v>
      </c>
      <c r="L283" s="444">
        <f t="shared" ca="1" si="28"/>
        <v>2004431.3987898116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2004431.3987898116</v>
      </c>
      <c r="J284" s="444">
        <f t="array" ref="J284">IFERROR(INDEX('Retirement Calculator'!J:J,MATCH('Isaac 401k'!N284,'Retirement Calculator'!A:A,0),0),0)</f>
        <v>8395.6297298201844</v>
      </c>
      <c r="K284" s="444">
        <f t="shared" ca="1" si="27"/>
        <v>8316.815704416631</v>
      </c>
      <c r="L284" s="444">
        <f t="shared" ca="1" si="28"/>
        <v>2004352.5847644082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2004352.5847644082</v>
      </c>
      <c r="J285" s="444">
        <f t="array" ref="J285">IFERROR(INDEX('Retirement Calculator'!J:J,MATCH('Isaac 401k'!N285,'Retirement Calculator'!A:A,0),0),0)</f>
        <v>8395.6297298201844</v>
      </c>
      <c r="K285" s="444">
        <f t="shared" ca="1" si="27"/>
        <v>8316.4873126441162</v>
      </c>
      <c r="L285" s="444">
        <f t="shared" ca="1" si="28"/>
        <v>2004273.442347232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2004273.442347232</v>
      </c>
      <c r="J286" s="444">
        <f t="array" ref="J286">IFERROR(INDEX('Retirement Calculator'!J:J,MATCH('Isaac 401k'!N286,'Retirement Calculator'!A:A,0),0),0)</f>
        <v>8395.6297298201844</v>
      </c>
      <c r="K286" s="444">
        <f t="shared" ca="1" si="27"/>
        <v>8316.1575525725493</v>
      </c>
      <c r="L286" s="444">
        <f t="shared" ca="1" si="28"/>
        <v>2004193.9701699843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2004193.9701699843</v>
      </c>
      <c r="J287" s="444">
        <f t="array" ref="J287">IFERROR(INDEX('Retirement Calculator'!J:J,MATCH('Isaac 401k'!N287,'Retirement Calculator'!A:A,0),0),0)</f>
        <v>8395.6297298201844</v>
      </c>
      <c r="K287" s="444">
        <f t="shared" ca="1" si="27"/>
        <v>8315.8264185006828</v>
      </c>
      <c r="L287" s="444">
        <f t="shared" ca="1" si="28"/>
        <v>2004114.1668586647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2004114.1668586647</v>
      </c>
      <c r="J288" s="444">
        <f t="array" ref="J288">IFERROR(INDEX('Retirement Calculator'!J:J,MATCH('Isaac 401k'!N288,'Retirement Calculator'!A:A,0),0),0)</f>
        <v>8395.6297298201844</v>
      </c>
      <c r="K288" s="444">
        <f t="shared" ca="1" si="27"/>
        <v>8315.4939047035186</v>
      </c>
      <c r="L288" s="444">
        <f t="shared" ca="1" si="28"/>
        <v>2004034.0310335481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2004034.0310335481</v>
      </c>
      <c r="J289" s="444">
        <f t="array" ref="J289">IFERROR(INDEX('Retirement Calculator'!J:J,MATCH('Isaac 401k'!N289,'Retirement Calculator'!A:A,0),0),0)</f>
        <v>8395.6297298201844</v>
      </c>
      <c r="K289" s="444">
        <f t="shared" ca="1" si="27"/>
        <v>8315.1600054322007</v>
      </c>
      <c r="L289" s="444">
        <f t="shared" ca="1" si="28"/>
        <v>2003953.56130916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2003953.56130916</v>
      </c>
      <c r="J290" s="444">
        <f t="array" ref="J290">IFERROR(INDEX('Retirement Calculator'!J:J,MATCH('Isaac 401k'!N290,'Retirement Calculator'!A:A,0),0),0)</f>
        <v>8395.6297298201844</v>
      </c>
      <c r="K290" s="444">
        <f t="shared" ca="1" si="27"/>
        <v>8314.824714913917</v>
      </c>
      <c r="L290" s="444">
        <f t="shared" ca="1" si="28"/>
        <v>2003872.7562942537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2003872.7562942537</v>
      </c>
      <c r="J291" s="444">
        <f t="array" ref="J291">IFERROR(INDEX('Retirement Calculator'!J:J,MATCH('Isaac 401k'!N291,'Retirement Calculator'!A:A,0),0),0)</f>
        <v>8395.6297298201844</v>
      </c>
      <c r="K291" s="444">
        <f t="shared" ca="1" si="27"/>
        <v>8314.4880273518065</v>
      </c>
      <c r="L291" s="444">
        <f t="shared" ca="1" si="28"/>
        <v>2003791.6145917855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2003791.6145917855</v>
      </c>
      <c r="J292" s="444">
        <f t="array" ref="J292">IFERROR(INDEX('Retirement Calculator'!J:J,MATCH('Isaac 401k'!N292,'Retirement Calculator'!A:A,0),0),0)</f>
        <v>8395.6297298201844</v>
      </c>
      <c r="K292" s="444">
        <f t="shared" ca="1" si="27"/>
        <v>8314.1499369248559</v>
      </c>
      <c r="L292" s="444">
        <f t="shared" ca="1" si="28"/>
        <v>2003710.1347988902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2003710.1347988902</v>
      </c>
      <c r="J293" s="444">
        <f t="array" ref="J293">IFERROR(INDEX('Retirement Calculator'!J:J,MATCH('Isaac 401k'!N293,'Retirement Calculator'!A:A,0),0),0)</f>
        <v>8395.6297298201844</v>
      </c>
      <c r="K293" s="444">
        <f t="shared" ca="1" si="27"/>
        <v>8313.8104377877917</v>
      </c>
      <c r="L293" s="444">
        <f t="shared" ca="1" si="28"/>
        <v>2003628.3155068578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2003628.3155068578</v>
      </c>
      <c r="J294" s="444">
        <f t="array" ref="J294">IFERROR(INDEX('Retirement Calculator'!J:J,MATCH('Isaac 401k'!N294,'Retirement Calculator'!A:A,0),0),0)</f>
        <v>8395.6297298201844</v>
      </c>
      <c r="K294" s="444">
        <f t="shared" ca="1" si="27"/>
        <v>8313.4695240709898</v>
      </c>
      <c r="L294" s="444">
        <f t="shared" ca="1" si="28"/>
        <v>2003546.1553011087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2003546.1553011087</v>
      </c>
      <c r="J295" s="444">
        <f t="array" ref="J295">IFERROR(INDEX('Retirement Calculator'!J:J,MATCH('Isaac 401k'!N295,'Retirement Calculator'!A:A,0),0),0)</f>
        <v>8395.6297298201844</v>
      </c>
      <c r="K295" s="444">
        <f t="shared" ca="1" si="27"/>
        <v>8313.127189880368</v>
      </c>
      <c r="L295" s="444">
        <f t="shared" ca="1" si="28"/>
        <v>2003463.652761169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2003463.652761169</v>
      </c>
      <c r="J296" s="444">
        <f t="array" ref="J296">IFERROR(INDEX('Retirement Calculator'!J:J,MATCH('Isaac 401k'!N296,'Retirement Calculator'!A:A,0),0),0)</f>
        <v>8395.6297298201844</v>
      </c>
      <c r="K296" s="444">
        <f t="shared" ca="1" si="27"/>
        <v>8312.7834292972857</v>
      </c>
      <c r="L296" s="444">
        <f t="shared" ca="1" si="28"/>
        <v>2003380.8064606462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2003380.8064606462</v>
      </c>
      <c r="J297" s="444">
        <f t="array" ref="J297">IFERROR(INDEX('Retirement Calculator'!J:J,MATCH('Isaac 401k'!N297,'Retirement Calculator'!A:A,0),0),0)</f>
        <v>8395.6297298201844</v>
      </c>
      <c r="K297" s="444">
        <f t="shared" ca="1" si="27"/>
        <v>8312.4382363784425</v>
      </c>
      <c r="L297" s="444">
        <f t="shared" ca="1" si="28"/>
        <v>2003297.6149672044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2003297.6149672044</v>
      </c>
      <c r="J298" s="444">
        <f t="array" ref="J298">IFERROR(INDEX('Retirement Calculator'!J:J,MATCH('Isaac 401k'!N298,'Retirement Calculator'!A:A,0),0),0)</f>
        <v>8395.6297298201844</v>
      </c>
      <c r="K298" s="444">
        <f t="shared" ca="1" si="27"/>
        <v>8312.091605155767</v>
      </c>
      <c r="L298" s="444">
        <f t="shared" ca="1" si="28"/>
        <v>2003214.0768425399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2003214.0768425399</v>
      </c>
      <c r="J299" s="444">
        <f t="array" ref="J299">IFERROR(INDEX('Retirement Calculator'!J:J,MATCH('Isaac 401k'!N299,'Retirement Calculator'!A:A,0),0),0)</f>
        <v>8395.6297298201844</v>
      </c>
      <c r="K299" s="444">
        <f t="shared" ca="1" si="27"/>
        <v>8311.7435296363328</v>
      </c>
      <c r="L299" s="444">
        <f t="shared" ca="1" si="28"/>
        <v>2003130.1906423562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2003130.1906423562</v>
      </c>
      <c r="J300" s="444">
        <f t="array" ref="J300">IFERROR(INDEX('Retirement Calculator'!J:J,MATCH('Isaac 401k'!N300,'Retirement Calculator'!A:A,0),0),0)</f>
        <v>8395.6297298201844</v>
      </c>
      <c r="K300" s="444">
        <f t="shared" ca="1" si="27"/>
        <v>8311.3940038022338</v>
      </c>
      <c r="L300" s="444">
        <f t="shared" ca="1" si="28"/>
        <v>2003045.9549163382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2003045.9549163382</v>
      </c>
      <c r="J301" s="444">
        <f t="array" ref="J301">IFERROR(INDEX('Retirement Calculator'!J:J,MATCH('Isaac 401k'!N301,'Retirement Calculator'!A:A,0),0),0)</f>
        <v>8395.6297298201844</v>
      </c>
      <c r="K301" s="444">
        <f t="shared" ca="1" si="27"/>
        <v>8311.0430216104924</v>
      </c>
      <c r="L301" s="444">
        <f t="shared" ca="1" si="28"/>
        <v>2002961.3682081285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2002961.3682081285</v>
      </c>
      <c r="J302" s="444">
        <f t="array" ref="J302">IFERROR(INDEX('Retirement Calculator'!J:J,MATCH('Isaac 401k'!N302,'Retirement Calculator'!A:A,0),0),0)</f>
        <v>8395.6297298201844</v>
      </c>
      <c r="K302" s="444">
        <f t="shared" ca="1" si="27"/>
        <v>8310.6905769929508</v>
      </c>
      <c r="L302" s="444">
        <f t="shared" ca="1" si="28"/>
        <v>2002876.4290553012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2002876.4290553012</v>
      </c>
      <c r="J303" s="444">
        <f t="array" ref="J303">IFERROR(INDEX('Retirement Calculator'!J:J,MATCH('Isaac 401k'!N303,'Retirement Calculator'!A:A,0),0),0)</f>
        <v>8395.6297298201844</v>
      </c>
      <c r="K303" s="444">
        <f t="shared" ca="1" si="27"/>
        <v>8310.3366638561711</v>
      </c>
      <c r="L303" s="444">
        <f t="shared" ca="1" si="28"/>
        <v>2002791.1359893372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2002791.1359893372</v>
      </c>
      <c r="J304" s="444">
        <f t="array" ref="J304">IFERROR(INDEX('Retirement Calculator'!J:J,MATCH('Isaac 401k'!N304,'Retirement Calculator'!A:A,0),0),0)</f>
        <v>8395.6297298201844</v>
      </c>
      <c r="K304" s="444">
        <f t="shared" ca="1" si="27"/>
        <v>8309.981276081322</v>
      </c>
      <c r="L304" s="444">
        <f t="shared" ca="1" si="28"/>
        <v>2002705.4875355985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2002705.4875355985</v>
      </c>
      <c r="J305" s="444">
        <f t="array" ref="J305">IFERROR(INDEX('Retirement Calculator'!J:J,MATCH('Isaac 401k'!N305,'Retirement Calculator'!A:A,0),0),0)</f>
        <v>8395.6297298201844</v>
      </c>
      <c r="K305" s="444">
        <f t="shared" ca="1" si="27"/>
        <v>8309.6244075240757</v>
      </c>
      <c r="L305" s="444">
        <f t="shared" ca="1" si="28"/>
        <v>2002619.4822133023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2002619.4822133023</v>
      </c>
      <c r="J306" s="444">
        <f t="array" ref="J306">IFERROR(INDEX('Retirement Calculator'!J:J,MATCH('Isaac 401k'!N306,'Retirement Calculator'!A:A,0),0),0)</f>
        <v>8395.6297298201844</v>
      </c>
      <c r="K306" s="444">
        <f t="shared" ca="1" si="27"/>
        <v>8309.2660520145091</v>
      </c>
      <c r="L306" s="444">
        <f t="shared" ca="1" si="28"/>
        <v>2002533.1185354965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2002533.1185354965</v>
      </c>
      <c r="J307" s="444">
        <f t="array" ref="J307">IFERROR(INDEX('Retirement Calculator'!J:J,MATCH('Isaac 401k'!N307,'Retirement Calculator'!A:A,0),0),0)</f>
        <v>8395.6297298201844</v>
      </c>
      <c r="K307" s="444">
        <f t="shared" ca="1" si="27"/>
        <v>8308.9062033569844</v>
      </c>
      <c r="L307" s="444">
        <f t="shared" ca="1" si="28"/>
        <v>2002446.3950090334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2002446.3950090334</v>
      </c>
      <c r="J308" s="444">
        <f t="array" ref="J308">IFERROR(INDEX('Retirement Calculator'!J:J,MATCH('Isaac 401k'!N308,'Retirement Calculator'!A:A,0),0),0)</f>
        <v>8395.6297298201844</v>
      </c>
      <c r="K308" s="444">
        <f t="shared" ca="1" si="27"/>
        <v>8308.5448553300557</v>
      </c>
      <c r="L308" s="444">
        <f t="shared" ca="1" si="28"/>
        <v>2002359.3101345433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2002359.3101345433</v>
      </c>
      <c r="J309" s="444">
        <f t="array" ref="J309">IFERROR(INDEX('Retirement Calculator'!J:J,MATCH('Isaac 401k'!N309,'Retirement Calculator'!A:A,0),0),0)</f>
        <v>8395.6297298201844</v>
      </c>
      <c r="K309" s="444">
        <f t="shared" ca="1" si="27"/>
        <v>8308.1820016863458</v>
      </c>
      <c r="L309" s="444">
        <f t="shared" ca="1" si="28"/>
        <v>2002271.8624064096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2002271.8624064096</v>
      </c>
      <c r="J310" s="444">
        <f t="array" ref="J310">IFERROR(INDEX('Retirement Calculator'!J:J,MATCH('Isaac 401k'!N310,'Retirement Calculator'!A:A,0),0),0)</f>
        <v>8395.6297298201844</v>
      </c>
      <c r="K310" s="444">
        <f t="shared" ca="1" si="27"/>
        <v>8307.8176361524565</v>
      </c>
      <c r="L310" s="444">
        <f t="shared" ca="1" si="28"/>
        <v>2002184.0503127419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2002184.0503127419</v>
      </c>
      <c r="J311" s="444">
        <f t="array" ref="J311">IFERROR(INDEX('Retirement Calculator'!J:J,MATCH('Isaac 401k'!N311,'Retirement Calculator'!A:A,0),0),0)</f>
        <v>8395.6297298201844</v>
      </c>
      <c r="K311" s="444">
        <f t="shared" ca="1" si="27"/>
        <v>8307.4517524288403</v>
      </c>
      <c r="L311" s="444">
        <f t="shared" ca="1" si="28"/>
        <v>2002095.8723353506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2002095.8723353506</v>
      </c>
      <c r="J312" s="444">
        <f t="array" ref="J312">IFERROR(INDEX('Retirement Calculator'!J:J,MATCH('Isaac 401k'!N312,'Retirement Calculator'!A:A,0),0),0)</f>
        <v>8395.6297298201844</v>
      </c>
      <c r="K312" s="444">
        <f t="shared" ca="1" si="27"/>
        <v>8307.0843441897105</v>
      </c>
      <c r="L312" s="444">
        <f t="shared" ca="1" si="28"/>
        <v>2002007.32694972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2002007.32694972</v>
      </c>
      <c r="J313" s="444">
        <f t="array" ref="J313">IFERROR(INDEX('Retirement Calculator'!J:J,MATCH('Isaac 401k'!N313,'Retirement Calculator'!A:A,0),0),0)</f>
        <v>8395.6297298201844</v>
      </c>
      <c r="K313" s="444">
        <f t="shared" ca="1" si="27"/>
        <v>8306.7154050829158</v>
      </c>
      <c r="L313" s="444">
        <f t="shared" ca="1" si="28"/>
        <v>2001918.4126249829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2001918.4126249829</v>
      </c>
      <c r="J314" s="444">
        <f t="array" ref="J314">IFERROR(INDEX('Retirement Calculator'!J:J,MATCH('Isaac 401k'!N314,'Retirement Calculator'!A:A,0),0),0)</f>
        <v>8395.6297298201844</v>
      </c>
      <c r="K314" s="444">
        <f t="shared" ca="1" si="27"/>
        <v>8306.3449287298445</v>
      </c>
      <c r="L314" s="444">
        <f t="shared" ca="1" si="28"/>
        <v>2001829.1278238925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2001829.1278238925</v>
      </c>
      <c r="J315" s="444">
        <f t="array" ref="J315">IFERROR(INDEX('Retirement Calculator'!J:J,MATCH('Isaac 401k'!N315,'Retirement Calculator'!A:A,0),0),0)</f>
        <v>8395.6297298201844</v>
      </c>
      <c r="K315" s="444">
        <f t="shared" ca="1" si="27"/>
        <v>8305.9729087252999</v>
      </c>
      <c r="L315" s="444">
        <f t="shared" ca="1" si="28"/>
        <v>2001739.4710027976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2001739.4710027976</v>
      </c>
      <c r="J316" s="444">
        <f t="array" ref="J316">IFERROR(INDEX('Retirement Calculator'!J:J,MATCH('Isaac 401k'!N316,'Retirement Calculator'!A:A,0),0),0)</f>
        <v>8395.6297298201844</v>
      </c>
      <c r="K316" s="444">
        <f t="shared" ca="1" si="27"/>
        <v>8305.5993386374066</v>
      </c>
      <c r="L316" s="444">
        <f t="shared" ca="1" si="28"/>
        <v>2001649.4406116148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2001649.4406116148</v>
      </c>
      <c r="J317" s="444">
        <f t="array" ref="J317">IFERROR(INDEX('Retirement Calculator'!J:J,MATCH('Isaac 401k'!N317,'Retirement Calculator'!A:A,0),0),0)</f>
        <v>8395.6297298201844</v>
      </c>
      <c r="K317" s="444">
        <f t="shared" ca="1" si="27"/>
        <v>8305.224212007477</v>
      </c>
      <c r="L317" s="444">
        <f t="shared" ca="1" si="28"/>
        <v>2001559.035093802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2001559.035093802</v>
      </c>
      <c r="J318" s="444">
        <f t="array" ref="J318">IFERROR(INDEX('Retirement Calculator'!J:J,MATCH('Isaac 401k'!N318,'Retirement Calculator'!A:A,0),0),0)</f>
        <v>8395.6297298201844</v>
      </c>
      <c r="K318" s="444">
        <f t="shared" ca="1" si="27"/>
        <v>8304.8475223499245</v>
      </c>
      <c r="L318" s="444">
        <f t="shared" ca="1" si="28"/>
        <v>2001468.2528863319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2001468.2528863319</v>
      </c>
      <c r="J319" s="444">
        <f t="array" ref="J319">IFERROR(INDEX('Retirement Calculator'!J:J,MATCH('Isaac 401k'!N319,'Retirement Calculator'!A:A,0),0),0)</f>
        <v>8395.6297298201844</v>
      </c>
      <c r="K319" s="444">
        <f t="shared" ca="1" si="27"/>
        <v>8304.469263152132</v>
      </c>
      <c r="L319" s="444">
        <f t="shared" ca="1" si="28"/>
        <v>2001377.0924196639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2001377.0924196639</v>
      </c>
      <c r="J320" s="444">
        <f t="array" ref="J320">IFERROR(INDEX('Retirement Calculator'!J:J,MATCH('Isaac 401k'!N320,'Retirement Calculator'!A:A,0),0),0)</f>
        <v>8395.6297298201844</v>
      </c>
      <c r="K320" s="444">
        <f t="shared" ca="1" si="27"/>
        <v>8304.089427874349</v>
      </c>
      <c r="L320" s="444">
        <f t="shared" ca="1" si="28"/>
        <v>2001285.5521177182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2001285.5521177182</v>
      </c>
      <c r="J321" s="444">
        <f t="array" ref="J321">IFERROR(INDEX('Retirement Calculator'!J:J,MATCH('Isaac 401k'!N321,'Retirement Calculator'!A:A,0),0),0)</f>
        <v>8395.6297298201844</v>
      </c>
      <c r="K321" s="444">
        <f t="shared" ca="1" si="27"/>
        <v>8303.7080099495743</v>
      </c>
      <c r="L321" s="444">
        <f t="shared" ca="1" si="28"/>
        <v>2001193.6303978476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2001193.6303978476</v>
      </c>
      <c r="J322" s="444">
        <f t="array" ref="J322">IFERROR(INDEX('Retirement Calculator'!J:J,MATCH('Isaac 401k'!N322,'Retirement Calculator'!A:A,0),0),0)</f>
        <v>8395.6297298201844</v>
      </c>
      <c r="K322" s="444">
        <f t="shared" ca="1" si="27"/>
        <v>8303.3250027834492</v>
      </c>
      <c r="L322" s="444">
        <f t="shared" ca="1" si="28"/>
        <v>2001101.3256708109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2001101.3256708109</v>
      </c>
      <c r="J323" s="444">
        <f t="array" ref="J323">IFERROR(INDEX('Retirement Calculator'!J:J,MATCH('Isaac 401k'!N323,'Retirement Calculator'!A:A,0),0),0)</f>
        <v>8395.6297298201844</v>
      </c>
      <c r="K323" s="444">
        <f t="shared" ca="1" si="27"/>
        <v>8302.9403997541285</v>
      </c>
      <c r="L323" s="444">
        <f t="shared" ca="1" si="28"/>
        <v>2001008.6363407448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2001008.6363407448</v>
      </c>
      <c r="J324" s="444">
        <f t="array" ref="J324">IFERROR(INDEX('Retirement Calculator'!J:J,MATCH('Isaac 401k'!N324,'Retirement Calculator'!A:A,0),0),0)</f>
        <v>8395.6297298201844</v>
      </c>
      <c r="K324" s="444">
        <f t="shared" ca="1" si="27"/>
        <v>8302.5541942121854</v>
      </c>
      <c r="L324" s="444">
        <f t="shared" ca="1" si="28"/>
        <v>2000915.5608051368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2000915.5608051368</v>
      </c>
      <c r="J325" s="444">
        <f t="array" ref="J325">IFERROR(INDEX('Retirement Calculator'!J:J,MATCH('Isaac 401k'!N325,'Retirement Calculator'!A:A,0),0),0)</f>
        <v>8395.6297298201844</v>
      </c>
      <c r="K325" s="444">
        <f t="shared" ca="1" si="27"/>
        <v>8302.1663794804863</v>
      </c>
      <c r="L325" s="444">
        <f t="shared" ca="1" si="28"/>
        <v>2000822.097454797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2000822.097454797</v>
      </c>
      <c r="J326" s="444">
        <f t="array" ref="J326">IFERROR(INDEX('Retirement Calculator'!J:J,MATCH('Isaac 401k'!N326,'Retirement Calculator'!A:A,0),0),0)</f>
        <v>8395.6297298201844</v>
      </c>
      <c r="K326" s="444">
        <f t="shared" ca="1" si="27"/>
        <v>8301.7769488540707</v>
      </c>
      <c r="L326" s="444">
        <f t="shared" ca="1" si="28"/>
        <v>2000728.2446738309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2000728.2446738309</v>
      </c>
      <c r="J327" s="444">
        <f t="array" ref="J327">IFERROR(INDEX('Retirement Calculator'!J:J,MATCH('Isaac 401k'!N327,'Retirement Calculator'!A:A,0),0),0)</f>
        <v>8395.6297298201844</v>
      </c>
      <c r="K327" s="444">
        <f t="shared" ca="1" si="27"/>
        <v>8301.385895600044</v>
      </c>
      <c r="L327" s="444">
        <f t="shared" ca="1" si="28"/>
        <v>2000634.0008396108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2000634.0008396108</v>
      </c>
      <c r="J328" s="444">
        <f t="array" ref="J328">IFERROR(INDEX('Retirement Calculator'!J:J,MATCH('Isaac 401k'!N328,'Retirement Calculator'!A:A,0),0),0)</f>
        <v>8395.6297298201844</v>
      </c>
      <c r="K328" s="444">
        <f t="shared" ca="1" si="27"/>
        <v>8300.9932129574609</v>
      </c>
      <c r="L328" s="444">
        <f t="shared" ca="1" si="28"/>
        <v>2000539.364322748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2000539.364322748</v>
      </c>
      <c r="J329" s="444">
        <f t="array" ref="J329">IFERROR(INDEX('Retirement Calculator'!J:J,MATCH('Isaac 401k'!N329,'Retirement Calculator'!A:A,0),0),0)</f>
        <v>8395.6297298201844</v>
      </c>
      <c r="K329" s="444">
        <f t="shared" ca="1" si="27"/>
        <v>8300.5988941371979</v>
      </c>
      <c r="L329" s="444">
        <f t="shared" ca="1" si="28"/>
        <v>2000444.333487065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2000444.333487065</v>
      </c>
      <c r="J330" s="444">
        <f t="array" ref="J330">IFERROR(INDEX('Retirement Calculator'!J:J,MATCH('Isaac 401k'!N330,'Retirement Calculator'!A:A,0),0),0)</f>
        <v>8395.6297298201844</v>
      </c>
      <c r="K330" s="444">
        <f t="shared" ca="1" si="27"/>
        <v>8300.202932321854</v>
      </c>
      <c r="L330" s="444">
        <f t="shared" ca="1" si="28"/>
        <v>2000348.9066895668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2000348.9066895668</v>
      </c>
      <c r="J331" s="444">
        <f t="array" ref="J331">IFERROR(INDEX('Retirement Calculator'!J:J,MATCH('Isaac 401k'!N331,'Retirement Calculator'!A:A,0),0),0)</f>
        <v>8395.6297298201844</v>
      </c>
      <c r="K331" s="444">
        <f t="shared" ca="1" si="27"/>
        <v>8299.8053206656114</v>
      </c>
      <c r="L331" s="444">
        <f t="shared" ca="1" si="28"/>
        <v>2000253.0822804123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2000253.0822804123</v>
      </c>
      <c r="J332" s="444">
        <f t="array" ref="J332">IFERROR(INDEX('Retirement Calculator'!J:J,MATCH('Isaac 401k'!N332,'Retirement Calculator'!A:A,0),0),0)</f>
        <v>8395.6297298201844</v>
      </c>
      <c r="K332" s="444">
        <f t="shared" ca="1" si="27"/>
        <v>8299.4060522941345</v>
      </c>
      <c r="L332" s="444">
        <f t="shared" ca="1" si="28"/>
        <v>2000156.8586028863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2000156.8586028863</v>
      </c>
      <c r="J333" s="444">
        <f t="array" ref="J333">IFERROR(INDEX('Retirement Calculator'!J:J,MATCH('Isaac 401k'!N333,'Retirement Calculator'!A:A,0),0),0)</f>
        <v>8395.6297298201844</v>
      </c>
      <c r="K333" s="444">
        <f t="shared" ca="1" si="27"/>
        <v>8299.0051203044422</v>
      </c>
      <c r="L333" s="444">
        <f t="shared" ca="1" si="28"/>
        <v>2000060.2339933706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2000060.2339933706</v>
      </c>
      <c r="J334" s="444">
        <f t="array" ref="J334">IFERROR(INDEX('Retirement Calculator'!J:J,MATCH('Isaac 401k'!N334,'Retirement Calculator'!A:A,0),0),0)</f>
        <v>8395.6297298201844</v>
      </c>
      <c r="K334" s="444">
        <f t="shared" ca="1" si="27"/>
        <v>8298.6025177647934</v>
      </c>
      <c r="L334" s="444">
        <f t="shared" ca="1" si="28"/>
        <v>1999963.2067813152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1999963.2067813152</v>
      </c>
      <c r="J335" s="444">
        <f t="array" ref="J335">IFERROR(INDEX('Retirement Calculator'!J:J,MATCH('Isaac 401k'!N335,'Retirement Calculator'!A:A,0),0),0)</f>
        <v>8395.6297298201844</v>
      </c>
      <c r="K335" s="444">
        <f t="shared" ca="1" si="27"/>
        <v>8298.1982377145614</v>
      </c>
      <c r="L335" s="444">
        <f t="shared" ca="1" si="28"/>
        <v>1999865.7752892096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1999865.7752892096</v>
      </c>
      <c r="J336" s="444">
        <f t="array" ref="J336">IFERROR(INDEX('Retirement Calculator'!J:J,MATCH('Isaac 401k'!N336,'Retirement Calculator'!A:A,0),0),0)</f>
        <v>8395.6297298201844</v>
      </c>
      <c r="K336" s="444">
        <f t="shared" ca="1" si="27"/>
        <v>8297.7922731641229</v>
      </c>
      <c r="L336" s="444">
        <f t="shared" ca="1" si="28"/>
        <v>1999767.9378325534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1999767.9378325534</v>
      </c>
      <c r="J337" s="444">
        <f t="array" ref="J337">IFERROR(INDEX('Retirement Calculator'!J:J,MATCH('Isaac 401k'!N337,'Retirement Calculator'!A:A,0),0),0)</f>
        <v>8395.6297298201844</v>
      </c>
      <c r="K337" s="444">
        <f t="shared" ca="1" si="27"/>
        <v>8297.3846170947199</v>
      </c>
      <c r="L337" s="444">
        <f t="shared" ca="1" si="28"/>
        <v>1999669.6927198279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1999669.6927198279</v>
      </c>
      <c r="J338" s="444">
        <f t="array" ref="J338">IFERROR(INDEX('Retirement Calculator'!J:J,MATCH('Isaac 401k'!N338,'Retirement Calculator'!A:A,0),0),0)</f>
        <v>8395.6297298201844</v>
      </c>
      <c r="K338" s="444">
        <f t="shared" ca="1" si="27"/>
        <v>8296.9752624583653</v>
      </c>
      <c r="L338" s="444">
        <f t="shared" ca="1" si="28"/>
        <v>1999571.0382524661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1999571.0382524661</v>
      </c>
      <c r="J339" s="444">
        <f t="array" ref="J339">IFERROR(INDEX('Retirement Calculator'!J:J,MATCH('Isaac 401k'!N339,'Retirement Calculator'!A:A,0),0),0)</f>
        <v>8395.6297298201844</v>
      </c>
      <c r="K339" s="444">
        <f t="shared" ca="1" si="27"/>
        <v>8296.5642021776912</v>
      </c>
      <c r="L339" s="444">
        <f t="shared" ca="1" si="28"/>
        <v>1999471.9727248237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1999471.9727248237</v>
      </c>
      <c r="J340" s="444">
        <f t="array" ref="J340">IFERROR(INDEX('Retirement Calculator'!J:J,MATCH('Isaac 401k'!N340,'Retirement Calculator'!A:A,0),0),0)</f>
        <v>8395.6297298201844</v>
      </c>
      <c r="K340" s="444">
        <f t="shared" ca="1" si="27"/>
        <v>8296.1514291458479</v>
      </c>
      <c r="L340" s="444">
        <f t="shared" ca="1" si="28"/>
        <v>1999372.4944241494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1999372.4944241494</v>
      </c>
      <c r="J341" s="444">
        <f t="array" ref="J341">IFERROR(INDEX('Retirement Calculator'!J:J,MATCH('Isaac 401k'!N341,'Retirement Calculator'!A:A,0),0),0)</f>
        <v>8395.6297298201844</v>
      </c>
      <c r="K341" s="444">
        <f t="shared" ca="1" si="27"/>
        <v>8295.7369362263707</v>
      </c>
      <c r="L341" s="444">
        <f t="shared" ca="1" si="28"/>
        <v>1999272.6016305555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1999272.6016305555</v>
      </c>
      <c r="J342" s="444">
        <f t="array" ref="J342">IFERROR(INDEX('Retirement Calculator'!J:J,MATCH('Isaac 401k'!N342,'Retirement Calculator'!A:A,0),0),0)</f>
        <v>8395.6297298201844</v>
      </c>
      <c r="K342" s="444">
        <f t="shared" ca="1" si="27"/>
        <v>8295.3207162530634</v>
      </c>
      <c r="L342" s="444">
        <f t="shared" ca="1" si="28"/>
        <v>1999172.2926169883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1999172.2926169883</v>
      </c>
      <c r="J343" s="444">
        <f t="array" ref="J343">IFERROR(INDEX('Retirement Calculator'!J:J,MATCH('Isaac 401k'!N343,'Retirement Calculator'!A:A,0),0),0)</f>
        <v>8395.6297298201844</v>
      </c>
      <c r="K343" s="444">
        <f t="shared" ca="1" si="27"/>
        <v>8294.9027620298675</v>
      </c>
      <c r="L343" s="444">
        <f t="shared" ca="1" si="28"/>
        <v>1999071.5656491979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1999071.5656491979</v>
      </c>
      <c r="J344" s="444">
        <f t="array" ref="J344">IFERROR(INDEX('Retirement Calculator'!J:J,MATCH('Isaac 401k'!N344,'Retirement Calculator'!A:A,0),0),0)</f>
        <v>8395.6297298201844</v>
      </c>
      <c r="K344" s="444">
        <f t="shared" ca="1" si="27"/>
        <v>8294.4830663307403</v>
      </c>
      <c r="L344" s="444">
        <f t="shared" ca="1" si="28"/>
        <v>1998970.4189857084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1998970.4189857084</v>
      </c>
      <c r="J345" s="444">
        <f t="array" ref="J345">IFERROR(INDEX('Retirement Calculator'!J:J,MATCH('Isaac 401k'!N345,'Retirement Calculator'!A:A,0),0),0)</f>
        <v>8395.6297298201844</v>
      </c>
      <c r="K345" s="444">
        <f t="shared" ca="1" si="27"/>
        <v>8294.0616218995347</v>
      </c>
      <c r="L345" s="444">
        <f t="shared" ca="1" si="28"/>
        <v>1998868.8508777877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1998868.8508777877</v>
      </c>
      <c r="J346" s="444">
        <f t="array" ref="J346">IFERROR(INDEX('Retirement Calculator'!J:J,MATCH('Isaac 401k'!N346,'Retirement Calculator'!A:A,0),0),0)</f>
        <v>8395.6297298201844</v>
      </c>
      <c r="K346" s="444">
        <f t="shared" ca="1" si="27"/>
        <v>8293.638421449863</v>
      </c>
      <c r="L346" s="444">
        <f t="shared" ca="1" si="28"/>
        <v>1998766.8595694173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1998766.8595694173</v>
      </c>
      <c r="J347" s="444">
        <f t="array" ref="J347">IFERROR(INDEX('Retirement Calculator'!J:J,MATCH('Isaac 401k'!N347,'Retirement Calculator'!A:A,0),0),0)</f>
        <v>8395.6297298201844</v>
      </c>
      <c r="K347" s="444">
        <f t="shared" ca="1" si="27"/>
        <v>8293.2134576649878</v>
      </c>
      <c r="L347" s="444">
        <f t="shared" ca="1" si="28"/>
        <v>1998664.4432972621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1998664.4432972621</v>
      </c>
      <c r="J348" s="444">
        <f t="array" ref="J348">IFERROR(INDEX('Retirement Calculator'!J:J,MATCH('Isaac 401k'!N348,'Retirement Calculator'!A:A,0),0),0)</f>
        <v>8395.6297298201844</v>
      </c>
      <c r="K348" s="444">
        <f t="shared" ca="1" si="27"/>
        <v>8292.7867231976761</v>
      </c>
      <c r="L348" s="444">
        <f t="shared" ca="1" si="28"/>
        <v>1998561.6002906396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1998561.6002906396</v>
      </c>
      <c r="J349" s="444">
        <f t="array" ref="J349">IFERROR(INDEX('Retirement Calculator'!J:J,MATCH('Isaac 401k'!N349,'Retirement Calculator'!A:A,0),0),0)</f>
        <v>8395.6297298201844</v>
      </c>
      <c r="K349" s="444">
        <f t="shared" ca="1" si="27"/>
        <v>8292.3582106700815</v>
      </c>
      <c r="L349" s="444">
        <f t="shared" ca="1" si="28"/>
        <v>1998458.3287714894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1998458.3287714894</v>
      </c>
      <c r="J350" s="444">
        <f t="array" ref="J350">IFERROR(INDEX('Retirement Calculator'!J:J,MATCH('Isaac 401k'!N350,'Retirement Calculator'!A:A,0),0),0)</f>
        <v>8395.6297298201844</v>
      </c>
      <c r="K350" s="444">
        <f t="shared" ca="1" si="27"/>
        <v>8291.9279126736219</v>
      </c>
      <c r="L350" s="444">
        <f t="shared" ca="1" si="28"/>
        <v>1998354.6269543429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1998354.6269543429</v>
      </c>
      <c r="J351" s="444">
        <f t="array" ref="J351">IFERROR(INDEX('Retirement Calculator'!J:J,MATCH('Isaac 401k'!N351,'Retirement Calculator'!A:A,0),0),0)</f>
        <v>8395.6297298201844</v>
      </c>
      <c r="K351" s="444">
        <f t="shared" ca="1" si="27"/>
        <v>8291.4958217688454</v>
      </c>
      <c r="L351" s="444">
        <f t="shared" ca="1" si="28"/>
        <v>1998250.4930462916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1998250.4930462916</v>
      </c>
      <c r="J352" s="444">
        <f t="array" ref="J352">IFERROR(INDEX('Retirement Calculator'!J:J,MATCH('Isaac 401k'!N352,'Retirement Calculator'!A:A,0),0),0)</f>
        <v>8395.6297298201844</v>
      </c>
      <c r="K352" s="444">
        <f t="shared" ca="1" si="27"/>
        <v>8291.0619304852971</v>
      </c>
      <c r="L352" s="444">
        <f t="shared" ca="1" si="28"/>
        <v>1998145.9252469568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1998145.9252469568</v>
      </c>
      <c r="J353" s="444">
        <f t="array" ref="J353">IFERROR(INDEX('Retirement Calculator'!J:J,MATCH('Isaac 401k'!N353,'Retirement Calculator'!A:A,0),0),0)</f>
        <v>8395.6297298201844</v>
      </c>
      <c r="K353" s="444">
        <f t="shared" ca="1" si="27"/>
        <v>8290.6262313214029</v>
      </c>
      <c r="L353" s="444">
        <f t="shared" ca="1" si="28"/>
        <v>1998040.9217484579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1998040.9217484579</v>
      </c>
      <c r="J354" s="444">
        <f t="array" ref="J354">IFERROR(INDEX('Retirement Calculator'!J:J,MATCH('Isaac 401k'!N354,'Retirement Calculator'!A:A,0),0),0)</f>
        <v>8395.6297298201844</v>
      </c>
      <c r="K354" s="444">
        <f t="shared" ca="1" si="27"/>
        <v>8290.1887167443238</v>
      </c>
      <c r="L354" s="444">
        <f t="shared" ca="1" si="28"/>
        <v>1997935.4807353821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1997935.4807353821</v>
      </c>
      <c r="J355" s="444">
        <f t="array" ref="J355">IFERROR(INDEX('Retirement Calculator'!J:J,MATCH('Isaac 401k'!N355,'Retirement Calculator'!A:A,0),0),0)</f>
        <v>8395.6297298201844</v>
      </c>
      <c r="K355" s="444">
        <f t="shared" ca="1" si="27"/>
        <v>8289.7493791898414</v>
      </c>
      <c r="L355" s="444">
        <f t="shared" ca="1" si="28"/>
        <v>1997829.6003847518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1997829.6003847518</v>
      </c>
      <c r="J356" s="444">
        <f t="array" ref="J356">IFERROR(INDEX('Retirement Calculator'!J:J,MATCH('Isaac 401k'!N356,'Retirement Calculator'!A:A,0),0),0)</f>
        <v>8395.6297298201844</v>
      </c>
      <c r="K356" s="444">
        <f t="shared" ca="1" si="27"/>
        <v>8289.3082110622145</v>
      </c>
      <c r="L356" s="444">
        <f t="shared" ca="1" si="28"/>
        <v>1997723.2788659937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1997723.2788659937</v>
      </c>
      <c r="J357" s="444">
        <f t="array" ref="J357">IFERROR(INDEX('Retirement Calculator'!J:J,MATCH('Isaac 401k'!N357,'Retirement Calculator'!A:A,0),0),0)</f>
        <v>8395.6297298201844</v>
      </c>
      <c r="K357" s="444">
        <f t="shared" ca="1" si="27"/>
        <v>8288.8652047340547</v>
      </c>
      <c r="L357" s="444">
        <f t="shared" ca="1" si="28"/>
        <v>1997616.5143409076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1997616.5143409076</v>
      </c>
      <c r="J358" s="444">
        <f t="array" ref="J358">IFERROR(INDEX('Retirement Calculator'!J:J,MATCH('Isaac 401k'!N358,'Retirement Calculator'!A:A,0),0),0)</f>
        <v>8395.6297298201844</v>
      </c>
      <c r="K358" s="444">
        <f t="shared" ca="1" si="27"/>
        <v>8288.420352546198</v>
      </c>
      <c r="L358" s="444">
        <f t="shared" ca="1" si="28"/>
        <v>1997509.3049636337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1997509.3049636337</v>
      </c>
      <c r="J359" s="444">
        <f t="array" ref="J359">IFERROR(INDEX('Retirement Calculator'!J:J,MATCH('Isaac 401k'!N359,'Retirement Calculator'!A:A,0),0),0)</f>
        <v>8395.6297298201844</v>
      </c>
      <c r="K359" s="444">
        <f t="shared" ca="1" si="27"/>
        <v>8287.9736468075571</v>
      </c>
      <c r="L359" s="444">
        <f t="shared" ca="1" si="28"/>
        <v>1997401.648880621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1997401.648880621</v>
      </c>
      <c r="J360" s="444">
        <f t="array" ref="J360">IFERROR(INDEX('Retirement Calculator'!J:J,MATCH('Isaac 401k'!N360,'Retirement Calculator'!A:A,0),0),0)</f>
        <v>8395.6297298201844</v>
      </c>
      <c r="K360" s="444">
        <f t="shared" ca="1" si="27"/>
        <v>8287.525079795003</v>
      </c>
      <c r="L360" s="444">
        <f t="shared" ca="1" si="28"/>
        <v>1997293.5442305957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1997293.5442305957</v>
      </c>
      <c r="J361" s="444">
        <f t="array" ref="J361">IFERROR(INDEX('Retirement Calculator'!J:J,MATCH('Isaac 401k'!N361,'Retirement Calculator'!A:A,0),0),0)</f>
        <v>8395.6297298201844</v>
      </c>
      <c r="K361" s="444">
        <f t="shared" ca="1" si="27"/>
        <v>8287.0746437532325</v>
      </c>
      <c r="L361" s="444">
        <f t="shared" ca="1" si="28"/>
        <v>1997184.9891445288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1997184.9891445288</v>
      </c>
      <c r="J362" s="444">
        <f t="array" ref="J362">IFERROR(INDEX('Retirement Calculator'!J:J,MATCH('Isaac 401k'!N362,'Retirement Calculator'!A:A,0),0),0)</f>
        <v>8395.6297298201844</v>
      </c>
      <c r="K362" s="444">
        <f t="shared" ca="1" si="27"/>
        <v>8286.6223308946192</v>
      </c>
      <c r="L362" s="444">
        <f t="shared" ca="1" si="28"/>
        <v>1997075.9817456033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1997075.9817456033</v>
      </c>
      <c r="J363" s="444">
        <f t="array" ref="J363">IFERROR(INDEX('Retirement Calculator'!J:J,MATCH('Isaac 401k'!N363,'Retirement Calculator'!A:A,0),0),0)</f>
        <v>8395.6297298201844</v>
      </c>
      <c r="K363" s="444">
        <f t="shared" ca="1" si="27"/>
        <v>8286.1681333990946</v>
      </c>
      <c r="L363" s="444">
        <f t="shared" ca="1" si="28"/>
        <v>1996966.5201491821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1996966.5201491821</v>
      </c>
      <c r="J364" s="444">
        <f t="array" ref="J364">IFERROR(INDEX('Retirement Calculator'!J:J,MATCH('Isaac 401k'!N364,'Retirement Calculator'!A:A,0),0),0)</f>
        <v>8395.6297298201844</v>
      </c>
      <c r="K364" s="444">
        <f t="shared" ca="1" si="27"/>
        <v>8285.7120434140088</v>
      </c>
      <c r="L364" s="444">
        <f t="shared" ca="1" si="28"/>
        <v>1996856.602462776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1996856.602462776</v>
      </c>
      <c r="J365" s="444">
        <f t="array" ref="J365">IFERROR(INDEX('Retirement Calculator'!J:J,MATCH('Isaac 401k'!N365,'Retirement Calculator'!A:A,0),0),0)</f>
        <v>8395.6297298201844</v>
      </c>
      <c r="K365" s="444">
        <f t="shared" ca="1" si="27"/>
        <v>8285.2540530539827</v>
      </c>
      <c r="L365" s="444">
        <f t="shared" ca="1" si="28"/>
        <v>1996746.2267860097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1996746.2267860097</v>
      </c>
      <c r="J366" s="444">
        <f t="array" ref="J366">IFERROR(INDEX('Retirement Calculator'!J:J,MATCH('Isaac 401k'!N366,'Retirement Calculator'!A:A,0),0),0)</f>
        <v>8395.6297298201844</v>
      </c>
      <c r="K366" s="444">
        <f t="shared" ca="1" si="27"/>
        <v>8284.7941544007881</v>
      </c>
      <c r="L366" s="444">
        <f t="shared" ca="1" si="28"/>
        <v>1996635.3912105903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1996635.3912105903</v>
      </c>
      <c r="J367" s="444">
        <f t="array" ref="J367">IFERROR(INDEX('Retirement Calculator'!J:J,MATCH('Isaac 401k'!N367,'Retirement Calculator'!A:A,0),0),0)</f>
        <v>8395.6297298201844</v>
      </c>
      <c r="K367" s="444">
        <f t="shared" ca="1" si="27"/>
        <v>8284.3323395032075</v>
      </c>
      <c r="L367" s="444">
        <f t="shared" ca="1" si="28"/>
        <v>1996524.0938202732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1996524.0938202732</v>
      </c>
      <c r="J368" s="444">
        <f t="array" ref="J368">IFERROR(INDEX('Retirement Calculator'!J:J,MATCH('Isaac 401k'!N368,'Retirement Calculator'!A:A,0),0),0)</f>
        <v>8395.6297298201844</v>
      </c>
      <c r="K368" s="444">
        <f t="shared" ca="1" si="27"/>
        <v>8283.8686003768871</v>
      </c>
      <c r="L368" s="444">
        <f t="shared" ca="1" si="28"/>
        <v>1996412.3326908299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1996412.3326908299</v>
      </c>
      <c r="J369" s="444">
        <f t="array" ref="J369">IFERROR(INDEX('Retirement Calculator'!J:J,MATCH('Isaac 401k'!N369,'Retirement Calculator'!A:A,0),0),0)</f>
        <v>8395.6297298201844</v>
      </c>
      <c r="K369" s="444">
        <f t="shared" ca="1" si="27"/>
        <v>8283.4029290042072</v>
      </c>
      <c r="L369" s="444">
        <f t="shared" ca="1" si="28"/>
        <v>1996300.105890014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1996300.105890014</v>
      </c>
      <c r="J370" s="444">
        <f t="array" ref="J370">IFERROR(INDEX('Retirement Calculator'!J:J,MATCH('Isaac 401k'!N370,'Retirement Calculator'!A:A,0),0),0)</f>
        <v>8395.6297298201844</v>
      </c>
      <c r="K370" s="444">
        <f t="shared" ca="1" si="27"/>
        <v>8282.9353173341406</v>
      </c>
      <c r="L370" s="444">
        <f t="shared" ca="1" si="28"/>
        <v>1996187.411477528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1996187.411477528</v>
      </c>
      <c r="J371" s="444">
        <f t="array" ref="J371">IFERROR(INDEX('Retirement Calculator'!J:J,MATCH('Isaac 401k'!N371,'Retirement Calculator'!A:A,0),0),0)</f>
        <v>8395.6297298201844</v>
      </c>
      <c r="K371" s="444">
        <f t="shared" ca="1" si="27"/>
        <v>8282.4657572821161</v>
      </c>
      <c r="L371" s="444">
        <f t="shared" ca="1" si="28"/>
        <v>1996074.2475049901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1996074.2475049901</v>
      </c>
      <c r="J372" s="444">
        <f t="array" ref="J372">IFERROR(INDEX('Retirement Calculator'!J:J,MATCH('Isaac 401k'!N372,'Retirement Calculator'!A:A,0),0),0)</f>
        <v>8395.6297298201844</v>
      </c>
      <c r="K372" s="444">
        <f t="shared" ca="1" si="27"/>
        <v>8281.9942407298749</v>
      </c>
      <c r="L372" s="444">
        <f t="shared" ca="1" si="28"/>
        <v>1995960.6120158997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1995960.6120158997</v>
      </c>
      <c r="J373" s="444">
        <f t="array" ref="J373">IFERROR(INDEX('Retirement Calculator'!J:J,MATCH('Isaac 401k'!N373,'Retirement Calculator'!A:A,0),0),0)</f>
        <v>8395.6297298201844</v>
      </c>
      <c r="K373" s="444">
        <f t="shared" ca="1" si="27"/>
        <v>8281.5207595253305</v>
      </c>
      <c r="L373" s="444">
        <f t="shared" ca="1" si="28"/>
        <v>1995846.5030456048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1995846.5030456048</v>
      </c>
      <c r="J374" s="444">
        <f t="array" ref="J374">IFERROR(INDEX('Retirement Calculator'!J:J,MATCH('Isaac 401k'!N374,'Retirement Calculator'!A:A,0),0),0)</f>
        <v>8395.6297298201844</v>
      </c>
      <c r="K374" s="444">
        <f t="shared" ca="1" si="27"/>
        <v>8281.0453054824357</v>
      </c>
      <c r="L374" s="444">
        <f t="shared" ca="1" si="28"/>
        <v>1995731.918621267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1995731.918621267</v>
      </c>
      <c r="J375" s="444">
        <f t="array" ref="J375">IFERROR(INDEX('Retirement Calculator'!J:J,MATCH('Isaac 401k'!N375,'Retirement Calculator'!A:A,0),0),0)</f>
        <v>8395.6297298201844</v>
      </c>
      <c r="K375" s="444">
        <f t="shared" ca="1" si="27"/>
        <v>8280.5678703810281</v>
      </c>
      <c r="L375" s="444">
        <f t="shared" ca="1" si="28"/>
        <v>1995616.8567618278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1995616.8567618278</v>
      </c>
      <c r="J376" s="444">
        <f t="array" ref="J376">IFERROR(INDEX('Retirement Calculator'!J:J,MATCH('Isaac 401k'!N376,'Retirement Calculator'!A:A,0),0),0)</f>
        <v>8395.6297298201844</v>
      </c>
      <c r="K376" s="444">
        <f t="shared" ca="1" si="27"/>
        <v>8280.0884459666977</v>
      </c>
      <c r="L376" s="444">
        <f t="shared" ca="1" si="28"/>
        <v>1995501.3154779742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1995501.3154779742</v>
      </c>
      <c r="J377" s="444">
        <f t="array" ref="J377">IFERROR(INDEX('Retirement Calculator'!J:J,MATCH('Isaac 401k'!N377,'Retirement Calculator'!A:A,0),0),0)</f>
        <v>8395.6297298201844</v>
      </c>
      <c r="K377" s="444">
        <f t="shared" ca="1" si="27"/>
        <v>8279.6070239506425</v>
      </c>
      <c r="L377" s="444">
        <f t="shared" ca="1" si="28"/>
        <v>1995385.2927721047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1995385.2927721047</v>
      </c>
      <c r="J378" s="444">
        <f t="array" ref="J378">IFERROR(INDEX('Retirement Calculator'!J:J,MATCH('Isaac 401k'!N378,'Retirement Calculator'!A:A,0),0),0)</f>
        <v>8395.6297298201844</v>
      </c>
      <c r="K378" s="444">
        <f t="shared" ca="1" si="27"/>
        <v>8279.12359600952</v>
      </c>
      <c r="L378" s="444">
        <f t="shared" ca="1" si="28"/>
        <v>1995268.7866382941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1995268.7866382941</v>
      </c>
      <c r="J379" s="444">
        <f t="array" ref="J379">IFERROR(INDEX('Retirement Calculator'!J:J,MATCH('Isaac 401k'!N379,'Retirement Calculator'!A:A,0),0),0)</f>
        <v>8395.6297298201844</v>
      </c>
      <c r="K379" s="444">
        <f t="shared" ca="1" si="27"/>
        <v>8278.6381537853085</v>
      </c>
      <c r="L379" s="444">
        <f t="shared" ca="1" si="28"/>
        <v>1995151.7950622593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1995151.7950622593</v>
      </c>
      <c r="J380" s="444">
        <f t="array" ref="J380">IFERROR(INDEX('Retirement Calculator'!J:J,MATCH('Isaac 401k'!N380,'Retirement Calculator'!A:A,0),0),0)</f>
        <v>8395.6297298201844</v>
      </c>
      <c r="K380" s="444">
        <f t="shared" ca="1" si="27"/>
        <v>8278.1506888851636</v>
      </c>
      <c r="L380" s="444">
        <f t="shared" ca="1" si="28"/>
        <v>1995034.3160213244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1995034.3160213244</v>
      </c>
      <c r="J381" s="444">
        <f t="array" ref="J381">IFERROR(INDEX('Retirement Calculator'!J:J,MATCH('Isaac 401k'!N381,'Retirement Calculator'!A:A,0),0),0)</f>
        <v>8395.6297298201844</v>
      </c>
      <c r="K381" s="444">
        <f t="shared" ca="1" si="27"/>
        <v>8277.6611928812672</v>
      </c>
      <c r="L381" s="444">
        <f t="shared" ca="1" si="28"/>
        <v>1994916.3474843854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1994916.3474843854</v>
      </c>
      <c r="J382" s="444">
        <f t="array" ref="J382">IFERROR(INDEX('Retirement Calculator'!J:J,MATCH('Isaac 401k'!N382,'Retirement Calculator'!A:A,0),0),0)</f>
        <v>8395.6297298201844</v>
      </c>
      <c r="K382" s="444">
        <f t="shared" ca="1" si="27"/>
        <v>8277.1696573106874</v>
      </c>
      <c r="L382" s="444">
        <f t="shared" ca="1" si="28"/>
        <v>1994797.8874118759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1994797.8874118759</v>
      </c>
      <c r="J383" s="444">
        <f t="array" ref="J383">IFERROR(INDEX('Retirement Calculator'!J:J,MATCH('Isaac 401k'!N383,'Retirement Calculator'!A:A,0),0),0)</f>
        <v>8395.6297298201844</v>
      </c>
      <c r="K383" s="444">
        <f t="shared" ca="1" si="27"/>
        <v>8276.6760736752312</v>
      </c>
      <c r="L383" s="444">
        <f t="shared" ca="1" si="28"/>
        <v>1994678.933755731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1994678.933755731</v>
      </c>
      <c r="J384" s="444">
        <f t="array" ref="J384">IFERROR(INDEX('Retirement Calculator'!J:J,MATCH('Isaac 401k'!N384,'Retirement Calculator'!A:A,0),0),0)</f>
        <v>8395.6297298201844</v>
      </c>
      <c r="K384" s="444">
        <f t="shared" ca="1" si="27"/>
        <v>8276.1804334412936</v>
      </c>
      <c r="L384" s="444">
        <f t="shared" ca="1" si="28"/>
        <v>1994559.484459352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1994559.484459352</v>
      </c>
      <c r="J385" s="444">
        <f t="array" ref="J385">IFERROR(INDEX('Retirement Calculator'!J:J,MATCH('Isaac 401k'!N385,'Retirement Calculator'!A:A,0),0),0)</f>
        <v>8395.6297298201844</v>
      </c>
      <c r="K385" s="444">
        <f t="shared" ca="1" si="27"/>
        <v>8275.6827280397156</v>
      </c>
      <c r="L385" s="444">
        <f t="shared" ca="1" si="28"/>
        <v>1994439.5374575716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1994439.5374575716</v>
      </c>
      <c r="J386" s="444">
        <f t="array" ref="J386">IFERROR(INDEX('Retirement Calculator'!J:J,MATCH('Isaac 401k'!N386,'Retirement Calculator'!A:A,0),0),0)</f>
        <v>8395.6297298201844</v>
      </c>
      <c r="K386" s="444">
        <f t="shared" ca="1" si="27"/>
        <v>8275.1829488656313</v>
      </c>
      <c r="L386" s="444">
        <f t="shared" ca="1" si="28"/>
        <v>1994319.0906766171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1994319.0906766171</v>
      </c>
      <c r="J387" s="444">
        <f t="array" ref="J387">IFERROR(INDEX('Retirement Calculator'!J:J,MATCH('Isaac 401k'!N387,'Retirement Calculator'!A:A,0),0),0)</f>
        <v>8395.6297298201844</v>
      </c>
      <c r="K387" s="444">
        <f t="shared" ca="1" si="27"/>
        <v>8274.6810872783208</v>
      </c>
      <c r="L387" s="444">
        <f t="shared" ca="1" si="28"/>
        <v>1994198.1420340752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1994198.1420340752</v>
      </c>
      <c r="J388" s="444">
        <f t="array" ref="J388">IFERROR(INDEX('Retirement Calculator'!J:J,MATCH('Isaac 401k'!N388,'Retirement Calculator'!A:A,0),0),0)</f>
        <v>8395.6297298201844</v>
      </c>
      <c r="K388" s="444">
        <f t="shared" ca="1" si="27"/>
        <v>8274.1771346010628</v>
      </c>
      <c r="L388" s="444">
        <f t="shared" ca="1" si="28"/>
        <v>1994076.6894388562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1994076.6894388562</v>
      </c>
      <c r="J389" s="444">
        <f t="array" ref="J389">IFERROR(INDEX('Retirement Calculator'!J:J,MATCH('Isaac 401k'!N389,'Retirement Calculator'!A:A,0),0),0)</f>
        <v>8395.6297298201844</v>
      </c>
      <c r="K389" s="444">
        <f t="shared" ca="1" si="27"/>
        <v>8273.6710821209836</v>
      </c>
      <c r="L389" s="444">
        <f t="shared" ca="1" si="28"/>
        <v>1993954.7307911571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1993954.7307911571</v>
      </c>
      <c r="J390" s="444">
        <f t="array" ref="J390">IFERROR(INDEX('Retirement Calculator'!J:J,MATCH('Isaac 401k'!N390,'Retirement Calculator'!A:A,0),0),0)</f>
        <v>8395.6297298201844</v>
      </c>
      <c r="K390" s="444">
        <f t="shared" ca="1" si="27"/>
        <v>8273.1629210889041</v>
      </c>
      <c r="L390" s="444">
        <f t="shared" ca="1" si="28"/>
        <v>1993832.2639824259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1993832.2639824259</v>
      </c>
      <c r="J391" s="444">
        <f t="array" ref="J391">IFERROR(INDEX('Retirement Calculator'!J:J,MATCH('Isaac 401k'!N391,'Retirement Calculator'!A:A,0),0),0)</f>
        <v>8395.6297298201844</v>
      </c>
      <c r="K391" s="444">
        <f t="shared" ca="1" si="27"/>
        <v>8272.6526427191911</v>
      </c>
      <c r="L391" s="444">
        <f t="shared" ca="1" si="28"/>
        <v>1993709.2868953249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1993709.2868953249</v>
      </c>
      <c r="J392" s="444">
        <f t="array" ref="J392">IFERROR(INDEX('Retirement Calculator'!J:J,MATCH('Isaac 401k'!N392,'Retirement Calculator'!A:A,0),0),0)</f>
        <v>8395.6297298201844</v>
      </c>
      <c r="K392" s="444">
        <f t="shared" ca="1" si="27"/>
        <v>8272.1402381896023</v>
      </c>
      <c r="L392" s="444">
        <f t="shared" ca="1" si="28"/>
        <v>1993585.7974036944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1993585.7974036944</v>
      </c>
      <c r="J393" s="444">
        <f t="array" ref="J393">IFERROR(INDEX('Retirement Calculator'!J:J,MATCH('Isaac 401k'!N393,'Retirement Calculator'!A:A,0),0),0)</f>
        <v>8395.6297298201844</v>
      </c>
      <c r="K393" s="444">
        <f t="shared" ca="1" si="27"/>
        <v>8271.6256986411427</v>
      </c>
      <c r="L393" s="444">
        <f t="shared" ca="1" si="28"/>
        <v>1993461.7933725154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1993461.7933725154</v>
      </c>
      <c r="J394" s="444">
        <f t="array" ref="J394">IFERROR(INDEX('Retirement Calculator'!J:J,MATCH('Isaac 401k'!N394,'Retirement Calculator'!A:A,0),0),0)</f>
        <v>8395.6297298201844</v>
      </c>
      <c r="K394" s="444">
        <f t="shared" ca="1" si="27"/>
        <v>8271.1090151778972</v>
      </c>
      <c r="L394" s="444">
        <f t="shared" ca="1" si="28"/>
        <v>1993337.2726578731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1993337.2726578731</v>
      </c>
      <c r="J395" s="444">
        <f t="array" ref="J395">IFERROR(INDEX('Retirement Calculator'!J:J,MATCH('Isaac 401k'!N395,'Retirement Calculator'!A:A,0),0),0)</f>
        <v>8395.6297298201844</v>
      </c>
      <c r="K395" s="444">
        <f t="shared" ca="1" si="27"/>
        <v>8270.5901788668889</v>
      </c>
      <c r="L395" s="444">
        <f t="shared" ca="1" si="28"/>
        <v>1993212.2331069198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1993212.2331069198</v>
      </c>
      <c r="J396" s="444">
        <f t="array" ref="J396">IFERROR(INDEX('Retirement Calculator'!J:J,MATCH('Isaac 401k'!N396,'Retirement Calculator'!A:A,0),0),0)</f>
        <v>8395.6297298201844</v>
      </c>
      <c r="K396" s="444">
        <f t="shared" ca="1" si="27"/>
        <v>8270.0691807379135</v>
      </c>
      <c r="L396" s="444">
        <f t="shared" ca="1" si="28"/>
        <v>1993086.6725578376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1993086.6725578376</v>
      </c>
      <c r="J397" s="444">
        <f t="array" ref="J397">IFERROR(INDEX('Retirement Calculator'!J:J,MATCH('Isaac 401k'!N397,'Retirement Calculator'!A:A,0),0),0)</f>
        <v>8395.6297298201844</v>
      </c>
      <c r="K397" s="444">
        <f t="shared" ca="1" si="27"/>
        <v>8269.5460117834064</v>
      </c>
      <c r="L397" s="444">
        <f t="shared" ca="1" si="28"/>
        <v>1992960.5888398008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1992960.5888398008</v>
      </c>
      <c r="J398" s="444">
        <f t="array" ref="J398">IFERROR(INDEX('Retirement Calculator'!J:J,MATCH('Isaac 401k'!N398,'Retirement Calculator'!A:A,0),0),0)</f>
        <v>8395.6297298201844</v>
      </c>
      <c r="K398" s="444">
        <f t="shared" ca="1" si="27"/>
        <v>8269.0206629582517</v>
      </c>
      <c r="L398" s="444">
        <f t="shared" ca="1" si="28"/>
        <v>1992833.9797729389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1992833.9797729389</v>
      </c>
      <c r="J399" s="444">
        <f t="array" ref="J399">IFERROR(INDEX('Retirement Calculator'!J:J,MATCH('Isaac 401k'!N399,'Retirement Calculator'!A:A,0),0),0)</f>
        <v>8395.6297298201844</v>
      </c>
      <c r="K399" s="444">
        <f t="shared" ca="1" si="27"/>
        <v>8268.4931251796606</v>
      </c>
      <c r="L399" s="444">
        <f t="shared" ca="1" si="28"/>
        <v>1992706.8431682982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1992706.8431682982</v>
      </c>
      <c r="J400" s="444">
        <f t="array" ref="J400">IFERROR(INDEX('Retirement Calculator'!J:J,MATCH('Isaac 401k'!N400,'Retirement Calculator'!A:A,0),0),0)</f>
        <v>8395.6297298201844</v>
      </c>
      <c r="K400" s="444">
        <f t="shared" ca="1" si="27"/>
        <v>8267.9633893269911</v>
      </c>
      <c r="L400" s="444">
        <f t="shared" ca="1" si="28"/>
        <v>1992579.1768278051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1992579.1768278051</v>
      </c>
      <c r="J401" s="444">
        <f t="array" ref="J401">IFERROR(INDEX('Retirement Calculator'!J:J,MATCH('Isaac 401k'!N401,'Retirement Calculator'!A:A,0),0),0)</f>
        <v>8395.6297298201844</v>
      </c>
      <c r="K401" s="444">
        <f t="shared" ca="1" si="27"/>
        <v>8267.4314462416023</v>
      </c>
      <c r="L401" s="444">
        <f t="shared" ca="1" si="28"/>
        <v>1992450.9785442266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1992450.9785442266</v>
      </c>
      <c r="J402" s="444">
        <f t="array" ref="J402">IFERROR(INDEX('Retirement Calculator'!J:J,MATCH('Isaac 401k'!N402,'Retirement Calculator'!A:A,0),0),0)</f>
        <v>8395.6297298201844</v>
      </c>
      <c r="K402" s="444">
        <f t="shared" ca="1" si="27"/>
        <v>8266.897286726693</v>
      </c>
      <c r="L402" s="444">
        <f t="shared" ca="1" si="28"/>
        <v>1992322.2461011331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1992322.2461011331</v>
      </c>
      <c r="J403" s="444">
        <f t="array" ref="J403">IFERROR(INDEX('Retirement Calculator'!J:J,MATCH('Isaac 401k'!N403,'Retirement Calculator'!A:A,0),0),0)</f>
        <v>8395.6297298201844</v>
      </c>
      <c r="K403" s="444">
        <f t="shared" ca="1" si="27"/>
        <v>8266.3609015471375</v>
      </c>
      <c r="L403" s="444">
        <f t="shared" ca="1" si="28"/>
        <v>1992192.97727286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1992192.97727286</v>
      </c>
      <c r="J404" s="444">
        <f t="array" ref="J404">IFERROR(INDEX('Retirement Calculator'!J:J,MATCH('Isaac 401k'!N404,'Retirement Calculator'!A:A,0),0),0)</f>
        <v>8395.6297298201844</v>
      </c>
      <c r="K404" s="444">
        <f t="shared" ca="1" si="27"/>
        <v>8265.8222814293331</v>
      </c>
      <c r="L404" s="444">
        <f t="shared" ca="1" si="28"/>
        <v>1992063.1698244691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1992063.1698244691</v>
      </c>
      <c r="J405" s="444">
        <f t="array" ref="J405">IFERROR(INDEX('Retirement Calculator'!J:J,MATCH('Isaac 401k'!N405,'Retirement Calculator'!A:A,0),0),0)</f>
        <v>8395.6297298201844</v>
      </c>
      <c r="K405" s="444">
        <f t="shared" ca="1" si="27"/>
        <v>8265.2814170610363</v>
      </c>
      <c r="L405" s="444">
        <f t="shared" ca="1" si="28"/>
        <v>1991932.8215117101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1991932.8215117101</v>
      </c>
      <c r="J406" s="444">
        <f t="array" ref="J406">IFERROR(INDEX('Retirement Calculator'!J:J,MATCH('Isaac 401k'!N406,'Retirement Calculator'!A:A,0),0),0)</f>
        <v>8395.6297298201844</v>
      </c>
      <c r="K406" s="444">
        <f t="shared" ca="1" si="27"/>
        <v>8264.7382990912065</v>
      </c>
      <c r="L406" s="444">
        <f t="shared" ca="1" si="28"/>
        <v>1991801.930080981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1991801.930080981</v>
      </c>
      <c r="J407" s="444">
        <f t="array" ref="J407">IFERROR(INDEX('Retirement Calculator'!J:J,MATCH('Isaac 401k'!N407,'Retirement Calculator'!A:A,0),0),0)</f>
        <v>8395.6297298201844</v>
      </c>
      <c r="K407" s="444">
        <f t="shared" ca="1" si="27"/>
        <v>8264.1929181298365</v>
      </c>
      <c r="L407" s="444">
        <f t="shared" ca="1" si="28"/>
        <v>1991670.4932692905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1991670.4932692905</v>
      </c>
      <c r="J408" s="444">
        <f t="array" ref="J408">IFERROR(INDEX('Retirement Calculator'!J:J,MATCH('Isaac 401k'!N408,'Retirement Calculator'!A:A,0),0),0)</f>
        <v>8395.6297298201844</v>
      </c>
      <c r="K408" s="444">
        <f t="shared" ca="1" si="27"/>
        <v>8263.6452647477927</v>
      </c>
      <c r="L408" s="444">
        <f t="shared" ca="1" si="28"/>
        <v>1991538.5088042181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1991538.5088042181</v>
      </c>
      <c r="J409" s="444">
        <f t="array" ref="J409">IFERROR(INDEX('Retirement Calculator'!J:J,MATCH('Isaac 401k'!N409,'Retirement Calculator'!A:A,0),0),0)</f>
        <v>8395.6297298201844</v>
      </c>
      <c r="K409" s="444">
        <f t="shared" ca="1" si="27"/>
        <v>8263.0953294766568</v>
      </c>
      <c r="L409" s="444">
        <f t="shared" ca="1" si="28"/>
        <v>1991405.9744038747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1991405.9744038747</v>
      </c>
      <c r="J410" s="444">
        <f t="array" ref="J410">IFERROR(INDEX('Retirement Calculator'!J:J,MATCH('Isaac 401k'!N410,'Retirement Calculator'!A:A,0),0),0)</f>
        <v>8395.6297298201844</v>
      </c>
      <c r="K410" s="444">
        <f t="shared" ca="1" si="27"/>
        <v>8262.5431028085604</v>
      </c>
      <c r="L410" s="444">
        <f t="shared" ca="1" si="28"/>
        <v>1991272.8877768631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1991272.8877768631</v>
      </c>
      <c r="J411" s="444">
        <f t="array" ref="J411">IFERROR(INDEX('Retirement Calculator'!J:J,MATCH('Isaac 401k'!N411,'Retirement Calculator'!A:A,0),0),0)</f>
        <v>8395.6297298201844</v>
      </c>
      <c r="K411" s="444">
        <f t="shared" ca="1" si="27"/>
        <v>8261.9885751960101</v>
      </c>
      <c r="L411" s="444">
        <f t="shared" ca="1" si="28"/>
        <v>1991139.2466222388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1991139.2466222388</v>
      </c>
      <c r="J412" s="444">
        <f t="array" ref="J412">IFERROR(INDEX('Retirement Calculator'!J:J,MATCH('Isaac 401k'!N412,'Retirement Calculator'!A:A,0),0),0)</f>
        <v>8395.6297298201844</v>
      </c>
      <c r="K412" s="444">
        <f t="shared" ca="1" si="27"/>
        <v>8261.4317370517438</v>
      </c>
      <c r="L412" s="444">
        <f t="shared" ca="1" si="28"/>
        <v>1991005.0486294704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1991005.0486294704</v>
      </c>
      <c r="J413" s="444">
        <f t="array" ref="J413">IFERROR(INDEX('Retirement Calculator'!J:J,MATCH('Isaac 401k'!N413,'Retirement Calculator'!A:A,0),0),0)</f>
        <v>8395.6297298201844</v>
      </c>
      <c r="K413" s="444">
        <f t="shared" ca="1" si="27"/>
        <v>8260.8725787485419</v>
      </c>
      <c r="L413" s="444">
        <f t="shared" ca="1" si="28"/>
        <v>1990870.2914783987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1990870.2914783987</v>
      </c>
      <c r="J414" s="444">
        <f t="array" ref="J414">IFERROR(INDEX('Retirement Calculator'!J:J,MATCH('Isaac 401k'!N414,'Retirement Calculator'!A:A,0),0),0)</f>
        <v>8395.6297298201844</v>
      </c>
      <c r="K414" s="444">
        <f t="shared" ca="1" si="27"/>
        <v>8260.3110906190777</v>
      </c>
      <c r="L414" s="444">
        <f t="shared" ca="1" si="28"/>
        <v>1990734.9728391976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1990734.9728391976</v>
      </c>
      <c r="J415" s="444">
        <f t="array" ref="J415">IFERROR(INDEX('Retirement Calculator'!J:J,MATCH('Isaac 401k'!N415,'Retirement Calculator'!A:A,0),0),0)</f>
        <v>8395.6297298201844</v>
      </c>
      <c r="K415" s="444">
        <f t="shared" ca="1" si="27"/>
        <v>8259.7472629557396</v>
      </c>
      <c r="L415" s="444">
        <f t="shared" ca="1" si="28"/>
        <v>1990599.0903723331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1990599.0903723331</v>
      </c>
      <c r="J416" s="444">
        <f t="array" ref="J416">IFERROR(INDEX('Retirement Calculator'!J:J,MATCH('Isaac 401k'!N416,'Retirement Calculator'!A:A,0),0),0)</f>
        <v>8395.6297298201844</v>
      </c>
      <c r="K416" s="444">
        <f t="shared" ca="1" si="27"/>
        <v>8259.1810860104706</v>
      </c>
      <c r="L416" s="444">
        <f t="shared" ca="1" si="28"/>
        <v>1990462.6417285234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1990462.6417285234</v>
      </c>
      <c r="J417" s="444">
        <f t="array" ref="J417">IFERROR(INDEX('Retirement Calculator'!J:J,MATCH('Isaac 401k'!N417,'Retirement Calculator'!A:A,0),0),0)</f>
        <v>8395.6297298201844</v>
      </c>
      <c r="K417" s="444">
        <f t="shared" ca="1" si="27"/>
        <v>8258.6125499945974</v>
      </c>
      <c r="L417" s="444">
        <f t="shared" ca="1" si="28"/>
        <v>1990325.6245486978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1990325.6245486978</v>
      </c>
      <c r="J418" s="444">
        <f t="array" ref="J418">IFERROR(INDEX('Retirement Calculator'!J:J,MATCH('Isaac 401k'!N418,'Retirement Calculator'!A:A,0),0),0)</f>
        <v>8395.6297298201844</v>
      </c>
      <c r="K418" s="444">
        <f t="shared" ca="1" si="27"/>
        <v>8258.0416450786561</v>
      </c>
      <c r="L418" s="444">
        <f t="shared" ca="1" si="28"/>
        <v>1990188.0364639563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1990188.0364639563</v>
      </c>
      <c r="J419" s="444">
        <f t="array" ref="J419">IFERROR(INDEX('Retirement Calculator'!J:J,MATCH('Isaac 401k'!N419,'Retirement Calculator'!A:A,0),0),0)</f>
        <v>8395.6297298201844</v>
      </c>
      <c r="K419" s="444">
        <f t="shared" ca="1" si="27"/>
        <v>8257.4683613922334</v>
      </c>
      <c r="L419" s="444">
        <f t="shared" ca="1" si="28"/>
        <v>1990049.8750955283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1990049.8750955283</v>
      </c>
      <c r="J420" s="444">
        <f t="array" ref="J420">IFERROR(INDEX('Retirement Calculator'!J:J,MATCH('Isaac 401k'!N420,'Retirement Calculator'!A:A,0),0),0)</f>
        <v>8395.6297298201844</v>
      </c>
      <c r="K420" s="444">
        <f t="shared" ca="1" si="27"/>
        <v>8256.8926890237835</v>
      </c>
      <c r="L420" s="444">
        <f t="shared" ca="1" si="28"/>
        <v>1989911.138054732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1989911.138054732</v>
      </c>
      <c r="J421" s="444">
        <f t="array" ref="J421">IFERROR(INDEX('Retirement Calculator'!J:J,MATCH('Isaac 401k'!N421,'Retirement Calculator'!A:A,0),0),0)</f>
        <v>8395.6297298201844</v>
      </c>
      <c r="K421" s="444">
        <f t="shared" ca="1" si="27"/>
        <v>8256.3146180204676</v>
      </c>
      <c r="L421" s="444">
        <f t="shared" ca="1" si="28"/>
        <v>1989771.8229429324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1989771.8229429324</v>
      </c>
      <c r="J422" s="444">
        <f t="array" ref="J422">IFERROR(INDEX('Retirement Calculator'!J:J,MATCH('Isaac 401k'!N422,'Retirement Calculator'!A:A,0),0),0)</f>
        <v>8395.6297298201844</v>
      </c>
      <c r="K422" s="444">
        <f t="shared" ca="1" si="27"/>
        <v>8255.7341383879666</v>
      </c>
      <c r="L422" s="444">
        <f t="shared" ca="1" si="28"/>
        <v>1989631.9273515001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1989631.9273515001</v>
      </c>
      <c r="J423" s="444">
        <f t="array" ref="J423">IFERROR(INDEX('Retirement Calculator'!J:J,MATCH('Isaac 401k'!N423,'Retirement Calculator'!A:A,0),0),0)</f>
        <v>8395.6297298201844</v>
      </c>
      <c r="K423" s="444">
        <f t="shared" ca="1" si="27"/>
        <v>8255.1512400903339</v>
      </c>
      <c r="L423" s="444">
        <f t="shared" ca="1" si="28"/>
        <v>1989491.4488617703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1989491.4488617703</v>
      </c>
      <c r="J424" s="444">
        <f t="array" ref="J424">IFERROR(INDEX('Retirement Calculator'!J:J,MATCH('Isaac 401k'!N424,'Retirement Calculator'!A:A,0),0),0)</f>
        <v>8395.6297298201844</v>
      </c>
      <c r="K424" s="444">
        <f t="shared" ca="1" si="27"/>
        <v>8254.5659130497916</v>
      </c>
      <c r="L424" s="444">
        <f t="shared" ca="1" si="28"/>
        <v>1989350.3850449999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1989350.3850449999</v>
      </c>
      <c r="J425" s="444">
        <f t="array" ref="J425">IFERROR(INDEX('Retirement Calculator'!J:J,MATCH('Isaac 401k'!N425,'Retirement Calculator'!A:A,0),0),0)</f>
        <v>8395.6297298201844</v>
      </c>
      <c r="K425" s="444">
        <f t="shared" ca="1" si="27"/>
        <v>8253.9781471465813</v>
      </c>
      <c r="L425" s="444">
        <f t="shared" ca="1" si="28"/>
        <v>1989208.7334623262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1989208.7334623262</v>
      </c>
      <c r="J426" s="444">
        <f t="array" ref="J426">IFERROR(INDEX('Retirement Calculator'!J:J,MATCH('Isaac 401k'!N426,'Retirement Calculator'!A:A,0),0),0)</f>
        <v>8395.6297298201844</v>
      </c>
      <c r="K426" s="444">
        <f t="shared" ca="1" si="27"/>
        <v>8253.3879322187768</v>
      </c>
      <c r="L426" s="444">
        <f t="shared" ca="1" si="28"/>
        <v>1989066.4916647249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1989066.4916647249</v>
      </c>
      <c r="J427" s="444">
        <f t="array" ref="J427">IFERROR(INDEX('Retirement Calculator'!J:J,MATCH('Isaac 401k'!N427,'Retirement Calculator'!A:A,0),0),0)</f>
        <v>8395.6297298201844</v>
      </c>
      <c r="K427" s="444">
        <f t="shared" ca="1" si="27"/>
        <v>8252.7952580621022</v>
      </c>
      <c r="L427" s="444">
        <f t="shared" ca="1" si="28"/>
        <v>1988923.6571929669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1988923.6571929669</v>
      </c>
      <c r="J428" s="444">
        <f t="array" ref="J428">IFERROR(INDEX('Retirement Calculator'!J:J,MATCH('Isaac 401k'!N428,'Retirement Calculator'!A:A,0),0),0)</f>
        <v>8395.6297298201844</v>
      </c>
      <c r="K428" s="444">
        <f t="shared" ca="1" si="27"/>
        <v>8252.2001144297774</v>
      </c>
      <c r="L428" s="444">
        <f t="shared" ca="1" si="28"/>
        <v>1988780.2275775764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1988780.2275775764</v>
      </c>
      <c r="J429" s="444">
        <f t="array" ref="J429">IFERROR(INDEX('Retirement Calculator'!J:J,MATCH('Isaac 401k'!N429,'Retirement Calculator'!A:A,0),0),0)</f>
        <v>8395.6297298201844</v>
      </c>
      <c r="K429" s="444">
        <f t="shared" ca="1" si="27"/>
        <v>8251.6024910323176</v>
      </c>
      <c r="L429" s="444">
        <f t="shared" ca="1" si="28"/>
        <v>1988636.2003387886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1988636.2003387886</v>
      </c>
      <c r="J430" s="444">
        <f t="array" ref="J430">IFERROR(INDEX('Retirement Calculator'!J:J,MATCH('Isaac 401k'!N430,'Retirement Calculator'!A:A,0),0),0)</f>
        <v>8395.6297298201844</v>
      </c>
      <c r="K430" s="444">
        <f t="shared" ca="1" si="27"/>
        <v>8251.0023775373684</v>
      </c>
      <c r="L430" s="444">
        <f t="shared" ca="1" si="28"/>
        <v>1988491.5729865057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1988491.5729865057</v>
      </c>
      <c r="J431" s="444">
        <f t="array" ref="J431">IFERROR(INDEX('Retirement Calculator'!J:J,MATCH('Isaac 401k'!N431,'Retirement Calculator'!A:A,0),0),0)</f>
        <v>8395.6297298201844</v>
      </c>
      <c r="K431" s="444">
        <f t="shared" ca="1" si="27"/>
        <v>8250.3997635695232</v>
      </c>
      <c r="L431" s="444">
        <f t="shared" ca="1" si="28"/>
        <v>1988346.343020255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1988346.343020255</v>
      </c>
      <c r="J432" s="444">
        <f t="array" ref="J432">IFERROR(INDEX('Retirement Calculator'!J:J,MATCH('Isaac 401k'!N432,'Retirement Calculator'!A:A,0),0),0)</f>
        <v>8395.6297298201844</v>
      </c>
      <c r="K432" s="444">
        <f t="shared" ca="1" si="27"/>
        <v>8249.7946387101456</v>
      </c>
      <c r="L432" s="444">
        <f t="shared" ca="1" si="28"/>
        <v>1988200.5079291449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1988200.5079291449</v>
      </c>
      <c r="J433" s="444">
        <f t="array" ref="J433">IFERROR(INDEX('Retirement Calculator'!J:J,MATCH('Isaac 401k'!N433,'Retirement Calculator'!A:A,0),0),0)</f>
        <v>8395.6297298201844</v>
      </c>
      <c r="K433" s="444">
        <f t="shared" ca="1" si="27"/>
        <v>8249.186992497187</v>
      </c>
      <c r="L433" s="444">
        <f t="shared" ca="1" si="28"/>
        <v>1988054.0651918219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1988054.0651918219</v>
      </c>
      <c r="J434" s="444">
        <f t="array" ref="J434">IFERROR(INDEX('Retirement Calculator'!J:J,MATCH('Isaac 401k'!N434,'Retirement Calculator'!A:A,0),0),0)</f>
        <v>8395.6297298201844</v>
      </c>
      <c r="K434" s="444">
        <f t="shared" ca="1" si="27"/>
        <v>8248.5768144250087</v>
      </c>
      <c r="L434" s="444">
        <f t="shared" ca="1" si="28"/>
        <v>1987907.0122764267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1987907.0122764267</v>
      </c>
      <c r="J435" s="444">
        <f t="array" ref="J435">IFERROR(INDEX('Retirement Calculator'!J:J,MATCH('Isaac 401k'!N435,'Retirement Calculator'!A:A,0),0),0)</f>
        <v>8395.6297298201844</v>
      </c>
      <c r="K435" s="444">
        <f t="shared" ca="1" si="27"/>
        <v>8247.9640939441942</v>
      </c>
      <c r="L435" s="444">
        <f t="shared" ca="1" si="28"/>
        <v>1987759.3466405508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1987759.3466405508</v>
      </c>
      <c r="J436" s="444">
        <f t="array" ref="J436">IFERROR(INDEX('Retirement Calculator'!J:J,MATCH('Isaac 401k'!N436,'Retirement Calculator'!A:A,0),0),0)</f>
        <v>8395.6297298201844</v>
      </c>
      <c r="K436" s="444">
        <f t="shared" ca="1" si="27"/>
        <v>8247.3488204613768</v>
      </c>
      <c r="L436" s="444">
        <f t="shared" ca="1" si="28"/>
        <v>1987611.065731192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1987611.065731192</v>
      </c>
      <c r="J437" s="444">
        <f t="array" ref="J437">IFERROR(INDEX('Retirement Calculator'!J:J,MATCH('Isaac 401k'!N437,'Retirement Calculator'!A:A,0),0),0)</f>
        <v>8395.6297298201844</v>
      </c>
      <c r="K437" s="444">
        <f t="shared" ca="1" si="27"/>
        <v>8246.73098333905</v>
      </c>
      <c r="L437" s="444">
        <f t="shared" ca="1" si="28"/>
        <v>1987462.1669847108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1987462.1669847108</v>
      </c>
      <c r="J438" s="444">
        <f t="array" ref="J438">IFERROR(INDEX('Retirement Calculator'!J:J,MATCH('Isaac 401k'!N438,'Retirement Calculator'!A:A,0),0),0)</f>
        <v>8395.6297298201844</v>
      </c>
      <c r="K438" s="444">
        <f t="shared" ca="1" si="27"/>
        <v>8246.1105718953768</v>
      </c>
      <c r="L438" s="444">
        <f t="shared" ca="1" si="28"/>
        <v>1987312.6478267862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1987312.6478267862</v>
      </c>
      <c r="J439" s="444">
        <f t="array" ref="J439">IFERROR(INDEX('Retirement Calculator'!J:J,MATCH('Isaac 401k'!N439,'Retirement Calculator'!A:A,0),0),0)</f>
        <v>8395.6297298201844</v>
      </c>
      <c r="K439" s="444">
        <f t="shared" ca="1" si="27"/>
        <v>8245.487575404024</v>
      </c>
      <c r="L439" s="444">
        <f t="shared" ca="1" si="28"/>
        <v>1987162.5056723701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1987162.5056723701</v>
      </c>
      <c r="J440" s="444">
        <f t="array" ref="J440">IFERROR(INDEX('Retirement Calculator'!J:J,MATCH('Isaac 401k'!N440,'Retirement Calculator'!A:A,0),0),0)</f>
        <v>8395.6297298201844</v>
      </c>
      <c r="K440" s="444">
        <f t="shared" ca="1" si="27"/>
        <v>8244.8619830939588</v>
      </c>
      <c r="L440" s="444">
        <f t="shared" ca="1" si="28"/>
        <v>1987011.7379256438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1987011.7379256438</v>
      </c>
      <c r="J441" s="444">
        <f t="array" ref="J441">IFERROR(INDEX('Retirement Calculator'!J:J,MATCH('Isaac 401k'!N441,'Retirement Calculator'!A:A,0),0),0)</f>
        <v>8395.6297298201844</v>
      </c>
      <c r="K441" s="444">
        <f t="shared" ca="1" si="27"/>
        <v>8244.2337841492645</v>
      </c>
      <c r="L441" s="444">
        <f t="shared" ca="1" si="28"/>
        <v>1986860.3419799728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1986860.3419799728</v>
      </c>
      <c r="J442" s="444">
        <f t="array" ref="J442">IFERROR(INDEX('Retirement Calculator'!J:J,MATCH('Isaac 401k'!N442,'Retirement Calculator'!A:A,0),0),0)</f>
        <v>8395.6297298201844</v>
      </c>
      <c r="K442" s="444">
        <f t="shared" ca="1" si="27"/>
        <v>8243.6029677089682</v>
      </c>
      <c r="L442" s="444">
        <f t="shared" ca="1" si="28"/>
        <v>1986708.3152178617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1986708.3152178617</v>
      </c>
      <c r="J443" s="444">
        <f t="array" ref="J443">IFERROR(INDEX('Retirement Calculator'!J:J,MATCH('Isaac 401k'!N443,'Retirement Calculator'!A:A,0),0),0)</f>
        <v>8395.6297298201844</v>
      </c>
      <c r="K443" s="444">
        <f t="shared" ca="1" si="27"/>
        <v>8242.9695228668388</v>
      </c>
      <c r="L443" s="444">
        <f t="shared" ca="1" si="28"/>
        <v>1986555.6550109084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1986555.6550109084</v>
      </c>
      <c r="J444" s="444">
        <f t="array" ref="J444">IFERROR(INDEX('Retirement Calculator'!J:J,MATCH('Isaac 401k'!N444,'Retirement Calculator'!A:A,0),0),0)</f>
        <v>8395.6297298201844</v>
      </c>
      <c r="K444" s="444">
        <f t="shared" ca="1" si="27"/>
        <v>8242.3334386712013</v>
      </c>
      <c r="L444" s="444">
        <f t="shared" ca="1" si="28"/>
        <v>1986402.3587197594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1986402.3587197594</v>
      </c>
      <c r="J445" s="444">
        <f t="array" ref="J445">IFERROR(INDEX('Retirement Calculator'!J:J,MATCH('Isaac 401k'!N445,'Retirement Calculator'!A:A,0),0),0)</f>
        <v>8395.6297298201844</v>
      </c>
      <c r="K445" s="444">
        <f t="shared" ca="1" si="27"/>
        <v>8241.6947041247477</v>
      </c>
      <c r="L445" s="444">
        <f t="shared" ca="1" si="28"/>
        <v>1986248.4236940639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1986248.4236940639</v>
      </c>
      <c r="J446" s="444">
        <f t="array" ref="J446">IFERROR(INDEX('Retirement Calculator'!J:J,MATCH('Isaac 401k'!N446,'Retirement Calculator'!A:A,0),0),0)</f>
        <v>8395.6297298201844</v>
      </c>
      <c r="K446" s="444">
        <f t="shared" ca="1" si="27"/>
        <v>8241.0533081843496</v>
      </c>
      <c r="L446" s="444">
        <f t="shared" ca="1" si="28"/>
        <v>1986093.847272428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1986093.847272428</v>
      </c>
      <c r="J447" s="444">
        <f t="array" ref="J447">IFERROR(INDEX('Retirement Calculator'!J:J,MATCH('Isaac 401k'!N447,'Retirement Calculator'!A:A,0),0),0)</f>
        <v>8395.6297298201844</v>
      </c>
      <c r="K447" s="444">
        <f t="shared" ca="1" si="27"/>
        <v>8240.4092397608656</v>
      </c>
      <c r="L447" s="444">
        <f t="shared" ca="1" si="28"/>
        <v>1985938.6267823686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1985938.6267823686</v>
      </c>
      <c r="J448" s="444">
        <f t="array" ref="J448">IFERROR(INDEX('Retirement Calculator'!J:J,MATCH('Isaac 401k'!N448,'Retirement Calculator'!A:A,0),0),0)</f>
        <v>8395.6297298201844</v>
      </c>
      <c r="K448" s="444">
        <f t="shared" ca="1" si="27"/>
        <v>8239.7624877189519</v>
      </c>
      <c r="L448" s="444">
        <f t="shared" ca="1" si="28"/>
        <v>1985782.7595402673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1985782.7595402673</v>
      </c>
      <c r="J449" s="444">
        <f t="array" ref="J449">IFERROR(INDEX('Retirement Calculator'!J:J,MATCH('Isaac 401k'!N449,'Retirement Calculator'!A:A,0),0),0)</f>
        <v>8395.6297298201844</v>
      </c>
      <c r="K449" s="444">
        <f t="shared" ca="1" si="27"/>
        <v>8239.1130408768622</v>
      </c>
      <c r="L449" s="444">
        <f t="shared" ca="1" si="28"/>
        <v>1985626.2428513239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1985626.2428513239</v>
      </c>
      <c r="J450" s="444">
        <f t="array" ref="J450">IFERROR(INDEX('Retirement Calculator'!J:J,MATCH('Isaac 401k'!N450,'Retirement Calculator'!A:A,0),0),0)</f>
        <v>8395.6297298201844</v>
      </c>
      <c r="K450" s="444">
        <f t="shared" ca="1" si="27"/>
        <v>8238.460888006266</v>
      </c>
      <c r="L450" s="444">
        <f t="shared" ca="1" si="28"/>
        <v>1985469.07400951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1985469.07400951</v>
      </c>
      <c r="J451" s="444">
        <f t="array" ref="J451">IFERROR(INDEX('Retirement Calculator'!J:J,MATCH('Isaac 401k'!N451,'Retirement Calculator'!A:A,0),0),0)</f>
        <v>8395.6297298201844</v>
      </c>
      <c r="K451" s="444">
        <f t="shared" ca="1" si="27"/>
        <v>8237.8060178320411</v>
      </c>
      <c r="L451" s="444">
        <f t="shared" ca="1" si="28"/>
        <v>1985311.2502975219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1985311.2502975219</v>
      </c>
      <c r="J452" s="444">
        <f t="array" ref="J452">IFERROR(INDEX('Retirement Calculator'!J:J,MATCH('Isaac 401k'!N452,'Retirement Calculator'!A:A,0),0),0)</f>
        <v>8395.6297298201844</v>
      </c>
      <c r="K452" s="444">
        <f t="shared" ca="1" si="27"/>
        <v>8237.1484190320898</v>
      </c>
      <c r="L452" s="444">
        <f t="shared" ca="1" si="28"/>
        <v>1985152.7689867339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1985152.7689867339</v>
      </c>
      <c r="J453" s="444">
        <f t="array" ref="J453">IFERROR(INDEX('Retirement Calculator'!J:J,MATCH('Isaac 401k'!N453,'Retirement Calculator'!A:A,0),0),0)</f>
        <v>8395.6297298201844</v>
      </c>
      <c r="K453" s="444">
        <f t="shared" ca="1" si="27"/>
        <v>8236.4880802371408</v>
      </c>
      <c r="L453" s="444">
        <f t="shared" ca="1" si="28"/>
        <v>1984993.6273371507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1984993.6273371507</v>
      </c>
      <c r="J454" s="444">
        <f t="array" ref="J454">IFERROR(INDEX('Retirement Calculator'!J:J,MATCH('Isaac 401k'!N454,'Retirement Calculator'!A:A,0),0),0)</f>
        <v>8395.6297298201844</v>
      </c>
      <c r="K454" s="444">
        <f t="shared" ca="1" si="27"/>
        <v>8235.8249900305436</v>
      </c>
      <c r="L454" s="444">
        <f t="shared" ca="1" si="28"/>
        <v>1984833.8225973612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1984833.8225973612</v>
      </c>
      <c r="J455" s="444">
        <f t="array" ref="J455">IFERROR(INDEX('Retirement Calculator'!J:J,MATCH('Isaac 401k'!N455,'Retirement Calculator'!A:A,0),0),0)</f>
        <v>8395.6297298201844</v>
      </c>
      <c r="K455" s="444">
        <f t="shared" ca="1" si="27"/>
        <v>8235.1591369480866</v>
      </c>
      <c r="L455" s="444">
        <f t="shared" ca="1" si="28"/>
        <v>1984673.3520044892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1984673.3520044892</v>
      </c>
      <c r="J456" s="444">
        <f t="array" ref="J456">IFERROR(INDEX('Retirement Calculator'!J:J,MATCH('Isaac 401k'!N456,'Retirement Calculator'!A:A,0),0),0)</f>
        <v>8395.6297298201844</v>
      </c>
      <c r="K456" s="444">
        <f t="shared" ca="1" si="27"/>
        <v>8234.4905094777878</v>
      </c>
      <c r="L456" s="444">
        <f t="shared" ca="1" si="28"/>
        <v>1984512.2127841467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1984512.2127841467</v>
      </c>
      <c r="J457" s="444">
        <f t="array" ref="J457">IFERROR(INDEX('Retirement Calculator'!J:J,MATCH('Isaac 401k'!N457,'Retirement Calculator'!A:A,0),0),0)</f>
        <v>8395.6297298201844</v>
      </c>
      <c r="K457" s="444">
        <f t="shared" ca="1" si="27"/>
        <v>8233.819096059693</v>
      </c>
      <c r="L457" s="444">
        <f t="shared" ca="1" si="28"/>
        <v>1984350.4021503862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1984350.4021503862</v>
      </c>
      <c r="J458" s="444">
        <f t="array" ref="J458">IFERROR(INDEX('Retirement Calculator'!J:J,MATCH('Isaac 401k'!N458,'Retirement Calculator'!A:A,0),0),0)</f>
        <v>8395.6297298201844</v>
      </c>
      <c r="K458" s="444">
        <f t="shared" ca="1" si="27"/>
        <v>8233.1448850856923</v>
      </c>
      <c r="L458" s="444">
        <f t="shared" ca="1" si="28"/>
        <v>1984187.9173056518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1984187.9173056518</v>
      </c>
      <c r="J459" s="444">
        <f t="array" ref="J459">IFERROR(INDEX('Retirement Calculator'!J:J,MATCH('Isaac 401k'!N459,'Retirement Calculator'!A:A,0),0),0)</f>
        <v>8395.6297298201844</v>
      </c>
      <c r="K459" s="444">
        <f t="shared" ca="1" si="27"/>
        <v>8232.4678648992995</v>
      </c>
      <c r="L459" s="444">
        <f t="shared" ca="1" si="28"/>
        <v>1984024.7554407308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1984024.7554407308</v>
      </c>
      <c r="J460" s="444">
        <f t="array" ref="J460">IFERROR(INDEX('Retirement Calculator'!J:J,MATCH('Isaac 401k'!N460,'Retirement Calculator'!A:A,0),0),0)</f>
        <v>8395.6297298201844</v>
      </c>
      <c r="K460" s="444">
        <f t="shared" ca="1" si="27"/>
        <v>8231.7880237954614</v>
      </c>
      <c r="L460" s="444">
        <f t="shared" ca="1" si="28"/>
        <v>1983860.9137347061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1983860.9137347061</v>
      </c>
      <c r="J461" s="444">
        <f t="array" ref="J461">IFERROR(INDEX('Retirement Calculator'!J:J,MATCH('Isaac 401k'!N461,'Retirement Calculator'!A:A,0),0),0)</f>
        <v>8395.6297298201844</v>
      </c>
      <c r="K461" s="444">
        <f t="shared" ca="1" si="27"/>
        <v>8231.1053500203561</v>
      </c>
      <c r="L461" s="444">
        <f t="shared" ca="1" si="28"/>
        <v>1983696.3893549063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1983696.3893549063</v>
      </c>
      <c r="J462" s="444">
        <f t="array" ref="J462">IFERROR(INDEX('Retirement Calculator'!J:J,MATCH('Isaac 401k'!N462,'Retirement Calculator'!A:A,0),0),0)</f>
        <v>8395.6297298201844</v>
      </c>
      <c r="K462" s="444">
        <f t="shared" ca="1" si="27"/>
        <v>8230.4198317711925</v>
      </c>
      <c r="L462" s="444">
        <f t="shared" ca="1" si="28"/>
        <v>1983531.1794568573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1983531.1794568573</v>
      </c>
      <c r="J463" s="444">
        <f t="array" ref="J463">IFERROR(INDEX('Retirement Calculator'!J:J,MATCH('Isaac 401k'!N463,'Retirement Calculator'!A:A,0),0),0)</f>
        <v>8395.6297298201844</v>
      </c>
      <c r="K463" s="444">
        <f t="shared" ca="1" si="27"/>
        <v>8229.7314571959869</v>
      </c>
      <c r="L463" s="444">
        <f t="shared" ca="1" si="28"/>
        <v>1983365.281184233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1983365.281184233</v>
      </c>
      <c r="J464" s="444">
        <f t="array" ref="J464">IFERROR(INDEX('Retirement Calculator'!J:J,MATCH('Isaac 401k'!N464,'Retirement Calculator'!A:A,0),0),0)</f>
        <v>8395.6297298201844</v>
      </c>
      <c r="K464" s="444">
        <f t="shared" ca="1" si="27"/>
        <v>8229.0402143933861</v>
      </c>
      <c r="L464" s="444">
        <f t="shared" ca="1" si="28"/>
        <v>1983198.6916688061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1983198.6916688061</v>
      </c>
      <c r="J465" s="444">
        <f t="array" ref="J465">IFERROR(INDEX('Retirement Calculator'!J:J,MATCH('Isaac 401k'!N465,'Retirement Calculator'!A:A,0),0),0)</f>
        <v>8395.6297298201844</v>
      </c>
      <c r="K465" s="444">
        <f t="shared" ca="1" si="27"/>
        <v>8228.3460914124407</v>
      </c>
      <c r="L465" s="444">
        <f t="shared" ca="1" si="28"/>
        <v>1983031.4080303984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1983031.4080303984</v>
      </c>
      <c r="J466" s="444">
        <f t="array" ref="J466">IFERROR(INDEX('Retirement Calculator'!J:J,MATCH('Isaac 401k'!N466,'Retirement Calculator'!A:A,0),0),0)</f>
        <v>8395.6297298201844</v>
      </c>
      <c r="K466" s="444">
        <f t="shared" ca="1" si="27"/>
        <v>8227.6490762524081</v>
      </c>
      <c r="L466" s="444">
        <f t="shared" ca="1" si="28"/>
        <v>1982863.4273768307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1982863.4273768307</v>
      </c>
      <c r="J467" s="444">
        <f t="array" ref="J467">IFERROR(INDEX('Retirement Calculator'!J:J,MATCH('Isaac 401k'!N467,'Retirement Calculator'!A:A,0),0),0)</f>
        <v>8395.6297298201844</v>
      </c>
      <c r="K467" s="444">
        <f t="shared" ca="1" si="27"/>
        <v>8226.9491568625435</v>
      </c>
      <c r="L467" s="444">
        <f t="shared" ca="1" si="28"/>
        <v>1982694.746803873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1982694.746803873</v>
      </c>
      <c r="J468" s="444">
        <f t="array" ref="J468">IFERROR(INDEX('Retirement Calculator'!J:J,MATCH('Isaac 401k'!N468,'Retirement Calculator'!A:A,0),0),0)</f>
        <v>8395.6297298201844</v>
      </c>
      <c r="K468" s="444">
        <f t="shared" ca="1" si="27"/>
        <v>8226.2463211418872</v>
      </c>
      <c r="L468" s="444">
        <f t="shared" ca="1" si="28"/>
        <v>1982525.3633951948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1982525.3633951948</v>
      </c>
      <c r="J469" s="444">
        <f t="array" ref="J469">IFERROR(INDEX('Retirement Calculator'!J:J,MATCH('Isaac 401k'!N469,'Retirement Calculator'!A:A,0),0),0)</f>
        <v>8395.6297298201844</v>
      </c>
      <c r="K469" s="444">
        <f t="shared" ca="1" si="27"/>
        <v>8225.5405569390605</v>
      </c>
      <c r="L469" s="444">
        <f t="shared" ca="1" si="28"/>
        <v>1982355.2742223137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1982355.2742223137</v>
      </c>
      <c r="J470" s="444">
        <f t="array" ref="J470">IFERROR(INDEX('Retirement Calculator'!J:J,MATCH('Isaac 401k'!N470,'Retirement Calculator'!A:A,0),0),0)</f>
        <v>8395.6297298201844</v>
      </c>
      <c r="K470" s="444">
        <f t="shared" ca="1" si="27"/>
        <v>8224.831852052057</v>
      </c>
      <c r="L470" s="444">
        <f t="shared" ca="1" si="28"/>
        <v>1982184.4763445456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1982184.4763445456</v>
      </c>
      <c r="J471" s="444">
        <f t="array" ref="J471">IFERROR(INDEX('Retirement Calculator'!J:J,MATCH('Isaac 401k'!N471,'Retirement Calculator'!A:A,0),0),0)</f>
        <v>8395.6297298201844</v>
      </c>
      <c r="K471" s="444">
        <f t="shared" ca="1" si="27"/>
        <v>8224.1201942280222</v>
      </c>
      <c r="L471" s="444">
        <f t="shared" ca="1" si="28"/>
        <v>1982012.9668089536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1982012.9668089536</v>
      </c>
      <c r="J472" s="444">
        <f t="array" ref="J472">IFERROR(INDEX('Retirement Calculator'!J:J,MATCH('Isaac 401k'!N472,'Retirement Calculator'!A:A,0),0),0)</f>
        <v>8395.6297298201844</v>
      </c>
      <c r="K472" s="444">
        <f t="shared" ca="1" si="27"/>
        <v>8223.4055711630554</v>
      </c>
      <c r="L472" s="444">
        <f t="shared" ca="1" si="28"/>
        <v>1981840.7426502965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1981840.7426502965</v>
      </c>
      <c r="J473" s="444">
        <f t="array" ref="J473">IFERROR(INDEX('Retirement Calculator'!J:J,MATCH('Isaac 401k'!N473,'Retirement Calculator'!A:A,0),0),0)</f>
        <v>8395.6297298201844</v>
      </c>
      <c r="K473" s="444">
        <f t="shared" ca="1" si="27"/>
        <v>8222.6879705019855</v>
      </c>
      <c r="L473" s="444">
        <f t="shared" ca="1" si="28"/>
        <v>1981667.8008909784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1981667.8008909784</v>
      </c>
      <c r="J474" s="444">
        <f t="array" ref="J474">IFERROR(INDEX('Retirement Calculator'!J:J,MATCH('Isaac 401k'!N474,'Retirement Calculator'!A:A,0),0),0)</f>
        <v>8395.6297298201844</v>
      </c>
      <c r="K474" s="444">
        <f t="shared" ca="1" si="27"/>
        <v>8221.9673798381591</v>
      </c>
      <c r="L474" s="444">
        <f t="shared" ca="1" si="28"/>
        <v>1981494.1385409965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1981494.1385409965</v>
      </c>
      <c r="J475" s="444">
        <f t="array" ref="J475">IFERROR(INDEX('Retirement Calculator'!J:J,MATCH('Isaac 401k'!N475,'Retirement Calculator'!A:A,0),0),0)</f>
        <v>8395.6297298201844</v>
      </c>
      <c r="K475" s="444">
        <f t="shared" ca="1" si="27"/>
        <v>8221.2437867132339</v>
      </c>
      <c r="L475" s="444">
        <f t="shared" ca="1" si="28"/>
        <v>1981319.7525978896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1981319.7525978896</v>
      </c>
      <c r="J476" s="444">
        <f t="array" ref="J476">IFERROR(INDEX('Retirement Calculator'!J:J,MATCH('Isaac 401k'!N476,'Retirement Calculator'!A:A,0),0),0)</f>
        <v>8395.6297298201844</v>
      </c>
      <c r="K476" s="444">
        <f t="shared" ca="1" si="27"/>
        <v>8220.5171786169558</v>
      </c>
      <c r="L476" s="444">
        <f t="shared" ca="1" si="28"/>
        <v>1981144.6400466864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1981144.6400466864</v>
      </c>
      <c r="J477" s="444">
        <f t="array" ref="J477">IFERROR(INDEX('Retirement Calculator'!J:J,MATCH('Isaac 401k'!N477,'Retirement Calculator'!A:A,0),0),0)</f>
        <v>8395.6297298201844</v>
      </c>
      <c r="K477" s="444">
        <f t="shared" ca="1" si="27"/>
        <v>8219.7875429869437</v>
      </c>
      <c r="L477" s="444">
        <f t="shared" ca="1" si="28"/>
        <v>1980968.7978598531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1980968.7978598531</v>
      </c>
      <c r="J478" s="444">
        <f t="array" ref="J478">IFERROR(INDEX('Retirement Calculator'!J:J,MATCH('Isaac 401k'!N478,'Retirement Calculator'!A:A,0),0),0)</f>
        <v>8395.6297298201844</v>
      </c>
      <c r="K478" s="444">
        <f t="shared" ca="1" si="27"/>
        <v>8219.0548672084715</v>
      </c>
      <c r="L478" s="444">
        <f t="shared" ca="1" si="28"/>
        <v>1980792.2229972414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1980792.2229972414</v>
      </c>
      <c r="J479" s="444">
        <f t="array" ref="J479">IFERROR(INDEX('Retirement Calculator'!J:J,MATCH('Isaac 401k'!N479,'Retirement Calculator'!A:A,0),0),0)</f>
        <v>8395.6297298201844</v>
      </c>
      <c r="K479" s="444">
        <f t="shared" ca="1" si="27"/>
        <v>8218.3191386142535</v>
      </c>
      <c r="L479" s="444">
        <f t="shared" ca="1" si="28"/>
        <v>1980614.9124060355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1980614.9124060355</v>
      </c>
      <c r="J480" s="444">
        <f t="array" ref="J480">IFERROR(INDEX('Retirement Calculator'!J:J,MATCH('Isaac 401k'!N480,'Retirement Calculator'!A:A,0),0),0)</f>
        <v>8395.6297298201844</v>
      </c>
      <c r="K480" s="444">
        <f t="shared" ca="1" si="27"/>
        <v>8217.5803444842313</v>
      </c>
      <c r="L480" s="444">
        <f t="shared" ca="1" si="28"/>
        <v>1980436.8630206995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1980436.8630206995</v>
      </c>
      <c r="J481" s="444">
        <f t="array" ref="J481">IFERROR(INDEX('Retirement Calculator'!J:J,MATCH('Isaac 401k'!N481,'Retirement Calculator'!A:A,0),0),0)</f>
        <v>8395.6297298201844</v>
      </c>
      <c r="K481" s="444">
        <f t="shared" ca="1" si="27"/>
        <v>8216.8384720453305</v>
      </c>
      <c r="L481" s="444">
        <f t="shared" ca="1" si="28"/>
        <v>1980258.0717629245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1980258.0717629245</v>
      </c>
      <c r="J482" s="444">
        <f t="array" ref="J482">IFERROR(INDEX('Retirement Calculator'!J:J,MATCH('Isaac 401k'!N482,'Retirement Calculator'!A:A,0),0),0)</f>
        <v>8395.6297298201844</v>
      </c>
      <c r="K482" s="444">
        <f t="shared" ca="1" si="27"/>
        <v>8216.0935084712673</v>
      </c>
      <c r="L482" s="444">
        <f t="shared" ca="1" si="28"/>
        <v>1980078.5355415756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1980078.5355415756</v>
      </c>
      <c r="J483" s="444">
        <f t="array" ref="J483">IFERROR(INDEX('Retirement Calculator'!J:J,MATCH('Isaac 401k'!N483,'Retirement Calculator'!A:A,0),0),0)</f>
        <v>8395.6297298201844</v>
      </c>
      <c r="K483" s="444">
        <f t="shared" ca="1" si="27"/>
        <v>8215.3454408823145</v>
      </c>
      <c r="L483" s="444">
        <f t="shared" ca="1" si="28"/>
        <v>1979898.2512526377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1979898.2512526377</v>
      </c>
      <c r="J484" s="444">
        <f t="array" ref="J484">IFERROR(INDEX('Retirement Calculator'!J:J,MATCH('Isaac 401k'!N484,'Retirement Calculator'!A:A,0),0),0)</f>
        <v>8395.6297298201844</v>
      </c>
      <c r="K484" s="444">
        <f t="shared" ca="1" si="27"/>
        <v>8214.5942563450735</v>
      </c>
      <c r="L484" s="444">
        <f t="shared" ca="1" si="28"/>
        <v>1979717.2157791627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1979717.2157791627</v>
      </c>
      <c r="J485" s="444">
        <f t="array" ref="J485">IFERROR(INDEX('Retirement Calculator'!J:J,MATCH('Isaac 401k'!N485,'Retirement Calculator'!A:A,0),0),0)</f>
        <v>8395.6297298201844</v>
      </c>
      <c r="K485" s="444">
        <f t="shared" ca="1" si="27"/>
        <v>8213.8399418722602</v>
      </c>
      <c r="L485" s="444">
        <f t="shared" ca="1" si="28"/>
        <v>1979535.4259912148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1979535.4259912148</v>
      </c>
      <c r="J486" s="444">
        <f t="array" ref="J486">IFERROR(INDEX('Retirement Calculator'!J:J,MATCH('Isaac 401k'!N486,'Retirement Calculator'!A:A,0),0),0)</f>
        <v>8395.6297298201844</v>
      </c>
      <c r="K486" s="444">
        <f t="shared" ca="1" si="27"/>
        <v>8213.0824844224771</v>
      </c>
      <c r="L486" s="444">
        <f t="shared" ca="1" si="28"/>
        <v>1979352.8787458171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1979352.8787458171</v>
      </c>
      <c r="J487" s="444">
        <f t="array" ref="J487">IFERROR(INDEX('Retirement Calculator'!J:J,MATCH('Isaac 401k'!N487,'Retirement Calculator'!A:A,0),0),0)</f>
        <v>8395.6297298201844</v>
      </c>
      <c r="K487" s="444">
        <f t="shared" ca="1" si="27"/>
        <v>8212.3218708999866</v>
      </c>
      <c r="L487" s="444">
        <f t="shared" ca="1" si="28"/>
        <v>1979169.5708868969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1979169.5708868969</v>
      </c>
      <c r="J488" s="444">
        <f t="array" ref="J488">IFERROR(INDEX('Retirement Calculator'!J:J,MATCH('Isaac 401k'!N488,'Retirement Calculator'!A:A,0),0),0)</f>
        <v>8395.6297298201844</v>
      </c>
      <c r="K488" s="444">
        <f t="shared" ca="1" si="27"/>
        <v>8211.5580881544865</v>
      </c>
      <c r="L488" s="444">
        <f t="shared" ca="1" si="28"/>
        <v>1978985.4992452313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1978985.4992452313</v>
      </c>
      <c r="J489" s="444">
        <f t="array" ref="J489">IFERROR(INDEX('Retirement Calculator'!J:J,MATCH('Isaac 401k'!N489,'Retirement Calculator'!A:A,0),0),0)</f>
        <v>8395.6297298201844</v>
      </c>
      <c r="K489" s="444">
        <f t="shared" ca="1" si="27"/>
        <v>8210.7911229808797</v>
      </c>
      <c r="L489" s="444">
        <f t="shared" ca="1" si="28"/>
        <v>1978800.660638392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1978800.660638392</v>
      </c>
      <c r="J490" s="444">
        <f t="array" ref="J490">IFERROR(INDEX('Retirement Calculator'!J:J,MATCH('Isaac 401k'!N490,'Retirement Calculator'!A:A,0),0),0)</f>
        <v>8395.6297298201844</v>
      </c>
      <c r="K490" s="444">
        <f t="shared" ca="1" si="27"/>
        <v>8210.0209621190479</v>
      </c>
      <c r="L490" s="444">
        <f t="shared" ca="1" si="28"/>
        <v>1978615.0518706909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1978615.0518706909</v>
      </c>
      <c r="J491" s="444">
        <f t="array" ref="J491">IFERROR(INDEX('Retirement Calculator'!J:J,MATCH('Isaac 401k'!N491,'Retirement Calculator'!A:A,0),0),0)</f>
        <v>8395.6297298201844</v>
      </c>
      <c r="K491" s="444">
        <f t="shared" ca="1" si="27"/>
        <v>8209.2475922536287</v>
      </c>
      <c r="L491" s="444">
        <f t="shared" ca="1" si="28"/>
        <v>1978428.6697331243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1978428.6697331243</v>
      </c>
      <c r="J492" s="444">
        <f t="array" ref="J492">IFERROR(INDEX('Retirement Calculator'!J:J,MATCH('Isaac 401k'!N492,'Retirement Calculator'!A:A,0),0),0)</f>
        <v>8395.6297298201844</v>
      </c>
      <c r="K492" s="444">
        <f t="shared" ca="1" si="27"/>
        <v>8208.4710000137675</v>
      </c>
      <c r="L492" s="444">
        <f t="shared" ca="1" si="28"/>
        <v>1978241.511003318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1978241.511003318</v>
      </c>
      <c r="J493" s="444">
        <f t="array" ref="J493">IFERROR(INDEX('Retirement Calculator'!J:J,MATCH('Isaac 401k'!N493,'Retirement Calculator'!A:A,0),0),0)</f>
        <v>8395.6297298201844</v>
      </c>
      <c r="K493" s="444">
        <f t="shared" ca="1" si="27"/>
        <v>8207.6911719729087</v>
      </c>
      <c r="L493" s="444">
        <f t="shared" ca="1" si="28"/>
        <v>1978053.5724454708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1978053.5724454708</v>
      </c>
      <c r="J494" s="444">
        <f t="array" ref="J494">IFERROR(INDEX('Retirement Calculator'!J:J,MATCH('Isaac 401k'!N494,'Retirement Calculator'!A:A,0),0),0)</f>
        <v>8395.6297298201844</v>
      </c>
      <c r="K494" s="444">
        <f t="shared" ca="1" si="27"/>
        <v>8206.9080946485446</v>
      </c>
      <c r="L494" s="444">
        <f t="shared" ca="1" si="28"/>
        <v>1977864.8508102992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1977864.8508102992</v>
      </c>
      <c r="J495" s="444">
        <f t="array" ref="J495">IFERROR(INDEX('Retirement Calculator'!J:J,MATCH('Isaac 401k'!N495,'Retirement Calculator'!A:A,0),0),0)</f>
        <v>8395.6297298201844</v>
      </c>
      <c r="K495" s="444">
        <f t="shared" ca="1" si="27"/>
        <v>8206.1217545019954</v>
      </c>
      <c r="L495" s="444">
        <f t="shared" ca="1" si="28"/>
        <v>1977675.3428349809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1977675.3428349809</v>
      </c>
      <c r="J496" s="444">
        <f t="array" ref="J496">IFERROR(INDEX('Retirement Calculator'!J:J,MATCH('Isaac 401k'!N496,'Retirement Calculator'!A:A,0),0),0)</f>
        <v>8395.6297298201844</v>
      </c>
      <c r="K496" s="444">
        <f t="shared" ca="1" si="27"/>
        <v>8205.3321379381705</v>
      </c>
      <c r="L496" s="444">
        <f t="shared" ca="1" si="28"/>
        <v>1977485.0452430989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1977485.0452430989</v>
      </c>
      <c r="J497" s="444">
        <f t="array" ref="J497">IFERROR(INDEX('Retirement Calculator'!J:J,MATCH('Isaac 401k'!N497,'Retirement Calculator'!A:A,0),0),0)</f>
        <v>8395.6297298201844</v>
      </c>
      <c r="K497" s="444">
        <f t="shared" ca="1" si="27"/>
        <v>8204.5392313053289</v>
      </c>
      <c r="L497" s="444">
        <f t="shared" ca="1" si="28"/>
        <v>1977293.9547445839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1977293.9547445839</v>
      </c>
      <c r="J498" s="444">
        <f t="array" ref="J498">IFERROR(INDEX('Retirement Calculator'!J:J,MATCH('Isaac 401k'!N498,'Retirement Calculator'!A:A,0),0),0)</f>
        <v>8395.6297298201844</v>
      </c>
      <c r="K498" s="444">
        <f t="shared" ca="1" si="27"/>
        <v>8203.7430208948481</v>
      </c>
      <c r="L498" s="444">
        <f t="shared" ca="1" si="28"/>
        <v>1977102.0680356587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1977102.0680356587</v>
      </c>
      <c r="J499" s="444">
        <f t="array" ref="J499">IFERROR(INDEX('Retirement Calculator'!J:J,MATCH('Isaac 401k'!N499,'Retirement Calculator'!A:A,0),0),0)</f>
        <v>8395.6297298201844</v>
      </c>
      <c r="K499" s="444">
        <f t="shared" ca="1" si="27"/>
        <v>8202.9434929409945</v>
      </c>
      <c r="L499" s="444">
        <f t="shared" ca="1" si="28"/>
        <v>1976909.3817987796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1976909.3817987796</v>
      </c>
      <c r="J500" s="444">
        <f t="array" ref="J500">IFERROR(INDEX('Retirement Calculator'!J:J,MATCH('Isaac 401k'!N500,'Retirement Calculator'!A:A,0),0),0)</f>
        <v>8395.6297298201844</v>
      </c>
      <c r="K500" s="444">
        <f t="shared" ca="1" si="27"/>
        <v>8202.1406336206637</v>
      </c>
      <c r="L500" s="444">
        <f t="shared" ca="1" si="28"/>
        <v>1976715.89270258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1976715.89270258</v>
      </c>
      <c r="J501" s="444">
        <f t="array" ref="J501">IFERROR(INDEX('Retirement Calculator'!J:J,MATCH('Isaac 401k'!N501,'Retirement Calculator'!A:A,0),0),0)</f>
        <v>8395.6297298201844</v>
      </c>
      <c r="K501" s="444">
        <f t="shared" ca="1" si="27"/>
        <v>8201.3344290531659</v>
      </c>
      <c r="L501" s="444">
        <f t="shared" ca="1" si="28"/>
        <v>1976521.5974018129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1976521.5974018129</v>
      </c>
      <c r="J502" s="444">
        <f t="array" ref="J502">IFERROR(INDEX('Retirement Calculator'!J:J,MATCH('Isaac 401k'!N502,'Retirement Calculator'!A:A,0),0),0)</f>
        <v>8395.6297298201844</v>
      </c>
      <c r="K502" s="444">
        <f t="shared" ca="1" si="27"/>
        <v>8200.524865299969</v>
      </c>
      <c r="L502" s="444">
        <f t="shared" ca="1" si="28"/>
        <v>1976326.4925372927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1976326.4925372927</v>
      </c>
      <c r="J503" s="444">
        <f t="array" ref="J503">IFERROR(INDEX('Retirement Calculator'!J:J,MATCH('Isaac 401k'!N503,'Retirement Calculator'!A:A,0),0),0)</f>
        <v>8395.6297298201844</v>
      </c>
      <c r="K503" s="444">
        <f t="shared" ca="1" si="27"/>
        <v>8199.7119283644697</v>
      </c>
      <c r="L503" s="444">
        <f t="shared" ca="1" si="28"/>
        <v>1976130.5747358368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1976130.5747358368</v>
      </c>
      <c r="J504" s="444">
        <f t="array" ref="J504">IFERROR(INDEX('Retirement Calculator'!J:J,MATCH('Isaac 401k'!N504,'Retirement Calculator'!A:A,0),0),0)</f>
        <v>8395.6297298201844</v>
      </c>
      <c r="K504" s="444">
        <f t="shared" ca="1" si="27"/>
        <v>8198.8956041917354</v>
      </c>
      <c r="L504" s="444">
        <f t="shared" ca="1" si="28"/>
        <v>1975933.8406102085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1975933.8406102085</v>
      </c>
      <c r="J505" s="444">
        <f t="array" ref="J505">IFERROR(INDEX('Retirement Calculator'!J:J,MATCH('Isaac 401k'!N505,'Retirement Calculator'!A:A,0),0),0)</f>
        <v>8395.6297298201844</v>
      </c>
      <c r="K505" s="444">
        <f t="shared" ca="1" si="27"/>
        <v>8198.0758786682836</v>
      </c>
      <c r="L505" s="444">
        <f t="shared" ca="1" si="28"/>
        <v>1975736.2867590566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1975736.2867590566</v>
      </c>
      <c r="J506" s="444">
        <f t="array" ref="J506">IFERROR(INDEX('Retirement Calculator'!J:J,MATCH('Isaac 401k'!N506,'Retirement Calculator'!A:A,0),0),0)</f>
        <v>8395.6297298201844</v>
      </c>
      <c r="K506" s="444">
        <f t="shared" ca="1" si="27"/>
        <v>8197.2527376218186</v>
      </c>
      <c r="L506" s="444">
        <f t="shared" ca="1" si="28"/>
        <v>1975537.9097668582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1975537.9097668582</v>
      </c>
      <c r="J507" s="444">
        <f t="array" ref="J507">IFERROR(INDEX('Retirement Calculator'!J:J,MATCH('Isaac 401k'!N507,'Retirement Calculator'!A:A,0),0),0)</f>
        <v>8395.6297298201844</v>
      </c>
      <c r="K507" s="444">
        <f t="shared" ca="1" si="27"/>
        <v>8196.4261668209911</v>
      </c>
      <c r="L507" s="444">
        <f t="shared" ca="1" si="28"/>
        <v>1975338.7062038591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1975338.7062038591</v>
      </c>
      <c r="J508" s="444">
        <f t="array" ref="J508">IFERROR(INDEX('Retirement Calculator'!J:J,MATCH('Isaac 401k'!N508,'Retirement Calculator'!A:A,0),0),0)</f>
        <v>8395.6297298201844</v>
      </c>
      <c r="K508" s="444">
        <f t="shared" ca="1" si="27"/>
        <v>8195.5961519751636</v>
      </c>
      <c r="L508" s="444">
        <f t="shared" ca="1" si="28"/>
        <v>1975138.6726260141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1975138.6726260141</v>
      </c>
      <c r="J509" s="444">
        <f t="array" ref="J509">IFERROR(INDEX('Retirement Calculator'!J:J,MATCH('Isaac 401k'!N509,'Retirement Calculator'!A:A,0),0),0)</f>
        <v>8395.6297298201844</v>
      </c>
      <c r="K509" s="444">
        <f t="shared" ca="1" si="27"/>
        <v>8194.7626787341414</v>
      </c>
      <c r="L509" s="444">
        <f t="shared" ca="1" si="28"/>
        <v>1974937.8055749279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1974937.8055749279</v>
      </c>
      <c r="J510" s="444">
        <f t="array" ref="J510">IFERROR(INDEX('Retirement Calculator'!J:J,MATCH('Isaac 401k'!N510,'Retirement Calculator'!A:A,0),0),0)</f>
        <v>8395.6297298201844</v>
      </c>
      <c r="K510" s="444">
        <f t="shared" ca="1" si="27"/>
        <v>8193.9257326879488</v>
      </c>
      <c r="L510" s="444">
        <f t="shared" ca="1" si="28"/>
        <v>1974736.1015777958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1974736.1015777958</v>
      </c>
      <c r="J511" s="444">
        <f t="array" ref="J511">IFERROR(INDEX('Retirement Calculator'!J:J,MATCH('Isaac 401k'!N511,'Retirement Calculator'!A:A,0),0),0)</f>
        <v>8395.6297298201844</v>
      </c>
      <c r="K511" s="444">
        <f t="shared" ca="1" si="27"/>
        <v>8193.0852993665649</v>
      </c>
      <c r="L511" s="444">
        <f t="shared" ca="1" si="28"/>
        <v>1974533.5571473422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1974533.5571473422</v>
      </c>
      <c r="J512" s="444">
        <f t="array" ref="J512">IFERROR(INDEX('Retirement Calculator'!J:J,MATCH('Isaac 401k'!N512,'Retirement Calculator'!A:A,0),0),0)</f>
        <v>8395.6297298201844</v>
      </c>
      <c r="K512" s="444">
        <f t="shared" ca="1" si="27"/>
        <v>8192.241364239675</v>
      </c>
      <c r="L512" s="444">
        <f t="shared" ca="1" si="28"/>
        <v>1974330.1687817618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1974330.1687817618</v>
      </c>
      <c r="J513" s="444">
        <f t="array" ref="J513">IFERROR(INDEX('Retirement Calculator'!J:J,MATCH('Isaac 401k'!N513,'Retirement Calculator'!A:A,0),0),0)</f>
        <v>8395.6297298201844</v>
      </c>
      <c r="K513" s="444">
        <f t="shared" ca="1" si="27"/>
        <v>8191.393912716424</v>
      </c>
      <c r="L513" s="444">
        <f t="shared" ca="1" si="28"/>
        <v>1974125.9329646581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1974125.9329646581</v>
      </c>
      <c r="J514" s="444">
        <f t="array" ref="J514">IFERROR(INDEX('Retirement Calculator'!J:J,MATCH('Isaac 401k'!N514,'Retirement Calculator'!A:A,0),0),0)</f>
        <v>8395.6297298201844</v>
      </c>
      <c r="K514" s="444">
        <f t="shared" ca="1" si="27"/>
        <v>8190.5429301451568</v>
      </c>
      <c r="L514" s="444">
        <f t="shared" ca="1" si="28"/>
        <v>1973920.846164983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1973920.846164983</v>
      </c>
      <c r="J515" s="444">
        <f t="array" ref="J515">IFERROR(INDEX('Retirement Calculator'!J:J,MATCH('Isaac 401k'!N515,'Retirement Calculator'!A:A,0),0),0)</f>
        <v>8395.6297298201844</v>
      </c>
      <c r="K515" s="444">
        <f t="shared" ca="1" si="27"/>
        <v>8189.6884018131777</v>
      </c>
      <c r="L515" s="444">
        <f t="shared" ca="1" si="28"/>
        <v>1973714.904836976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1973714.904836976</v>
      </c>
      <c r="J516" s="444">
        <f t="array" ref="J516">IFERROR(INDEX('Retirement Calculator'!J:J,MATCH('Isaac 401k'!N516,'Retirement Calculator'!A:A,0),0),0)</f>
        <v>8395.6297298201844</v>
      </c>
      <c r="K516" s="444">
        <f t="shared" ca="1" si="27"/>
        <v>8188.8303129464821</v>
      </c>
      <c r="L516" s="444">
        <f t="shared" ca="1" si="28"/>
        <v>1973508.1054201024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1973508.1054201024</v>
      </c>
      <c r="J517" s="444">
        <f t="array" ref="J517">IFERROR(INDEX('Retirement Calculator'!J:J,MATCH('Isaac 401k'!N517,'Retirement Calculator'!A:A,0),0),0)</f>
        <v>8395.6297298201844</v>
      </c>
      <c r="K517" s="444">
        <f t="shared" ca="1" si="27"/>
        <v>8187.9686487095078</v>
      </c>
      <c r="L517" s="444">
        <f t="shared" ca="1" si="28"/>
        <v>1973300.4443389918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1973300.4443389918</v>
      </c>
      <c r="J518" s="444">
        <f t="array" ref="J518">IFERROR(INDEX('Retirement Calculator'!J:J,MATCH('Isaac 401k'!N518,'Retirement Calculator'!A:A,0),0),0)</f>
        <v>8395.6297298201844</v>
      </c>
      <c r="K518" s="444">
        <f t="shared" ref="K518:K772" ca="1" si="53">IPMT(M518/12,1,12,-I518+J518,,0)</f>
        <v>8187.1033942048816</v>
      </c>
      <c r="L518" s="444">
        <f t="shared" ref="L518:L772" ca="1" si="54">I518-J518+K518</f>
        <v>1973091.9180033766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1973091.9180033766</v>
      </c>
      <c r="J519" s="444">
        <f t="array" ref="J519">IFERROR(INDEX('Retirement Calculator'!J:J,MATCH('Isaac 401k'!N519,'Retirement Calculator'!A:A,0),0),0)</f>
        <v>8395.6297298201844</v>
      </c>
      <c r="K519" s="444">
        <f t="shared" ca="1" si="53"/>
        <v>8186.2345344731502</v>
      </c>
      <c r="L519" s="444">
        <f t="shared" ca="1" si="54"/>
        <v>1972882.5228080295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1972882.5228080295</v>
      </c>
      <c r="J520" s="444">
        <f t="array" ref="J520">IFERROR(INDEX('Retirement Calculator'!J:J,MATCH('Isaac 401k'!N520,'Retirement Calculator'!A:A,0),0),0)</f>
        <v>8395.6297298201844</v>
      </c>
      <c r="K520" s="444">
        <f t="shared" ca="1" si="53"/>
        <v>8185.3620544925379</v>
      </c>
      <c r="L520" s="444">
        <f t="shared" ca="1" si="54"/>
        <v>1972672.2551327019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1972672.2551327019</v>
      </c>
      <c r="J521" s="444">
        <f t="array" ref="J521">IFERROR(INDEX('Retirement Calculator'!J:J,MATCH('Isaac 401k'!N521,'Retirement Calculator'!A:A,0),0),0)</f>
        <v>8395.6297298201844</v>
      </c>
      <c r="K521" s="444">
        <f t="shared" ca="1" si="53"/>
        <v>8184.485939178674</v>
      </c>
      <c r="L521" s="444">
        <f t="shared" ca="1" si="54"/>
        <v>1972461.1113420604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1972461.1113420604</v>
      </c>
      <c r="J522" s="444">
        <f t="array" ref="J522">IFERROR(INDEX('Retirement Calculator'!J:J,MATCH('Isaac 401k'!N522,'Retirement Calculator'!A:A,0),0),0)</f>
        <v>8395.6297298201844</v>
      </c>
      <c r="K522" s="444">
        <f t="shared" ca="1" si="53"/>
        <v>8183.6061733843344</v>
      </c>
      <c r="L522" s="444">
        <f t="shared" ca="1" si="54"/>
        <v>1972249.0877856244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1972249.0877856244</v>
      </c>
      <c r="J523" s="444">
        <f t="array" ref="J523">IFERROR(INDEX('Retirement Calculator'!J:J,MATCH('Isaac 401k'!N523,'Retirement Calculator'!A:A,0),0),0)</f>
        <v>8395.6297298201844</v>
      </c>
      <c r="K523" s="444">
        <f t="shared" ca="1" si="53"/>
        <v>8182.7227418991843</v>
      </c>
      <c r="L523" s="444">
        <f t="shared" ca="1" si="54"/>
        <v>1972036.1807977033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1972036.1807977033</v>
      </c>
      <c r="J524" s="444">
        <f t="array" ref="J524">IFERROR(INDEX('Retirement Calculator'!J:J,MATCH('Isaac 401k'!N524,'Retirement Calculator'!A:A,0),0),0)</f>
        <v>8395.6297298201844</v>
      </c>
      <c r="K524" s="444">
        <f t="shared" ca="1" si="53"/>
        <v>8181.8356294495134</v>
      </c>
      <c r="L524" s="444">
        <f t="shared" ca="1" si="54"/>
        <v>1971822.3866973326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1971822.3866973326</v>
      </c>
      <c r="J525" s="444">
        <f t="array" ref="J525">IFERROR(INDEX('Retirement Calculator'!J:J,MATCH('Isaac 401k'!N525,'Retirement Calculator'!A:A,0),0),0)</f>
        <v>8395.6297298201844</v>
      </c>
      <c r="K525" s="444">
        <f t="shared" ca="1" si="53"/>
        <v>8180.9448206979687</v>
      </c>
      <c r="L525" s="444">
        <f t="shared" ca="1" si="54"/>
        <v>1971607.7017882103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1971607.7017882103</v>
      </c>
      <c r="J526" s="444">
        <f t="array" ref="J526">IFERROR(INDEX('Retirement Calculator'!J:J,MATCH('Isaac 401k'!N526,'Retirement Calculator'!A:A,0),0),0)</f>
        <v>8395.6297298201844</v>
      </c>
      <c r="K526" s="444">
        <f t="shared" ca="1" si="53"/>
        <v>8180.0503002432924</v>
      </c>
      <c r="L526" s="444">
        <f t="shared" ca="1" si="54"/>
        <v>1971392.1223586334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1971392.1223586334</v>
      </c>
      <c r="J527" s="444">
        <f t="array" ref="J527">IFERROR(INDEX('Retirement Calculator'!J:J,MATCH('Isaac 401k'!N527,'Retirement Calculator'!A:A,0),0),0)</f>
        <v>8395.6297298201844</v>
      </c>
      <c r="K527" s="444">
        <f t="shared" ca="1" si="53"/>
        <v>8179.1520526200547</v>
      </c>
      <c r="L527" s="444">
        <f t="shared" ca="1" si="54"/>
        <v>1971175.6446814332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1971175.6446814332</v>
      </c>
      <c r="J528" s="444">
        <f t="array" ref="J528">IFERROR(INDEX('Retirement Calculator'!J:J,MATCH('Isaac 401k'!N528,'Retirement Calculator'!A:A,0),0),0)</f>
        <v>8395.6297298201844</v>
      </c>
      <c r="K528" s="444">
        <f t="shared" ca="1" si="53"/>
        <v>8178.2500622983871</v>
      </c>
      <c r="L528" s="444">
        <f t="shared" ca="1" si="54"/>
        <v>1970958.2650139115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1970958.2650139115</v>
      </c>
      <c r="J529" s="444">
        <f t="array" ref="J529">IFERROR(INDEX('Retirement Calculator'!J:J,MATCH('Isaac 401k'!N529,'Retirement Calculator'!A:A,0),0),0)</f>
        <v>8395.6297298201844</v>
      </c>
      <c r="K529" s="444">
        <f t="shared" ca="1" si="53"/>
        <v>8177.3443136837141</v>
      </c>
      <c r="L529" s="444">
        <f t="shared" ca="1" si="54"/>
        <v>1970739.979597775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1970739.979597775</v>
      </c>
      <c r="J530" s="444">
        <f t="array" ref="J530">IFERROR(INDEX('Retirement Calculator'!J:J,MATCH('Isaac 401k'!N530,'Retirement Calculator'!A:A,0),0),0)</f>
        <v>8395.6297298201844</v>
      </c>
      <c r="K530" s="444">
        <f t="shared" ca="1" si="53"/>
        <v>8176.4347911164787</v>
      </c>
      <c r="L530" s="444">
        <f t="shared" ca="1" si="54"/>
        <v>1970520.7846590714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1970520.7846590714</v>
      </c>
      <c r="J531" s="444">
        <f t="array" ref="J531">IFERROR(INDEX('Retirement Calculator'!J:J,MATCH('Isaac 401k'!N531,'Retirement Calculator'!A:A,0),0),0)</f>
        <v>8395.6297298201844</v>
      </c>
      <c r="K531" s="444">
        <f t="shared" ca="1" si="53"/>
        <v>8175.5214788718795</v>
      </c>
      <c r="L531" s="444">
        <f t="shared" ca="1" si="54"/>
        <v>1970300.676408123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1970300.676408123</v>
      </c>
      <c r="J532" s="444">
        <f t="array" ref="J532">IFERROR(INDEX('Retirement Calculator'!J:J,MATCH('Isaac 401k'!N532,'Retirement Calculator'!A:A,0),0),0)</f>
        <v>8395.6297298201844</v>
      </c>
      <c r="K532" s="444">
        <f t="shared" ca="1" si="53"/>
        <v>8174.604361159596</v>
      </c>
      <c r="L532" s="444">
        <f t="shared" ca="1" si="54"/>
        <v>1970079.6510394623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1970079.6510394623</v>
      </c>
      <c r="J533" s="444">
        <f t="array" ref="J533">IFERROR(INDEX('Retirement Calculator'!J:J,MATCH('Isaac 401k'!N533,'Retirement Calculator'!A:A,0),0),0)</f>
        <v>8395.6297298201844</v>
      </c>
      <c r="K533" s="444">
        <f t="shared" ca="1" si="53"/>
        <v>8173.6834221235085</v>
      </c>
      <c r="L533" s="444">
        <f t="shared" ca="1" si="54"/>
        <v>1969857.7047317657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1969857.7047317657</v>
      </c>
      <c r="J534" s="444">
        <f t="array" ref="J534">IFERROR(INDEX('Retirement Calculator'!J:J,MATCH('Isaac 401k'!N534,'Retirement Calculator'!A:A,0),0),0)</f>
        <v>8395.6297298201844</v>
      </c>
      <c r="K534" s="444">
        <f t="shared" ca="1" si="53"/>
        <v>8172.7586458414398</v>
      </c>
      <c r="L534" s="444">
        <f t="shared" ca="1" si="54"/>
        <v>1969634.8336477869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1969634.8336477869</v>
      </c>
      <c r="J535" s="444">
        <f t="array" ref="J535">IFERROR(INDEX('Retirement Calculator'!J:J,MATCH('Isaac 401k'!N535,'Retirement Calculator'!A:A,0),0),0)</f>
        <v>8395.6297298201844</v>
      </c>
      <c r="K535" s="444">
        <f t="shared" ca="1" si="53"/>
        <v>8171.8300163248623</v>
      </c>
      <c r="L535" s="444">
        <f t="shared" ca="1" si="54"/>
        <v>1969411.0339342915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1969411.0339342915</v>
      </c>
      <c r="J536" s="444">
        <f t="array" ref="J536">IFERROR(INDEX('Retirement Calculator'!J:J,MATCH('Isaac 401k'!N536,'Retirement Calculator'!A:A,0),0),0)</f>
        <v>8395.6297298201844</v>
      </c>
      <c r="K536" s="444">
        <f t="shared" ca="1" si="53"/>
        <v>8170.8975175186288</v>
      </c>
      <c r="L536" s="444">
        <f t="shared" ca="1" si="54"/>
        <v>1969186.3017219899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1969186.3017219899</v>
      </c>
      <c r="J537" s="444">
        <f t="array" ref="J537">IFERROR(INDEX('Retirement Calculator'!J:J,MATCH('Isaac 401k'!N537,'Retirement Calculator'!A:A,0),0),0)</f>
        <v>8395.6297298201844</v>
      </c>
      <c r="K537" s="444">
        <f t="shared" ca="1" si="53"/>
        <v>8169.9611333007078</v>
      </c>
      <c r="L537" s="444">
        <f t="shared" ca="1" si="54"/>
        <v>1968960.6331254705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1968960.6331254705</v>
      </c>
      <c r="J538" s="444">
        <f t="array" ref="J538">IFERROR(INDEX('Retirement Calculator'!J:J,MATCH('Isaac 401k'!N538,'Retirement Calculator'!A:A,0),0),0)</f>
        <v>8395.6297298201844</v>
      </c>
      <c r="K538" s="444">
        <f t="shared" ca="1" si="53"/>
        <v>8169.0208474818764</v>
      </c>
      <c r="L538" s="444">
        <f t="shared" ca="1" si="54"/>
        <v>1968734.0242431322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1968734.0242431322</v>
      </c>
      <c r="J539" s="444">
        <f t="array" ref="J539">IFERROR(INDEX('Retirement Calculator'!J:J,MATCH('Isaac 401k'!N539,'Retirement Calculator'!A:A,0),0),0)</f>
        <v>8395.6297298201844</v>
      </c>
      <c r="K539" s="444">
        <f t="shared" ca="1" si="53"/>
        <v>8168.076643805467</v>
      </c>
      <c r="L539" s="444">
        <f t="shared" ca="1" si="54"/>
        <v>1968506.4711571175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1968506.4711571175</v>
      </c>
      <c r="J540" s="444">
        <f t="array" ref="J540">IFERROR(INDEX('Retirement Calculator'!J:J,MATCH('Isaac 401k'!N540,'Retirement Calculator'!A:A,0),0),0)</f>
        <v>8395.6297298201844</v>
      </c>
      <c r="K540" s="444">
        <f t="shared" ca="1" si="53"/>
        <v>8167.128505947072</v>
      </c>
      <c r="L540" s="444">
        <f t="shared" ca="1" si="54"/>
        <v>1968277.9699332444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1968277.9699332444</v>
      </c>
      <c r="J541" s="444">
        <f t="array" ref="J541">IFERROR(INDEX('Retirement Calculator'!J:J,MATCH('Isaac 401k'!N541,'Retirement Calculator'!A:A,0),0),0)</f>
        <v>8395.6297298201844</v>
      </c>
      <c r="K541" s="444">
        <f t="shared" ca="1" si="53"/>
        <v>8166.176417514268</v>
      </c>
      <c r="L541" s="444">
        <f t="shared" ca="1" si="54"/>
        <v>1968048.5166209384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1968048.5166209384</v>
      </c>
      <c r="J542" s="444">
        <f t="array" ref="J542">IFERROR(INDEX('Retirement Calculator'!J:J,MATCH('Isaac 401k'!N542,'Retirement Calculator'!A:A,0),0),0)</f>
        <v>8395.6297298201844</v>
      </c>
      <c r="K542" s="444">
        <f t="shared" ca="1" si="53"/>
        <v>8165.220362046326</v>
      </c>
      <c r="L542" s="444">
        <f t="shared" ca="1" si="54"/>
        <v>1967818.1072531645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1967818.1072531645</v>
      </c>
      <c r="J543" s="444">
        <f t="array" ref="J543">IFERROR(INDEX('Retirement Calculator'!J:J,MATCH('Isaac 401k'!N543,'Retirement Calculator'!A:A,0),0),0)</f>
        <v>8395.6297298201844</v>
      </c>
      <c r="K543" s="444">
        <f t="shared" ca="1" si="53"/>
        <v>8164.2603230139348</v>
      </c>
      <c r="L543" s="444">
        <f t="shared" ca="1" si="54"/>
        <v>1967586.7378463582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1967586.7378463582</v>
      </c>
      <c r="J544" s="444">
        <f t="array" ref="J544">IFERROR(INDEX('Retirement Calculator'!J:J,MATCH('Isaac 401k'!N544,'Retirement Calculator'!A:A,0),0),0)</f>
        <v>8395.6297298201844</v>
      </c>
      <c r="K544" s="444">
        <f t="shared" ca="1" si="53"/>
        <v>8163.2962838189078</v>
      </c>
      <c r="L544" s="444">
        <f t="shared" ca="1" si="54"/>
        <v>1967354.404400357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1967354.404400357</v>
      </c>
      <c r="J545" s="444">
        <f t="array" ref="J545">IFERROR(INDEX('Retirement Calculator'!J:J,MATCH('Isaac 401k'!N545,'Retirement Calculator'!A:A,0),0),0)</f>
        <v>8395.6297298201844</v>
      </c>
      <c r="K545" s="444">
        <f t="shared" ca="1" si="53"/>
        <v>8162.3282277939043</v>
      </c>
      <c r="L545" s="444">
        <f t="shared" ca="1" si="54"/>
        <v>1967121.1028983307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1967121.1028983307</v>
      </c>
      <c r="J546" s="444">
        <f t="array" ref="J546">IFERROR(INDEX('Retirement Calculator'!J:J,MATCH('Isaac 401k'!N546,'Retirement Calculator'!A:A,0),0),0)</f>
        <v>8395.6297298201844</v>
      </c>
      <c r="K546" s="444">
        <f t="shared" ca="1" si="53"/>
        <v>8161.3561382021271</v>
      </c>
      <c r="L546" s="444">
        <f t="shared" ca="1" si="54"/>
        <v>1966886.8293067126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1966886.8293067126</v>
      </c>
      <c r="J547" s="444">
        <f t="array" ref="J547">IFERROR(INDEX('Retirement Calculator'!J:J,MATCH('Isaac 401k'!N547,'Retirement Calculator'!A:A,0),0),0)</f>
        <v>8395.6297298201844</v>
      </c>
      <c r="K547" s="444">
        <f t="shared" ca="1" si="53"/>
        <v>8160.379998237052</v>
      </c>
      <c r="L547" s="444">
        <f t="shared" ca="1" si="54"/>
        <v>1966651.5795751296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1966651.5795751296</v>
      </c>
      <c r="J548" s="444">
        <f t="array" ref="J548">IFERROR(INDEX('Retirement Calculator'!J:J,MATCH('Isaac 401k'!N548,'Retirement Calculator'!A:A,0),0),0)</f>
        <v>8395.6297298201844</v>
      </c>
      <c r="K548" s="444">
        <f t="shared" ca="1" si="53"/>
        <v>8159.3997910221224</v>
      </c>
      <c r="L548" s="444">
        <f t="shared" ca="1" si="54"/>
        <v>1966415.3496363314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1966415.3496363314</v>
      </c>
      <c r="J549" s="444">
        <f t="array" ref="J549">IFERROR(INDEX('Retirement Calculator'!J:J,MATCH('Isaac 401k'!N549,'Retirement Calculator'!A:A,0),0),0)</f>
        <v>8395.6297298201844</v>
      </c>
      <c r="K549" s="444">
        <f t="shared" ca="1" si="53"/>
        <v>8158.4154996104626</v>
      </c>
      <c r="L549" s="444">
        <f t="shared" ca="1" si="54"/>
        <v>1966178.1354061216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1966178.1354061216</v>
      </c>
      <c r="J550" s="444">
        <f t="array" ref="J550">IFERROR(INDEX('Retirement Calculator'!J:J,MATCH('Isaac 401k'!N550,'Retirement Calculator'!A:A,0),0),0)</f>
        <v>8395.6297298201844</v>
      </c>
      <c r="K550" s="444">
        <f t="shared" ca="1" si="53"/>
        <v>8157.42710698459</v>
      </c>
      <c r="L550" s="444">
        <f t="shared" ca="1" si="54"/>
        <v>1965939.9327832861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1965939.9327832861</v>
      </c>
      <c r="J551" s="444">
        <f t="array" ref="J551">IFERROR(INDEX('Retirement Calculator'!J:J,MATCH('Isaac 401k'!N551,'Retirement Calculator'!A:A,0),0),0)</f>
        <v>8395.6297298201844</v>
      </c>
      <c r="K551" s="444">
        <f t="shared" ca="1" si="53"/>
        <v>8156.4345960561077</v>
      </c>
      <c r="L551" s="444">
        <f t="shared" ca="1" si="54"/>
        <v>1965700.737649522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1965700.737649522</v>
      </c>
      <c r="J552" s="444">
        <f t="array" ref="J552">IFERROR(INDEX('Retirement Calculator'!J:J,MATCH('Isaac 401k'!N552,'Retirement Calculator'!A:A,0),0),0)</f>
        <v>8395.6297298201844</v>
      </c>
      <c r="K552" s="444">
        <f t="shared" ca="1" si="53"/>
        <v>8155.4379496654228</v>
      </c>
      <c r="L552" s="444">
        <f t="shared" ca="1" si="54"/>
        <v>1965460.5458693672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1965460.5458693672</v>
      </c>
      <c r="J553" s="444">
        <f t="array" ref="J553">IFERROR(INDEX('Retirement Calculator'!J:J,MATCH('Isaac 401k'!N553,'Retirement Calculator'!A:A,0),0),0)</f>
        <v>8395.6297298201844</v>
      </c>
      <c r="K553" s="444">
        <f t="shared" ca="1" si="53"/>
        <v>8154.4371505814461</v>
      </c>
      <c r="L553" s="444">
        <f t="shared" ca="1" si="54"/>
        <v>1965219.3532901285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1965219.3532901285</v>
      </c>
      <c r="J554" s="444">
        <f t="array" ref="J554">IFERROR(INDEX('Retirement Calculator'!J:J,MATCH('Isaac 401k'!N554,'Retirement Calculator'!A:A,0),0),0)</f>
        <v>8395.6297298201844</v>
      </c>
      <c r="K554" s="444">
        <f t="shared" ca="1" si="53"/>
        <v>8153.4321815012854</v>
      </c>
      <c r="L554" s="444">
        <f t="shared" ca="1" si="54"/>
        <v>1964977.1557418096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1964977.1557418096</v>
      </c>
      <c r="J555" s="444">
        <f t="array" ref="J555">IFERROR(INDEX('Retirement Calculator'!J:J,MATCH('Isaac 401k'!N555,'Retirement Calculator'!A:A,0),0),0)</f>
        <v>8395.6297298201844</v>
      </c>
      <c r="K555" s="444">
        <f t="shared" ca="1" si="53"/>
        <v>8152.4230250499568</v>
      </c>
      <c r="L555" s="444">
        <f t="shared" ca="1" si="54"/>
        <v>1964733.9490370394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1964733.9490370394</v>
      </c>
      <c r="J556" s="444">
        <f t="array" ref="J556">IFERROR(INDEX('Retirement Calculator'!J:J,MATCH('Isaac 401k'!N556,'Retirement Calculator'!A:A,0),0),0)</f>
        <v>8395.6297298201844</v>
      </c>
      <c r="K556" s="444">
        <f t="shared" ca="1" si="53"/>
        <v>8151.4096637800812</v>
      </c>
      <c r="L556" s="444">
        <f t="shared" ca="1" si="54"/>
        <v>1964489.7289709994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1964489.7289709994</v>
      </c>
      <c r="J557" s="444">
        <f t="array" ref="J557">IFERROR(INDEX('Retirement Calculator'!J:J,MATCH('Isaac 401k'!N557,'Retirement Calculator'!A:A,0),0),0)</f>
        <v>8395.6297298201844</v>
      </c>
      <c r="K557" s="444">
        <f t="shared" ca="1" si="53"/>
        <v>8150.3920801715803</v>
      </c>
      <c r="L557" s="444">
        <f t="shared" ca="1" si="54"/>
        <v>1964244.4913213507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1964244.4913213507</v>
      </c>
      <c r="J558" s="444">
        <f t="array" ref="J558">IFERROR(INDEX('Retirement Calculator'!J:J,MATCH('Isaac 401k'!N558,'Retirement Calculator'!A:A,0),0),0)</f>
        <v>8395.6297298201844</v>
      </c>
      <c r="K558" s="444">
        <f t="shared" ca="1" si="53"/>
        <v>8149.3702566313768</v>
      </c>
      <c r="L558" s="444">
        <f t="shared" ca="1" si="54"/>
        <v>1963998.2318481619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1963998.2318481619</v>
      </c>
      <c r="J559" s="444">
        <f t="array" ref="J559">IFERROR(INDEX('Retirement Calculator'!J:J,MATCH('Isaac 401k'!N559,'Retirement Calculator'!A:A,0),0),0)</f>
        <v>8395.6297298201844</v>
      </c>
      <c r="K559" s="444">
        <f t="shared" ca="1" si="53"/>
        <v>8148.34417549309</v>
      </c>
      <c r="L559" s="444">
        <f t="shared" ca="1" si="54"/>
        <v>1963750.9462938348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1963750.9462938348</v>
      </c>
      <c r="J560" s="444">
        <f t="array" ref="J560">IFERROR(INDEX('Retirement Calculator'!J:J,MATCH('Isaac 401k'!N560,'Retirement Calculator'!A:A,0),0),0)</f>
        <v>8395.6297298201844</v>
      </c>
      <c r="K560" s="444">
        <f t="shared" ca="1" si="53"/>
        <v>8147.3138190167265</v>
      </c>
      <c r="L560" s="444">
        <f t="shared" ca="1" si="54"/>
        <v>1963502.6303830314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1963502.6303830314</v>
      </c>
      <c r="J561" s="444">
        <f t="array" ref="J561">IFERROR(INDEX('Retirement Calculator'!J:J,MATCH('Isaac 401k'!N561,'Retirement Calculator'!A:A,0),0),0)</f>
        <v>8395.6297298201844</v>
      </c>
      <c r="K561" s="444">
        <f t="shared" ca="1" si="53"/>
        <v>8146.279169388381</v>
      </c>
      <c r="L561" s="444">
        <f t="shared" ca="1" si="54"/>
        <v>1963253.2798225996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1963253.2798225996</v>
      </c>
      <c r="J562" s="444">
        <f t="array" ref="J562">IFERROR(INDEX('Retirement Calculator'!J:J,MATCH('Isaac 401k'!N562,'Retirement Calculator'!A:A,0),0),0)</f>
        <v>8395.6297298201844</v>
      </c>
      <c r="K562" s="444">
        <f t="shared" ca="1" si="53"/>
        <v>8145.2402087199143</v>
      </c>
      <c r="L562" s="444">
        <f t="shared" ca="1" si="54"/>
        <v>1963002.8903014993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1963002.8903014993</v>
      </c>
      <c r="J563" s="444">
        <f t="array" ref="J563">IFERROR(INDEX('Retirement Calculator'!J:J,MATCH('Isaac 401k'!N563,'Retirement Calculator'!A:A,0),0),0)</f>
        <v>8395.6297298201844</v>
      </c>
      <c r="K563" s="444">
        <f t="shared" ca="1" si="53"/>
        <v>8144.1969190486625</v>
      </c>
      <c r="L563" s="444">
        <f t="shared" ca="1" si="54"/>
        <v>1962751.4574907278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1962751.4574907278</v>
      </c>
      <c r="J564" s="444">
        <f t="array" ref="J564">IFERROR(INDEX('Retirement Calculator'!J:J,MATCH('Isaac 401k'!N564,'Retirement Calculator'!A:A,0),0),0)</f>
        <v>8395.6297298201844</v>
      </c>
      <c r="K564" s="444">
        <f t="shared" ca="1" si="53"/>
        <v>8143.1492823371145</v>
      </c>
      <c r="L564" s="444">
        <f t="shared" ca="1" si="54"/>
        <v>1962498.9770432448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1962498.9770432448</v>
      </c>
      <c r="J565" s="444">
        <f t="array" ref="J565">IFERROR(INDEX('Retirement Calculator'!J:J,MATCH('Isaac 401k'!N565,'Retirement Calculator'!A:A,0),0),0)</f>
        <v>8395.6297298201844</v>
      </c>
      <c r="K565" s="444">
        <f t="shared" ca="1" si="53"/>
        <v>8142.0972804726034</v>
      </c>
      <c r="L565" s="444">
        <f t="shared" ca="1" si="54"/>
        <v>1962245.4445938971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1962245.4445938971</v>
      </c>
      <c r="J566" s="444">
        <f t="array" ref="J566">IFERROR(INDEX('Retirement Calculator'!J:J,MATCH('Isaac 401k'!N566,'Retirement Calculator'!A:A,0),0),0)</f>
        <v>8395.6297298201844</v>
      </c>
      <c r="K566" s="444">
        <f t="shared" ca="1" si="53"/>
        <v>8141.0408952669868</v>
      </c>
      <c r="L566" s="444">
        <f t="shared" ca="1" si="54"/>
        <v>1961990.8557593438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1961990.8557593438</v>
      </c>
      <c r="J567" s="444">
        <f t="array" ref="J567">IFERROR(INDEX('Retirement Calculator'!J:J,MATCH('Isaac 401k'!N567,'Retirement Calculator'!A:A,0),0),0)</f>
        <v>8395.6297298201844</v>
      </c>
      <c r="K567" s="444">
        <f t="shared" ca="1" si="53"/>
        <v>8139.9801084563487</v>
      </c>
      <c r="L567" s="444">
        <f t="shared" ca="1" si="54"/>
        <v>1961735.2061379801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1961735.2061379801</v>
      </c>
      <c r="J568" s="444">
        <f t="array" ref="J568">IFERROR(INDEX('Retirement Calculator'!J:J,MATCH('Isaac 401k'!N568,'Retirement Calculator'!A:A,0),0),0)</f>
        <v>8395.6297298201844</v>
      </c>
      <c r="K568" s="444">
        <f t="shared" ca="1" si="53"/>
        <v>8138.9149017006675</v>
      </c>
      <c r="L568" s="444">
        <f t="shared" ca="1" si="54"/>
        <v>1961478.4913098605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1961478.4913098605</v>
      </c>
      <c r="J569" s="444">
        <f t="array" ref="J569">IFERROR(INDEX('Retirement Calculator'!J:J,MATCH('Isaac 401k'!N569,'Retirement Calculator'!A:A,0),0),0)</f>
        <v>8395.6297298201844</v>
      </c>
      <c r="K569" s="444">
        <f t="shared" ca="1" si="53"/>
        <v>8137.8452565835014</v>
      </c>
      <c r="L569" s="444">
        <f t="shared" ca="1" si="54"/>
        <v>1961220.7068366238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1961220.7068366238</v>
      </c>
      <c r="J570" s="444">
        <f t="array" ref="J570">IFERROR(INDEX('Retirement Calculator'!J:J,MATCH('Isaac 401k'!N570,'Retirement Calculator'!A:A,0),0),0)</f>
        <v>8395.6297298201844</v>
      </c>
      <c r="K570" s="444">
        <f t="shared" ca="1" si="53"/>
        <v>8136.7711546116816</v>
      </c>
      <c r="L570" s="444">
        <f t="shared" ca="1" si="54"/>
        <v>1960961.8482614153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1960961.8482614153</v>
      </c>
      <c r="J571" s="444">
        <f t="array" ref="J571">IFERROR(INDEX('Retirement Calculator'!J:J,MATCH('Isaac 401k'!N571,'Retirement Calculator'!A:A,0),0),0)</f>
        <v>8395.6297298201844</v>
      </c>
      <c r="K571" s="444">
        <f t="shared" ca="1" si="53"/>
        <v>8135.692577214978</v>
      </c>
      <c r="L571" s="444">
        <f t="shared" ca="1" si="54"/>
        <v>1960701.91110881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1960701.91110881</v>
      </c>
      <c r="J572" s="444">
        <f t="array" ref="J572">IFERROR(INDEX('Retirement Calculator'!J:J,MATCH('Isaac 401k'!N572,'Retirement Calculator'!A:A,0),0),0)</f>
        <v>8395.6297298201844</v>
      </c>
      <c r="K572" s="444">
        <f t="shared" ca="1" si="53"/>
        <v>8134.6095057457906</v>
      </c>
      <c r="L572" s="444">
        <f t="shared" ca="1" si="54"/>
        <v>1960440.8908847356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1960440.8908847356</v>
      </c>
      <c r="J573" s="444">
        <f t="array" ref="J573">IFERROR(INDEX('Retirement Calculator'!J:J,MATCH('Isaac 401k'!N573,'Retirement Calculator'!A:A,0),0),0)</f>
        <v>8395.6297298201844</v>
      </c>
      <c r="K573" s="444">
        <f t="shared" ca="1" si="53"/>
        <v>8133.521921478814</v>
      </c>
      <c r="L573" s="444">
        <f t="shared" ca="1" si="54"/>
        <v>1960178.7830763943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1960178.7830763943</v>
      </c>
      <c r="J574" s="444">
        <f t="array" ref="J574">IFERROR(INDEX('Retirement Calculator'!J:J,MATCH('Isaac 401k'!N574,'Retirement Calculator'!A:A,0),0),0)</f>
        <v>8395.6297298201844</v>
      </c>
      <c r="K574" s="444">
        <f t="shared" ca="1" si="53"/>
        <v>8132.4298056107255</v>
      </c>
      <c r="L574" s="444">
        <f t="shared" ca="1" si="54"/>
        <v>1959915.583152185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1959915.583152185</v>
      </c>
      <c r="J575" s="444">
        <f t="array" ref="J575">IFERROR(INDEX('Retirement Calculator'!J:J,MATCH('Isaac 401k'!N575,'Retirement Calculator'!A:A,0),0),0)</f>
        <v>8395.6297298201844</v>
      </c>
      <c r="K575" s="444">
        <f t="shared" ca="1" si="53"/>
        <v>8131.3331392598529</v>
      </c>
      <c r="L575" s="444">
        <f t="shared" ca="1" si="54"/>
        <v>1959651.2865616246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1959651.2865616246</v>
      </c>
      <c r="J576" s="444">
        <f t="array" ref="J576">IFERROR(INDEX('Retirement Calculator'!J:J,MATCH('Isaac 401k'!N576,'Retirement Calculator'!A:A,0),0),0)</f>
        <v>8395.6297298201844</v>
      </c>
      <c r="K576" s="444">
        <f t="shared" ca="1" si="53"/>
        <v>8130.2319034658512</v>
      </c>
      <c r="L576" s="444">
        <f t="shared" ca="1" si="54"/>
        <v>1959385.8887352704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1959385.8887352704</v>
      </c>
      <c r="J577" s="444">
        <f t="array" ref="J577">IFERROR(INDEX('Retirement Calculator'!J:J,MATCH('Isaac 401k'!N577,'Retirement Calculator'!A:A,0),0),0)</f>
        <v>8395.6297298201844</v>
      </c>
      <c r="K577" s="444">
        <f t="shared" ca="1" si="53"/>
        <v>8129.1260791893756</v>
      </c>
      <c r="L577" s="444">
        <f t="shared" ca="1" si="54"/>
        <v>1959119.3850846395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1959119.3850846395</v>
      </c>
      <c r="J578" s="444">
        <f t="array" ref="J578">IFERROR(INDEX('Retirement Calculator'!J:J,MATCH('Isaac 401k'!N578,'Retirement Calculator'!A:A,0),0),0)</f>
        <v>8395.6297298201844</v>
      </c>
      <c r="K578" s="444">
        <f t="shared" ca="1" si="53"/>
        <v>8128.0156473117459</v>
      </c>
      <c r="L578" s="444">
        <f t="shared" ca="1" si="54"/>
        <v>1958851.771002131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1958851.771002131</v>
      </c>
      <c r="J579" s="444">
        <f t="array" ref="J579">IFERROR(INDEX('Retirement Calculator'!J:J,MATCH('Isaac 401k'!N579,'Retirement Calculator'!A:A,0),0),0)</f>
        <v>8395.6297298201844</v>
      </c>
      <c r="K579" s="444">
        <f t="shared" ca="1" si="53"/>
        <v>8126.9005886346285</v>
      </c>
      <c r="L579" s="444">
        <f t="shared" ca="1" si="54"/>
        <v>1958583.0418609455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1958583.0418609455</v>
      </c>
      <c r="J580" s="444">
        <f t="array" ref="J580">IFERROR(INDEX('Retirement Calculator'!J:J,MATCH('Isaac 401k'!N580,'Retirement Calculator'!A:A,0),0),0)</f>
        <v>8395.6297298201844</v>
      </c>
      <c r="K580" s="444">
        <f t="shared" ca="1" si="53"/>
        <v>8125.7808838796882</v>
      </c>
      <c r="L580" s="444">
        <f t="shared" ca="1" si="54"/>
        <v>1958313.193015005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1958313.193015005</v>
      </c>
      <c r="J581" s="444">
        <f t="array" ref="J581">IFERROR(INDEX('Retirement Calculator'!J:J,MATCH('Isaac 401k'!N581,'Retirement Calculator'!A:A,0),0),0)</f>
        <v>8395.6297298201844</v>
      </c>
      <c r="K581" s="444">
        <f t="shared" ca="1" si="53"/>
        <v>8124.6565136882709</v>
      </c>
      <c r="L581" s="444">
        <f t="shared" ca="1" si="54"/>
        <v>1958042.2197988732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1958042.2197988732</v>
      </c>
      <c r="J582" s="444">
        <f t="array" ref="J582">IFERROR(INDEX('Retirement Calculator'!J:J,MATCH('Isaac 401k'!N582,'Retirement Calculator'!A:A,0),0),0)</f>
        <v>8395.6297298201844</v>
      </c>
      <c r="K582" s="444">
        <f t="shared" ca="1" si="53"/>
        <v>8123.5274586210544</v>
      </c>
      <c r="L582" s="444">
        <f t="shared" ca="1" si="54"/>
        <v>1957770.117527674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1957770.117527674</v>
      </c>
      <c r="J583" s="444">
        <f t="array" ref="J583">IFERROR(INDEX('Retirement Calculator'!J:J,MATCH('Isaac 401k'!N583,'Retirement Calculator'!A:A,0),0),0)</f>
        <v>8395.6297298201844</v>
      </c>
      <c r="K583" s="444">
        <f t="shared" ca="1" si="53"/>
        <v>8122.3936991577239</v>
      </c>
      <c r="L583" s="444">
        <f t="shared" ca="1" si="54"/>
        <v>1957496.8814970115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1957496.8814970115</v>
      </c>
      <c r="J584" s="444">
        <f t="array" ref="J584">IFERROR(INDEX('Retirement Calculator'!J:J,MATCH('Isaac 401k'!N584,'Retirement Calculator'!A:A,0),0),0)</f>
        <v>8395.6297298201844</v>
      </c>
      <c r="K584" s="444">
        <f t="shared" ca="1" si="53"/>
        <v>8121.2552156966312</v>
      </c>
      <c r="L584" s="444">
        <f t="shared" ca="1" si="54"/>
        <v>1957222.5069828879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1957222.5069828879</v>
      </c>
      <c r="J585" s="444">
        <f t="array" ref="J585">IFERROR(INDEX('Retirement Calculator'!J:J,MATCH('Isaac 401k'!N585,'Retirement Calculator'!A:A,0),0),0)</f>
        <v>8395.6297298201844</v>
      </c>
      <c r="K585" s="444">
        <f t="shared" ca="1" si="53"/>
        <v>8120.1119885544485</v>
      </c>
      <c r="L585" s="444">
        <f t="shared" ca="1" si="54"/>
        <v>1956946.9892416222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1956946.9892416222</v>
      </c>
      <c r="J586" s="444">
        <f t="array" ref="J586">IFERROR(INDEX('Retirement Calculator'!J:J,MATCH('Isaac 401k'!N586,'Retirement Calculator'!A:A,0),0),0)</f>
        <v>8395.6297298201844</v>
      </c>
      <c r="K586" s="444">
        <f t="shared" ca="1" si="53"/>
        <v>8118.9639979658414</v>
      </c>
      <c r="L586" s="444">
        <f t="shared" ca="1" si="54"/>
        <v>1956670.3235097679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1956670.3235097679</v>
      </c>
      <c r="J587" s="444">
        <f t="array" ref="J587">IFERROR(INDEX('Retirement Calculator'!J:J,MATCH('Isaac 401k'!N587,'Retirement Calculator'!A:A,0),0),0)</f>
        <v>8395.6297298201844</v>
      </c>
      <c r="K587" s="444">
        <f t="shared" ca="1" si="53"/>
        <v>8117.8112240831151</v>
      </c>
      <c r="L587" s="444">
        <f t="shared" ca="1" si="54"/>
        <v>1956392.5050040309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1956392.5050040309</v>
      </c>
      <c r="J588" s="444">
        <f t="array" ref="J588">IFERROR(INDEX('Retirement Calculator'!J:J,MATCH('Isaac 401k'!N588,'Retirement Calculator'!A:A,0),0),0)</f>
        <v>8395.6297298201844</v>
      </c>
      <c r="K588" s="444">
        <f t="shared" ca="1" si="53"/>
        <v>8116.6536469758776</v>
      </c>
      <c r="L588" s="444">
        <f t="shared" ca="1" si="54"/>
        <v>1956113.5289211867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1956113.5289211867</v>
      </c>
      <c r="J589" s="444">
        <f t="array" ref="J589">IFERROR(INDEX('Retirement Calculator'!J:J,MATCH('Isaac 401k'!N589,'Retirement Calculator'!A:A,0),0),0)</f>
        <v>8395.6297298201844</v>
      </c>
      <c r="K589" s="444">
        <f t="shared" ca="1" si="53"/>
        <v>8115.4912466306932</v>
      </c>
      <c r="L589" s="444">
        <f t="shared" ca="1" si="54"/>
        <v>1955833.3904379972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1955833.3904379972</v>
      </c>
      <c r="J590" s="444">
        <f t="array" ref="J590">IFERROR(INDEX('Retirement Calculator'!J:J,MATCH('Isaac 401k'!N590,'Retirement Calculator'!A:A,0),0),0)</f>
        <v>8395.6297298201844</v>
      </c>
      <c r="K590" s="444">
        <f t="shared" ca="1" si="53"/>
        <v>8114.324002950736</v>
      </c>
      <c r="L590" s="444">
        <f t="shared" ca="1" si="54"/>
        <v>1955552.0847111277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1955552.0847111277</v>
      </c>
      <c r="J591" s="444">
        <f t="array" ref="J591">IFERROR(INDEX('Retirement Calculator'!J:J,MATCH('Isaac 401k'!N591,'Retirement Calculator'!A:A,0),0),0)</f>
        <v>8395.6297298201844</v>
      </c>
      <c r="K591" s="444">
        <f t="shared" ca="1" si="53"/>
        <v>8113.1518957554472</v>
      </c>
      <c r="L591" s="444">
        <f t="shared" ca="1" si="54"/>
        <v>1955269.6068770629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1955269.6068770629</v>
      </c>
      <c r="J592" s="444">
        <f t="array" ref="J592">IFERROR(INDEX('Retirement Calculator'!J:J,MATCH('Isaac 401k'!N592,'Retirement Calculator'!A:A,0),0),0)</f>
        <v>8395.6297298201844</v>
      </c>
      <c r="K592" s="444">
        <f t="shared" ca="1" si="53"/>
        <v>8111.9749047801779</v>
      </c>
      <c r="L592" s="444">
        <f t="shared" ca="1" si="54"/>
        <v>1954985.952052023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1954985.952052023</v>
      </c>
      <c r="J593" s="444">
        <f t="array" ref="J593">IFERROR(INDEX('Retirement Calculator'!J:J,MATCH('Isaac 401k'!N593,'Retirement Calculator'!A:A,0),0),0)</f>
        <v>8395.6297298201844</v>
      </c>
      <c r="K593" s="444">
        <f t="shared" ca="1" si="53"/>
        <v>8110.7930096758437</v>
      </c>
      <c r="L593" s="444">
        <f t="shared" ca="1" si="54"/>
        <v>1954701.1153318787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1954701.1153318787</v>
      </c>
      <c r="J594" s="444">
        <f t="array" ref="J594">IFERROR(INDEX('Retirement Calculator'!J:J,MATCH('Isaac 401k'!N594,'Retirement Calculator'!A:A,0),0),0)</f>
        <v>8395.6297298201844</v>
      </c>
      <c r="K594" s="444">
        <f t="shared" ca="1" si="53"/>
        <v>8109.606190008577</v>
      </c>
      <c r="L594" s="444">
        <f t="shared" ca="1" si="54"/>
        <v>1954415.091792067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1954415.091792067</v>
      </c>
      <c r="J595" s="444">
        <f t="array" ref="J595">IFERROR(INDEX('Retirement Calculator'!J:J,MATCH('Isaac 401k'!N595,'Retirement Calculator'!A:A,0),0),0)</f>
        <v>8395.6297298201844</v>
      </c>
      <c r="K595" s="444">
        <f t="shared" ca="1" si="53"/>
        <v>8108.4144252593615</v>
      </c>
      <c r="L595" s="444">
        <f t="shared" ca="1" si="54"/>
        <v>1954127.8764875063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1954127.8764875063</v>
      </c>
      <c r="J596" s="444">
        <f t="array" ref="J596">IFERROR(INDEX('Retirement Calculator'!J:J,MATCH('Isaac 401k'!N596,'Retirement Calculator'!A:A,0),0),0)</f>
        <v>8395.6297298201844</v>
      </c>
      <c r="K596" s="444">
        <f t="shared" ca="1" si="53"/>
        <v>8107.2176948236929</v>
      </c>
      <c r="L596" s="444">
        <f t="shared" ca="1" si="54"/>
        <v>1953839.4644525098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1953839.4644525098</v>
      </c>
      <c r="J597" s="444">
        <f t="array" ref="J597">IFERROR(INDEX('Retirement Calculator'!J:J,MATCH('Isaac 401k'!N597,'Retirement Calculator'!A:A,0),0),0)</f>
        <v>8395.6297298201844</v>
      </c>
      <c r="K597" s="444">
        <f t="shared" ca="1" si="53"/>
        <v>8106.0159780112062</v>
      </c>
      <c r="L597" s="444">
        <f t="shared" ca="1" si="54"/>
        <v>1953549.8507007009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1953549.8507007009</v>
      </c>
      <c r="J598" s="444">
        <f t="array" ref="J598">IFERROR(INDEX('Retirement Calculator'!J:J,MATCH('Isaac 401k'!N598,'Retirement Calculator'!A:A,0),0),0)</f>
        <v>8395.6297298201844</v>
      </c>
      <c r="K598" s="444">
        <f t="shared" ca="1" si="53"/>
        <v>8104.8092540453363</v>
      </c>
      <c r="L598" s="444">
        <f t="shared" ca="1" si="54"/>
        <v>1953259.0302249261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1953259.0302249261</v>
      </c>
      <c r="J599" s="444">
        <f t="array" ref="J599">IFERROR(INDEX('Retirement Calculator'!J:J,MATCH('Isaac 401k'!N599,'Retirement Calculator'!A:A,0),0),0)</f>
        <v>8395.6297298201844</v>
      </c>
      <c r="K599" s="444">
        <f t="shared" ca="1" si="53"/>
        <v>8103.5975020629421</v>
      </c>
      <c r="L599" s="444">
        <f t="shared" ca="1" si="54"/>
        <v>1952966.9979971689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1952966.9979971689</v>
      </c>
      <c r="J600" s="444">
        <f t="array" ref="J600">IFERROR(INDEX('Retirement Calculator'!J:J,MATCH('Isaac 401k'!N600,'Retirement Calculator'!A:A,0),0),0)</f>
        <v>8395.6297298201844</v>
      </c>
      <c r="K600" s="444">
        <f t="shared" ca="1" si="53"/>
        <v>8102.3807011139534</v>
      </c>
      <c r="L600" s="444">
        <f t="shared" ca="1" si="54"/>
        <v>1952673.7489684627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1952673.7489684627</v>
      </c>
      <c r="J601" s="444">
        <f t="array" ref="J601">IFERROR(INDEX('Retirement Calculator'!J:J,MATCH('Isaac 401k'!N601,'Retirement Calculator'!A:A,0),0),0)</f>
        <v>8395.6297298201844</v>
      </c>
      <c r="K601" s="444">
        <f t="shared" ca="1" si="53"/>
        <v>8101.15883016101</v>
      </c>
      <c r="L601" s="444">
        <f t="shared" ca="1" si="54"/>
        <v>1952379.2780688035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1952379.2780688035</v>
      </c>
      <c r="J602" s="444">
        <f t="array" ref="J602">IFERROR(INDEX('Retirement Calculator'!J:J,MATCH('Isaac 401k'!N602,'Retirement Calculator'!A:A,0),0),0)</f>
        <v>8395.6297298201844</v>
      </c>
      <c r="K602" s="444">
        <f t="shared" ca="1" si="53"/>
        <v>8099.9318680790966</v>
      </c>
      <c r="L602" s="444">
        <f t="shared" ca="1" si="54"/>
        <v>1952083.5802070624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1952083.5802070624</v>
      </c>
      <c r="J603" s="444">
        <f t="array" ref="J603">IFERROR(INDEX('Retirement Calculator'!J:J,MATCH('Isaac 401k'!N603,'Retirement Calculator'!A:A,0),0),0)</f>
        <v>8395.6297298201844</v>
      </c>
      <c r="K603" s="444">
        <f t="shared" ca="1" si="53"/>
        <v>8098.6997936551761</v>
      </c>
      <c r="L603" s="444">
        <f t="shared" ca="1" si="54"/>
        <v>1951786.6502708974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1951786.6502708974</v>
      </c>
      <c r="J604" s="444">
        <f t="array" ref="J604">IFERROR(INDEX('Retirement Calculator'!J:J,MATCH('Isaac 401k'!N604,'Retirement Calculator'!A:A,0),0),0)</f>
        <v>8395.6297298201844</v>
      </c>
      <c r="K604" s="444">
        <f t="shared" ca="1" si="53"/>
        <v>8097.4625855878221</v>
      </c>
      <c r="L604" s="444">
        <f t="shared" ca="1" si="54"/>
        <v>1951488.483126665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1951488.483126665</v>
      </c>
      <c r="J605" s="444">
        <f t="array" ref="J605">IFERROR(INDEX('Retirement Calculator'!J:J,MATCH('Isaac 401k'!N605,'Retirement Calculator'!A:A,0),0),0)</f>
        <v>8395.6297298201844</v>
      </c>
      <c r="K605" s="444">
        <f t="shared" ca="1" si="53"/>
        <v>8096.2202224868533</v>
      </c>
      <c r="L605" s="444">
        <f t="shared" ca="1" si="54"/>
        <v>1951189.0736193317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1951189.0736193317</v>
      </c>
      <c r="J606" s="444">
        <f t="array" ref="J606">IFERROR(INDEX('Retirement Calculator'!J:J,MATCH('Isaac 401k'!N606,'Retirement Calculator'!A:A,0),0),0)</f>
        <v>8395.6297298201844</v>
      </c>
      <c r="K606" s="444">
        <f t="shared" ca="1" si="53"/>
        <v>8094.9726828729654</v>
      </c>
      <c r="L606" s="444">
        <f t="shared" ca="1" si="54"/>
        <v>1950888.4165723845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1950888.4165723845</v>
      </c>
      <c r="J607" s="444">
        <f t="array" ref="J607">IFERROR(INDEX('Retirement Calculator'!J:J,MATCH('Isaac 401k'!N607,'Retirement Calculator'!A:A,0),0),0)</f>
        <v>8395.6297298201844</v>
      </c>
      <c r="K607" s="444">
        <f t="shared" ca="1" si="53"/>
        <v>8093.7199451773513</v>
      </c>
      <c r="L607" s="444">
        <f t="shared" ca="1" si="54"/>
        <v>1950586.5067877418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1950586.5067877418</v>
      </c>
      <c r="J608" s="444">
        <f t="array" ref="J608">IFERROR(INDEX('Retirement Calculator'!J:J,MATCH('Isaac 401k'!N608,'Retirement Calculator'!A:A,0),0),0)</f>
        <v>8395.6297298201844</v>
      </c>
      <c r="K608" s="444">
        <f t="shared" ca="1" si="53"/>
        <v>8092.4619877413388</v>
      </c>
      <c r="L608" s="444">
        <f t="shared" ca="1" si="54"/>
        <v>1950283.3390456629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1950283.3390456629</v>
      </c>
      <c r="J609" s="444">
        <f t="array" ref="J609">IFERROR(INDEX('Retirement Calculator'!J:J,MATCH('Isaac 401k'!N609,'Retirement Calculator'!A:A,0),0),0)</f>
        <v>8395.6297298201844</v>
      </c>
      <c r="K609" s="444">
        <f t="shared" ca="1" si="53"/>
        <v>8091.1987888160102</v>
      </c>
      <c r="L609" s="444">
        <f t="shared" ca="1" si="54"/>
        <v>1949978.9081046588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1949978.9081046588</v>
      </c>
      <c r="J610" s="444">
        <f t="array" ref="J610">IFERROR(INDEX('Retirement Calculator'!J:J,MATCH('Isaac 401k'!N610,'Retirement Calculator'!A:A,0),0),0)</f>
        <v>8395.6297298201844</v>
      </c>
      <c r="K610" s="444">
        <f t="shared" ca="1" si="53"/>
        <v>8089.9303265618282</v>
      </c>
      <c r="L610" s="444">
        <f t="shared" ca="1" si="54"/>
        <v>1949673.2087014006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1949673.2087014006</v>
      </c>
      <c r="J611" s="444">
        <f t="array" ref="J611">IFERROR(INDEX('Retirement Calculator'!J:J,MATCH('Isaac 401k'!N611,'Retirement Calculator'!A:A,0),0),0)</f>
        <v>8395.6297298201844</v>
      </c>
      <c r="K611" s="444">
        <f t="shared" ca="1" si="53"/>
        <v>8088.6565790482518</v>
      </c>
      <c r="L611" s="444">
        <f t="shared" ca="1" si="54"/>
        <v>1949366.2355506285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1949366.2355506285</v>
      </c>
      <c r="J612" s="444">
        <f t="array" ref="J612">IFERROR(INDEX('Retirement Calculator'!J:J,MATCH('Isaac 401k'!N612,'Retirement Calculator'!A:A,0),0),0)</f>
        <v>8395.6297298201844</v>
      </c>
      <c r="K612" s="444">
        <f t="shared" ca="1" si="53"/>
        <v>8087.3775242533675</v>
      </c>
      <c r="L612" s="444">
        <f t="shared" ca="1" si="54"/>
        <v>1949057.9833450618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1949057.9833450618</v>
      </c>
      <c r="J613" s="444">
        <f t="array" ref="J613">IFERROR(INDEX('Retirement Calculator'!J:J,MATCH('Isaac 401k'!N613,'Retirement Calculator'!A:A,0),0),0)</f>
        <v>8395.6297298201844</v>
      </c>
      <c r="K613" s="444">
        <f t="shared" ca="1" si="53"/>
        <v>8086.0931400635063</v>
      </c>
      <c r="L613" s="444">
        <f t="shared" ca="1" si="54"/>
        <v>1948748.4467553052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1948748.4467553052</v>
      </c>
      <c r="J614" s="444">
        <f t="array" ref="J614">IFERROR(INDEX('Retirement Calculator'!J:J,MATCH('Isaac 401k'!N614,'Retirement Calculator'!A:A,0),0),0)</f>
        <v>8395.6297298201844</v>
      </c>
      <c r="K614" s="444">
        <f t="shared" ca="1" si="53"/>
        <v>8084.8034042728532</v>
      </c>
      <c r="L614" s="444">
        <f t="shared" ca="1" si="54"/>
        <v>1948437.6204297577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1948437.6204297577</v>
      </c>
      <c r="J615" s="444">
        <f t="array" ref="J615">IFERROR(INDEX('Retirement Calculator'!J:J,MATCH('Isaac 401k'!N615,'Retirement Calculator'!A:A,0),0),0)</f>
        <v>8395.6297298201844</v>
      </c>
      <c r="K615" s="444">
        <f t="shared" ca="1" si="53"/>
        <v>8083.5082945830718</v>
      </c>
      <c r="L615" s="444">
        <f t="shared" ca="1" si="54"/>
        <v>1948125.4989945206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1948125.4989945206</v>
      </c>
      <c r="J616" s="444">
        <f t="array" ref="J616">IFERROR(INDEX('Retirement Calculator'!J:J,MATCH('Isaac 401k'!N616,'Retirement Calculator'!A:A,0),0),0)</f>
        <v>8395.6297298201844</v>
      </c>
      <c r="K616" s="444">
        <f t="shared" ca="1" si="53"/>
        <v>8082.2077886029183</v>
      </c>
      <c r="L616" s="444">
        <f t="shared" ca="1" si="54"/>
        <v>1947812.0770533034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1947812.0770533034</v>
      </c>
      <c r="J617" s="444">
        <f t="array" ref="J617">IFERROR(INDEX('Retirement Calculator'!J:J,MATCH('Isaac 401k'!N617,'Retirement Calculator'!A:A,0),0),0)</f>
        <v>8395.6297298201844</v>
      </c>
      <c r="K617" s="444">
        <f t="shared" ca="1" si="53"/>
        <v>8080.9018638478474</v>
      </c>
      <c r="L617" s="444">
        <f t="shared" ca="1" si="54"/>
        <v>1947497.349187331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1947497.349187331</v>
      </c>
      <c r="J618" s="444">
        <f t="array" ref="J618">IFERROR(INDEX('Retirement Calculator'!J:J,MATCH('Isaac 401k'!N618,'Retirement Calculator'!A:A,0),0),0)</f>
        <v>8395.6297298201844</v>
      </c>
      <c r="K618" s="444">
        <f t="shared" ca="1" si="53"/>
        <v>8079.5904977396285</v>
      </c>
      <c r="L618" s="444">
        <f t="shared" ca="1" si="54"/>
        <v>1947181.3099552505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1947181.3099552505</v>
      </c>
      <c r="J619" s="444">
        <f t="array" ref="J619">IFERROR(INDEX('Retirement Calculator'!J:J,MATCH('Isaac 401k'!N619,'Retirement Calculator'!A:A,0),0),0)</f>
        <v>8395.6297298201844</v>
      </c>
      <c r="K619" s="444">
        <f t="shared" ca="1" si="53"/>
        <v>8078.2736676059594</v>
      </c>
      <c r="L619" s="444">
        <f t="shared" ca="1" si="54"/>
        <v>1946863.9538930363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1946863.9538930363</v>
      </c>
      <c r="J620" s="444">
        <f t="array" ref="J620">IFERROR(INDEX('Retirement Calculator'!J:J,MATCH('Isaac 401k'!N620,'Retirement Calculator'!A:A,0),0),0)</f>
        <v>8395.6297298201844</v>
      </c>
      <c r="K620" s="444">
        <f t="shared" ca="1" si="53"/>
        <v>8076.9513506800677</v>
      </c>
      <c r="L620" s="444">
        <f t="shared" ca="1" si="54"/>
        <v>1946545.2755138963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1946545.2755138963</v>
      </c>
      <c r="J621" s="444">
        <f t="array" ref="J621">IFERROR(INDEX('Retirement Calculator'!J:J,MATCH('Isaac 401k'!N621,'Retirement Calculator'!A:A,0),0),0)</f>
        <v>8395.6297298201844</v>
      </c>
      <c r="K621" s="444">
        <f t="shared" ca="1" si="53"/>
        <v>8075.6235241003169</v>
      </c>
      <c r="L621" s="444">
        <f t="shared" ca="1" si="54"/>
        <v>1946225.2693081764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1946225.2693081764</v>
      </c>
      <c r="J622" s="444">
        <f t="array" ref="J622">IFERROR(INDEX('Retirement Calculator'!J:J,MATCH('Isaac 401k'!N622,'Retirement Calculator'!A:A,0),0),0)</f>
        <v>8395.6297298201844</v>
      </c>
      <c r="K622" s="444">
        <f t="shared" ca="1" si="53"/>
        <v>8074.2901649098176</v>
      </c>
      <c r="L622" s="444">
        <f t="shared" ca="1" si="54"/>
        <v>1945903.929743266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1945903.929743266</v>
      </c>
      <c r="J623" s="444">
        <f t="array" ref="J623">IFERROR(INDEX('Retirement Calculator'!J:J,MATCH('Isaac 401k'!N623,'Retirement Calculator'!A:A,0),0),0)</f>
        <v>8395.6297298201844</v>
      </c>
      <c r="K623" s="444">
        <f t="shared" ca="1" si="53"/>
        <v>8072.9512500560249</v>
      </c>
      <c r="L623" s="444">
        <f t="shared" ca="1" si="54"/>
        <v>1945581.2512635018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1945581.2512635018</v>
      </c>
      <c r="J624" s="444">
        <f t="array" ref="J624">IFERROR(INDEX('Retirement Calculator'!J:J,MATCH('Isaac 401k'!N624,'Retirement Calculator'!A:A,0),0),0)</f>
        <v>8395.6297298201844</v>
      </c>
      <c r="K624" s="444">
        <f t="shared" ca="1" si="53"/>
        <v>8071.6067563903398</v>
      </c>
      <c r="L624" s="444">
        <f t="shared" ca="1" si="54"/>
        <v>1945257.2282900719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1945257.2282900719</v>
      </c>
      <c r="J625" s="444">
        <f t="array" ref="J625">IFERROR(INDEX('Retirement Calculator'!J:J,MATCH('Isaac 401k'!N625,'Retirement Calculator'!A:A,0),0),0)</f>
        <v>8395.6297298201844</v>
      </c>
      <c r="K625" s="444">
        <f t="shared" ca="1" si="53"/>
        <v>8070.2566606677156</v>
      </c>
      <c r="L625" s="444">
        <f t="shared" ca="1" si="54"/>
        <v>1944931.8552209195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1944931.8552209195</v>
      </c>
      <c r="J626" s="444">
        <f t="array" ref="J626">IFERROR(INDEX('Retirement Calculator'!J:J,MATCH('Isaac 401k'!N626,'Retirement Calculator'!A:A,0),0),0)</f>
        <v>8395.6297298201844</v>
      </c>
      <c r="K626" s="444">
        <f t="shared" ca="1" si="53"/>
        <v>8068.9009395462472</v>
      </c>
      <c r="L626" s="444">
        <f t="shared" ca="1" si="54"/>
        <v>1944605.1264306456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1944605.1264306456</v>
      </c>
      <c r="J627" s="444">
        <f t="array" ref="J627">IFERROR(INDEX('Retirement Calculator'!J:J,MATCH('Isaac 401k'!N627,'Retirement Calculator'!A:A,0),0),0)</f>
        <v>8395.6297298201844</v>
      </c>
      <c r="K627" s="444">
        <f t="shared" ca="1" si="53"/>
        <v>8067.539569586771</v>
      </c>
      <c r="L627" s="444">
        <f t="shared" ca="1" si="54"/>
        <v>1944277.0362704122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1944277.0362704122</v>
      </c>
      <c r="J628" s="444">
        <f t="array" ref="J628">IFERROR(INDEX('Retirement Calculator'!J:J,MATCH('Isaac 401k'!N628,'Retirement Calculator'!A:A,0),0),0)</f>
        <v>8395.6297298201844</v>
      </c>
      <c r="K628" s="444">
        <f t="shared" ca="1" si="53"/>
        <v>8066.1725272524664</v>
      </c>
      <c r="L628" s="444">
        <f t="shared" ca="1" si="54"/>
        <v>1943947.5790678444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1943947.5790678444</v>
      </c>
      <c r="J629" s="444">
        <f t="array" ref="J629">IFERROR(INDEX('Retirement Calculator'!J:J,MATCH('Isaac 401k'!N629,'Retirement Calculator'!A:A,0),0),0)</f>
        <v>8395.6297298201844</v>
      </c>
      <c r="K629" s="444">
        <f t="shared" ca="1" si="53"/>
        <v>8064.7997889084345</v>
      </c>
      <c r="L629" s="444">
        <f t="shared" ca="1" si="54"/>
        <v>1943616.7491269326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1943616.7491269326</v>
      </c>
      <c r="J630" s="444">
        <f t="array" ref="J630">IFERROR(INDEX('Retirement Calculator'!J:J,MATCH('Isaac 401k'!N630,'Retirement Calculator'!A:A,0),0),0)</f>
        <v>8395.6297298201844</v>
      </c>
      <c r="K630" s="444">
        <f t="shared" ca="1" si="53"/>
        <v>8063.4213308213011</v>
      </c>
      <c r="L630" s="444">
        <f t="shared" ca="1" si="54"/>
        <v>1943284.5407279336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1943284.5407279336</v>
      </c>
      <c r="J631" s="444">
        <f t="array" ref="J631">IFERROR(INDEX('Retirement Calculator'!J:J,MATCH('Isaac 401k'!N631,'Retirement Calculator'!A:A,0),0),0)</f>
        <v>8395.6297298201844</v>
      </c>
      <c r="K631" s="444">
        <f t="shared" ca="1" si="53"/>
        <v>8062.0371291588062</v>
      </c>
      <c r="L631" s="444">
        <f t="shared" ca="1" si="54"/>
        <v>1942950.9481272723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1942950.9481272723</v>
      </c>
      <c r="J632" s="444">
        <f t="array" ref="J632">IFERROR(INDEX('Retirement Calculator'!J:J,MATCH('Isaac 401k'!N632,'Retirement Calculator'!A:A,0),0),0)</f>
        <v>8395.6297298201844</v>
      </c>
      <c r="K632" s="444">
        <f t="shared" ca="1" si="53"/>
        <v>8060.647159989383</v>
      </c>
      <c r="L632" s="444">
        <f t="shared" ca="1" si="54"/>
        <v>1942615.9655574416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1942615.9655574416</v>
      </c>
      <c r="J633" s="444">
        <f t="array" ref="J633">IFERROR(INDEX('Retirement Calculator'!J:J,MATCH('Isaac 401k'!N633,'Retirement Calculator'!A:A,0),0),0)</f>
        <v>8395.6297298201844</v>
      </c>
      <c r="K633" s="444">
        <f t="shared" ca="1" si="53"/>
        <v>8059.2513992817567</v>
      </c>
      <c r="L633" s="444">
        <f t="shared" ca="1" si="54"/>
        <v>1942279.5872269031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1942279.5872269031</v>
      </c>
      <c r="J634" s="444">
        <f t="array" ref="J634">IFERROR(INDEX('Retirement Calculator'!J:J,MATCH('Isaac 401k'!N634,'Retirement Calculator'!A:A,0),0),0)</f>
        <v>8395.6297298201844</v>
      </c>
      <c r="K634" s="444">
        <f t="shared" ca="1" si="53"/>
        <v>8057.8498229045117</v>
      </c>
      <c r="L634" s="444">
        <f t="shared" ca="1" si="54"/>
        <v>1941941.8073199873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1941941.8073199873</v>
      </c>
      <c r="J635" s="444">
        <f t="array" ref="J635">IFERROR(INDEX('Retirement Calculator'!J:J,MATCH('Isaac 401k'!N635,'Retirement Calculator'!A:A,0),0),0)</f>
        <v>8395.6297298201844</v>
      </c>
      <c r="K635" s="444">
        <f t="shared" ca="1" si="53"/>
        <v>8056.4424066256952</v>
      </c>
      <c r="L635" s="444">
        <f t="shared" ca="1" si="54"/>
        <v>1941602.6199967929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1941602.6199967929</v>
      </c>
      <c r="J636" s="444">
        <f t="array" ref="J636">IFERROR(INDEX('Retirement Calculator'!J:J,MATCH('Isaac 401k'!N636,'Retirement Calculator'!A:A,0),0),0)</f>
        <v>8395.6297298201844</v>
      </c>
      <c r="K636" s="444">
        <f t="shared" ca="1" si="53"/>
        <v>8055.0291261123857</v>
      </c>
      <c r="L636" s="444">
        <f t="shared" ca="1" si="54"/>
        <v>1941262.019393085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1941262.019393085</v>
      </c>
      <c r="J637" s="444">
        <f t="array" ref="J637">IFERROR(INDEX('Retirement Calculator'!J:J,MATCH('Isaac 401k'!N637,'Retirement Calculator'!A:A,0),0),0)</f>
        <v>8395.6297298201844</v>
      </c>
      <c r="K637" s="444">
        <f t="shared" ca="1" si="53"/>
        <v>8053.6099569302705</v>
      </c>
      <c r="L637" s="444">
        <f t="shared" ca="1" si="54"/>
        <v>1940919.999620195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1940919.999620195</v>
      </c>
      <c r="J638" s="444">
        <f t="array" ref="J638">IFERROR(INDEX('Retirement Calculator'!J:J,MATCH('Isaac 401k'!N638,'Retirement Calculator'!A:A,0),0),0)</f>
        <v>8395.6297298201844</v>
      </c>
      <c r="K638" s="444">
        <f t="shared" ca="1" si="53"/>
        <v>8052.184874543228</v>
      </c>
      <c r="L638" s="444">
        <f t="shared" ca="1" si="54"/>
        <v>1940576.5547649181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1940576.5547649181</v>
      </c>
      <c r="J639" s="444">
        <f t="array" ref="J639">IFERROR(INDEX('Retirement Calculator'!J:J,MATCH('Isaac 401k'!N639,'Retirement Calculator'!A:A,0),0),0)</f>
        <v>8395.6297298201844</v>
      </c>
      <c r="K639" s="444">
        <f t="shared" ca="1" si="53"/>
        <v>8050.7538543129076</v>
      </c>
      <c r="L639" s="444">
        <f t="shared" ca="1" si="54"/>
        <v>1940231.6788894108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1940231.6788894108</v>
      </c>
      <c r="J640" s="444">
        <f t="array" ref="J640">IFERROR(INDEX('Retirement Calculator'!J:J,MATCH('Isaac 401k'!N640,'Retirement Calculator'!A:A,0),0),0)</f>
        <v>8395.6297298201844</v>
      </c>
      <c r="K640" s="444">
        <f t="shared" ca="1" si="53"/>
        <v>8049.3168714982949</v>
      </c>
      <c r="L640" s="444">
        <f t="shared" ca="1" si="54"/>
        <v>1939885.3660310889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1939885.3660310889</v>
      </c>
      <c r="J641" s="444">
        <f t="array" ref="J641">IFERROR(INDEX('Retirement Calculator'!J:J,MATCH('Isaac 401k'!N641,'Retirement Calculator'!A:A,0),0),0)</f>
        <v>8395.6297298201844</v>
      </c>
      <c r="K641" s="444">
        <f t="shared" ca="1" si="53"/>
        <v>8047.873901255286</v>
      </c>
      <c r="L641" s="444">
        <f t="shared" ca="1" si="54"/>
        <v>1939537.6102025239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1939537.6102025239</v>
      </c>
      <c r="J642" s="444">
        <f t="array" ref="J642">IFERROR(INDEX('Retirement Calculator'!J:J,MATCH('Isaac 401k'!N642,'Retirement Calculator'!A:A,0),0),0)</f>
        <v>8395.6297298201844</v>
      </c>
      <c r="K642" s="444">
        <f t="shared" ca="1" si="53"/>
        <v>8046.4249186362649</v>
      </c>
      <c r="L642" s="444">
        <f t="shared" ca="1" si="54"/>
        <v>1939188.4053913399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1939188.4053913399</v>
      </c>
      <c r="J643" s="444">
        <f t="array" ref="J643">IFERROR(INDEX('Retirement Calculator'!J:J,MATCH('Isaac 401k'!N643,'Retirement Calculator'!A:A,0),0),0)</f>
        <v>8395.6297298201844</v>
      </c>
      <c r="K643" s="444">
        <f t="shared" ca="1" si="53"/>
        <v>8044.9698985896666</v>
      </c>
      <c r="L643" s="444">
        <f t="shared" ca="1" si="54"/>
        <v>1938837.7455601094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1938837.7455601094</v>
      </c>
      <c r="J644" s="444">
        <f t="array" ref="J644">IFERROR(INDEX('Retirement Calculator'!J:J,MATCH('Isaac 401k'!N644,'Retirement Calculator'!A:A,0),0),0)</f>
        <v>8395.6297298201844</v>
      </c>
      <c r="K644" s="444">
        <f t="shared" ca="1" si="53"/>
        <v>8043.508815959538</v>
      </c>
      <c r="L644" s="444">
        <f t="shared" ca="1" si="54"/>
        <v>1938485.6246462488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1938485.6246462488</v>
      </c>
      <c r="J645" s="444">
        <f t="array" ref="J645">IFERROR(INDEX('Retirement Calculator'!J:J,MATCH('Isaac 401k'!N645,'Retirement Calculator'!A:A,0),0),0)</f>
        <v>8395.6297298201844</v>
      </c>
      <c r="K645" s="444">
        <f t="shared" ca="1" si="53"/>
        <v>8042.0416454851184</v>
      </c>
      <c r="L645" s="444">
        <f t="shared" ca="1" si="54"/>
        <v>1938132.0365619138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1938132.0365619138</v>
      </c>
      <c r="J646" s="444">
        <f t="array" ref="J646">IFERROR(INDEX('Retirement Calculator'!J:J,MATCH('Isaac 401k'!N646,'Retirement Calculator'!A:A,0),0),0)</f>
        <v>8395.6297298201844</v>
      </c>
      <c r="K646" s="444">
        <f t="shared" ca="1" si="53"/>
        <v>8040.5683618003895</v>
      </c>
      <c r="L646" s="444">
        <f t="shared" ca="1" si="54"/>
        <v>1937776.975193894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1937776.975193894</v>
      </c>
      <c r="J647" s="444">
        <f t="array" ref="J647">IFERROR(INDEX('Retirement Calculator'!J:J,MATCH('Isaac 401k'!N647,'Retirement Calculator'!A:A,0),0),0)</f>
        <v>8395.6297298201844</v>
      </c>
      <c r="K647" s="444">
        <f t="shared" ca="1" si="53"/>
        <v>8039.08893943364</v>
      </c>
      <c r="L647" s="444">
        <f t="shared" ca="1" si="54"/>
        <v>1937420.4344035075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1937420.4344035075</v>
      </c>
      <c r="J648" s="444">
        <f t="array" ref="J648">IFERROR(INDEX('Retirement Calculator'!J:J,MATCH('Isaac 401k'!N648,'Retirement Calculator'!A:A,0),0),0)</f>
        <v>8395.6297298201844</v>
      </c>
      <c r="K648" s="444">
        <f t="shared" ca="1" si="53"/>
        <v>8037.6033528070302</v>
      </c>
      <c r="L648" s="444">
        <f t="shared" ca="1" si="54"/>
        <v>1937062.4080264943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1937062.4080264943</v>
      </c>
      <c r="J649" s="444">
        <f t="array" ref="J649">IFERROR(INDEX('Retirement Calculator'!J:J,MATCH('Isaac 401k'!N649,'Retirement Calculator'!A:A,0),0),0)</f>
        <v>8395.6297298201844</v>
      </c>
      <c r="K649" s="444">
        <f t="shared" ca="1" si="53"/>
        <v>8036.1115762361424</v>
      </c>
      <c r="L649" s="444">
        <f t="shared" ca="1" si="54"/>
        <v>1936702.8898729102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1936702.8898729102</v>
      </c>
      <c r="J650" s="444">
        <f t="array" ref="J650">IFERROR(INDEX('Retirement Calculator'!J:J,MATCH('Isaac 401k'!N650,'Retirement Calculator'!A:A,0),0),0)</f>
        <v>8395.6297298201844</v>
      </c>
      <c r="K650" s="444">
        <f t="shared" ca="1" si="53"/>
        <v>8034.6135839295421</v>
      </c>
      <c r="L650" s="444">
        <f t="shared" ca="1" si="54"/>
        <v>1936341.8737270196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1936341.8737270196</v>
      </c>
      <c r="J651" s="444">
        <f t="array" ref="J651">IFERROR(INDEX('Retirement Calculator'!J:J,MATCH('Isaac 401k'!N651,'Retirement Calculator'!A:A,0),0),0)</f>
        <v>8395.6297298201844</v>
      </c>
      <c r="K651" s="444">
        <f t="shared" ca="1" si="53"/>
        <v>8033.1093499883309</v>
      </c>
      <c r="L651" s="444">
        <f t="shared" ca="1" si="54"/>
        <v>1935979.3533471879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1935979.3533471879</v>
      </c>
      <c r="J652" s="444">
        <f t="array" ref="J652">IFERROR(INDEX('Retirement Calculator'!J:J,MATCH('Isaac 401k'!N652,'Retirement Calculator'!A:A,0),0),0)</f>
        <v>8395.6297298201844</v>
      </c>
      <c r="K652" s="444">
        <f t="shared" ca="1" si="53"/>
        <v>8031.5988484056988</v>
      </c>
      <c r="L652" s="444">
        <f t="shared" ca="1" si="54"/>
        <v>1935615.3224657734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1935615.3224657734</v>
      </c>
      <c r="J653" s="444">
        <f t="array" ref="J653">IFERROR(INDEX('Retirement Calculator'!J:J,MATCH('Isaac 401k'!N653,'Retirement Calculator'!A:A,0),0),0)</f>
        <v>8395.6297298201844</v>
      </c>
      <c r="K653" s="444">
        <f t="shared" ca="1" si="53"/>
        <v>8030.0820530664705</v>
      </c>
      <c r="L653" s="444">
        <f t="shared" ca="1" si="54"/>
        <v>1935249.7747890197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1935249.7747890197</v>
      </c>
      <c r="J654" s="444">
        <f t="array" ref="J654">IFERROR(INDEX('Retirement Calculator'!J:J,MATCH('Isaac 401k'!N654,'Retirement Calculator'!A:A,0),0),0)</f>
        <v>8395.6297298201844</v>
      </c>
      <c r="K654" s="444">
        <f t="shared" ca="1" si="53"/>
        <v>8028.5589377466649</v>
      </c>
      <c r="L654" s="444">
        <f t="shared" ca="1" si="54"/>
        <v>1934882.7039969461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1934882.7039969461</v>
      </c>
      <c r="J655" s="444">
        <f t="array" ref="J655">IFERROR(INDEX('Retirement Calculator'!J:J,MATCH('Isaac 401k'!N655,'Retirement Calculator'!A:A,0),0),0)</f>
        <v>8395.6297298201844</v>
      </c>
      <c r="K655" s="444">
        <f t="shared" ca="1" si="53"/>
        <v>8027.0294761130235</v>
      </c>
      <c r="L655" s="444">
        <f t="shared" ca="1" si="54"/>
        <v>1934514.1037432388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1934514.1037432388</v>
      </c>
      <c r="J656" s="444">
        <f t="array" ref="J656">IFERROR(INDEX('Retirement Calculator'!J:J,MATCH('Isaac 401k'!N656,'Retirement Calculator'!A:A,0),0),0)</f>
        <v>8395.6297298201844</v>
      </c>
      <c r="K656" s="444">
        <f t="shared" ca="1" si="53"/>
        <v>8025.4936417225772</v>
      </c>
      <c r="L656" s="444">
        <f t="shared" ca="1" si="54"/>
        <v>1934143.9676551411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1934143.9676551411</v>
      </c>
      <c r="J657" s="444">
        <f t="array" ref="J657">IFERROR(INDEX('Retirement Calculator'!J:J,MATCH('Isaac 401k'!N657,'Retirement Calculator'!A:A,0),0),0)</f>
        <v>8395.6297298201844</v>
      </c>
      <c r="K657" s="444">
        <f t="shared" ca="1" si="53"/>
        <v>8023.9514080221716</v>
      </c>
      <c r="L657" s="444">
        <f t="shared" ca="1" si="54"/>
        <v>1933772.289333343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1933772.289333343</v>
      </c>
      <c r="J658" s="444">
        <f t="array" ref="J658">IFERROR(INDEX('Retirement Calculator'!J:J,MATCH('Isaac 401k'!N658,'Retirement Calculator'!A:A,0),0),0)</f>
        <v>8395.6297298201844</v>
      </c>
      <c r="K658" s="444">
        <f t="shared" ca="1" si="53"/>
        <v>8022.4027483480104</v>
      </c>
      <c r="L658" s="444">
        <f t="shared" ca="1" si="54"/>
        <v>1933399.0623518708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1933399.0623518708</v>
      </c>
      <c r="J659" s="444">
        <f t="array" ref="J659">IFERROR(INDEX('Retirement Calculator'!J:J,MATCH('Isaac 401k'!N659,'Retirement Calculator'!A:A,0),0),0)</f>
        <v>8395.6297298201844</v>
      </c>
      <c r="K659" s="444">
        <f t="shared" ca="1" si="53"/>
        <v>8020.8476359252109</v>
      </c>
      <c r="L659" s="444">
        <f t="shared" ca="1" si="54"/>
        <v>1933024.2802579759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1933024.2802579759</v>
      </c>
      <c r="J660" s="444">
        <f t="array" ref="J660">IFERROR(INDEX('Retirement Calculator'!J:J,MATCH('Isaac 401k'!N660,'Retirement Calculator'!A:A,0),0),0)</f>
        <v>8395.6297298201844</v>
      </c>
      <c r="K660" s="444">
        <f t="shared" ca="1" si="53"/>
        <v>8019.2860438673151</v>
      </c>
      <c r="L660" s="444">
        <f t="shared" ca="1" si="54"/>
        <v>1932647.936572023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1932647.936572023</v>
      </c>
      <c r="J661" s="444">
        <f t="array" ref="J661">IFERROR(INDEX('Retirement Calculator'!J:J,MATCH('Isaac 401k'!N661,'Retirement Calculator'!A:A,0),0),0)</f>
        <v>8395.6297298201844</v>
      </c>
      <c r="K661" s="444">
        <f t="shared" ca="1" si="53"/>
        <v>8017.7179451758448</v>
      </c>
      <c r="L661" s="444">
        <f t="shared" ca="1" si="54"/>
        <v>1932270.0247873787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1932270.0247873787</v>
      </c>
      <c r="J662" s="444">
        <f t="array" ref="J662">IFERROR(INDEX('Retirement Calculator'!J:J,MATCH('Isaac 401k'!N662,'Retirement Calculator'!A:A,0),0),0)</f>
        <v>8395.6297298201844</v>
      </c>
      <c r="K662" s="444">
        <f t="shared" ca="1" si="53"/>
        <v>8016.1433127398268</v>
      </c>
      <c r="L662" s="444">
        <f t="shared" ca="1" si="54"/>
        <v>1931890.5383702985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1931890.5383702985</v>
      </c>
      <c r="J663" s="444">
        <f t="array" ref="J663">IFERROR(INDEX('Retirement Calculator'!J:J,MATCH('Isaac 401k'!N663,'Retirement Calculator'!A:A,0),0),0)</f>
        <v>8395.6297298201844</v>
      </c>
      <c r="K663" s="444">
        <f t="shared" ca="1" si="53"/>
        <v>8014.5621193353263</v>
      </c>
      <c r="L663" s="444">
        <f t="shared" ca="1" si="54"/>
        <v>1931509.4707598137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1931509.4707598137</v>
      </c>
      <c r="J664" s="444">
        <f t="array" ref="J664">IFERROR(INDEX('Retirement Calculator'!J:J,MATCH('Isaac 401k'!N664,'Retirement Calculator'!A:A,0),0),0)</f>
        <v>8395.6297298201844</v>
      </c>
      <c r="K664" s="444">
        <f t="shared" ca="1" si="53"/>
        <v>8012.9743376249726</v>
      </c>
      <c r="L664" s="444">
        <f t="shared" ca="1" si="54"/>
        <v>1931126.8153676186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1931126.8153676186</v>
      </c>
      <c r="J665" s="444">
        <f t="array" ref="J665">IFERROR(INDEX('Retirement Calculator'!J:J,MATCH('Isaac 401k'!N665,'Retirement Calculator'!A:A,0),0),0)</f>
        <v>8395.6297298201844</v>
      </c>
      <c r="K665" s="444">
        <f t="shared" ca="1" si="53"/>
        <v>8011.3799401574934</v>
      </c>
      <c r="L665" s="444">
        <f t="shared" ca="1" si="54"/>
        <v>1930742.5655779559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1930742.5655779559</v>
      </c>
      <c r="J666" s="444">
        <f t="array" ref="J666">IFERROR(INDEX('Retirement Calculator'!J:J,MATCH('Isaac 401k'!N666,'Retirement Calculator'!A:A,0),0),0)</f>
        <v>8395.6297298201844</v>
      </c>
      <c r="K666" s="444">
        <f t="shared" ca="1" si="53"/>
        <v>8009.778899367232</v>
      </c>
      <c r="L666" s="444">
        <f t="shared" ca="1" si="54"/>
        <v>1930356.7147475029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1930356.7147475029</v>
      </c>
      <c r="J667" s="444">
        <f t="array" ref="J667">IFERROR(INDEX('Retirement Calculator'!J:J,MATCH('Isaac 401k'!N667,'Retirement Calculator'!A:A,0),0),0)</f>
        <v>8395.6297298201844</v>
      </c>
      <c r="K667" s="444">
        <f t="shared" ca="1" si="53"/>
        <v>8008.1711875736783</v>
      </c>
      <c r="L667" s="444">
        <f t="shared" ca="1" si="54"/>
        <v>1929969.2562052563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1929969.2562052563</v>
      </c>
      <c r="J668" s="444">
        <f t="array" ref="J668">IFERROR(INDEX('Retirement Calculator'!J:J,MATCH('Isaac 401k'!N668,'Retirement Calculator'!A:A,0),0),0)</f>
        <v>8395.6297298201844</v>
      </c>
      <c r="K668" s="444">
        <f t="shared" ca="1" si="53"/>
        <v>8006.5567769809841</v>
      </c>
      <c r="L668" s="444">
        <f t="shared" ca="1" si="54"/>
        <v>1929580.183252417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1929580.183252417</v>
      </c>
      <c r="J669" s="444">
        <f t="array" ref="J669">IFERROR(INDEX('Retirement Calculator'!J:J,MATCH('Isaac 401k'!N669,'Retirement Calculator'!A:A,0),0),0)</f>
        <v>8395.6297298201844</v>
      </c>
      <c r="K669" s="444">
        <f t="shared" ca="1" si="53"/>
        <v>8004.9356396774856</v>
      </c>
      <c r="L669" s="444">
        <f t="shared" ca="1" si="54"/>
        <v>1929189.4891622744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1929189.4891622744</v>
      </c>
      <c r="J670" s="444">
        <f t="array" ref="J670">IFERROR(INDEX('Retirement Calculator'!J:J,MATCH('Isaac 401k'!N670,'Retirement Calculator'!A:A,0),0),0)</f>
        <v>8395.6297298201844</v>
      </c>
      <c r="K670" s="444">
        <f t="shared" ca="1" si="53"/>
        <v>8003.3077476352255</v>
      </c>
      <c r="L670" s="444">
        <f t="shared" ca="1" si="54"/>
        <v>1928797.1671800895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1928797.1671800895</v>
      </c>
      <c r="J671" s="444">
        <f t="array" ref="J671">IFERROR(INDEX('Retirement Calculator'!J:J,MATCH('Isaac 401k'!N671,'Retirement Calculator'!A:A,0),0),0)</f>
        <v>8395.6297298201844</v>
      </c>
      <c r="K671" s="444">
        <f t="shared" ca="1" si="53"/>
        <v>8001.6730727094555</v>
      </c>
      <c r="L671" s="444">
        <f t="shared" ca="1" si="54"/>
        <v>1928403.2105229788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1928403.2105229788</v>
      </c>
      <c r="J672" s="444">
        <f t="array" ref="J672">IFERROR(INDEX('Retirement Calculator'!J:J,MATCH('Isaac 401k'!N672,'Retirement Calculator'!A:A,0),0),0)</f>
        <v>8395.6297298201844</v>
      </c>
      <c r="K672" s="444">
        <f t="shared" ca="1" si="53"/>
        <v>8000.0315866381607</v>
      </c>
      <c r="L672" s="444">
        <f t="shared" ca="1" si="54"/>
        <v>1928007.6123797968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1928007.6123797968</v>
      </c>
      <c r="J673" s="444">
        <f t="array" ref="J673">IFERROR(INDEX('Retirement Calculator'!J:J,MATCH('Isaac 401k'!N673,'Retirement Calculator'!A:A,0),0),0)</f>
        <v>8395.6297298201844</v>
      </c>
      <c r="K673" s="444">
        <f t="shared" ca="1" si="53"/>
        <v>7998.3832610415693</v>
      </c>
      <c r="L673" s="444">
        <f t="shared" ca="1" si="54"/>
        <v>1927610.3659110181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1927610.3659110181</v>
      </c>
      <c r="J674" s="444">
        <f t="array" ref="J674">IFERROR(INDEX('Retirement Calculator'!J:J,MATCH('Isaac 401k'!N674,'Retirement Calculator'!A:A,0),0),0)</f>
        <v>8395.6297298201844</v>
      </c>
      <c r="K674" s="444">
        <f t="shared" ca="1" si="53"/>
        <v>7996.728067421659</v>
      </c>
      <c r="L674" s="444">
        <f t="shared" ca="1" si="54"/>
        <v>1927211.4642486195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1927211.4642486195</v>
      </c>
      <c r="J675" s="444">
        <f t="array" ref="J675">IFERROR(INDEX('Retirement Calculator'!J:J,MATCH('Isaac 401k'!N675,'Retirement Calculator'!A:A,0),0),0)</f>
        <v>8395.6297298201844</v>
      </c>
      <c r="K675" s="444">
        <f t="shared" ca="1" si="53"/>
        <v>7995.0659771616647</v>
      </c>
      <c r="L675" s="444">
        <f t="shared" ca="1" si="54"/>
        <v>1926810.9004959611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1926810.9004959611</v>
      </c>
      <c r="J676" s="444">
        <f t="array" ref="J676">IFERROR(INDEX('Retirement Calculator'!J:J,MATCH('Isaac 401k'!N676,'Retirement Calculator'!A:A,0),0),0)</f>
        <v>8395.6297298201844</v>
      </c>
      <c r="K676" s="444">
        <f t="shared" ca="1" si="53"/>
        <v>7993.3969615255874</v>
      </c>
      <c r="L676" s="444">
        <f t="shared" ca="1" si="54"/>
        <v>1926408.6677276664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1926408.6677276664</v>
      </c>
      <c r="J677" s="444">
        <f t="array" ref="J677">IFERROR(INDEX('Retirement Calculator'!J:J,MATCH('Isaac 401k'!N677,'Retirement Calculator'!A:A,0),0),0)</f>
        <v>8395.6297298201844</v>
      </c>
      <c r="K677" s="444">
        <f t="shared" ca="1" si="53"/>
        <v>7991.720991657693</v>
      </c>
      <c r="L677" s="444">
        <f t="shared" ca="1" si="54"/>
        <v>1926004.7589895038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1926004.7589895038</v>
      </c>
      <c r="J678" s="444">
        <f t="array" ref="J678">IFERROR(INDEX('Retirement Calculator'!J:J,MATCH('Isaac 401k'!N678,'Retirement Calculator'!A:A,0),0),0)</f>
        <v>8395.6297298201844</v>
      </c>
      <c r="K678" s="444">
        <f t="shared" ca="1" si="53"/>
        <v>7990.0380385820154</v>
      </c>
      <c r="L678" s="444">
        <f t="shared" ca="1" si="54"/>
        <v>1925599.1672982657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1925599.1672982657</v>
      </c>
      <c r="J679" s="444">
        <f t="array" ref="J679">IFERROR(INDEX('Retirement Calculator'!J:J,MATCH('Isaac 401k'!N679,'Retirement Calculator'!A:A,0),0),0)</f>
        <v>8395.6297298201844</v>
      </c>
      <c r="K679" s="444">
        <f t="shared" ca="1" si="53"/>
        <v>7988.348073201857</v>
      </c>
      <c r="L679" s="444">
        <f t="shared" ca="1" si="54"/>
        <v>1925191.8856416475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1925191.8856416475</v>
      </c>
      <c r="J680" s="444">
        <f t="array" ref="J680">IFERROR(INDEX('Retirement Calculator'!J:J,MATCH('Isaac 401k'!N680,'Retirement Calculator'!A:A,0),0),0)</f>
        <v>8395.6297298201844</v>
      </c>
      <c r="K680" s="444">
        <f t="shared" ca="1" si="53"/>
        <v>7986.6510662992814</v>
      </c>
      <c r="L680" s="444">
        <f t="shared" ca="1" si="54"/>
        <v>1924782.9069781266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1924782.9069781266</v>
      </c>
      <c r="J681" s="444">
        <f t="array" ref="J681">IFERROR(INDEX('Retirement Calculator'!J:J,MATCH('Isaac 401k'!N681,'Retirement Calculator'!A:A,0),0),0)</f>
        <v>8395.6297298201844</v>
      </c>
      <c r="K681" s="444">
        <f t="shared" ca="1" si="53"/>
        <v>7984.9469885346098</v>
      </c>
      <c r="L681" s="444">
        <f t="shared" ca="1" si="54"/>
        <v>1924372.2242368411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1924372.2242368411</v>
      </c>
      <c r="J682" s="444">
        <f t="array" ref="J682">IFERROR(INDEX('Retirement Calculator'!J:J,MATCH('Isaac 401k'!N682,'Retirement Calculator'!A:A,0),0),0)</f>
        <v>8395.6297298201844</v>
      </c>
      <c r="K682" s="444">
        <f t="shared" ca="1" si="53"/>
        <v>7983.2358104459199</v>
      </c>
      <c r="L682" s="444">
        <f t="shared" ca="1" si="54"/>
        <v>1923959.8303174668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1923959.8303174668</v>
      </c>
      <c r="J683" s="444">
        <f t="array" ref="J683">IFERROR(INDEX('Retirement Calculator'!J:J,MATCH('Isaac 401k'!N683,'Retirement Calculator'!A:A,0),0),0)</f>
        <v>8395.6297298201844</v>
      </c>
      <c r="K683" s="444">
        <f t="shared" ca="1" si="53"/>
        <v>7981.517502448527</v>
      </c>
      <c r="L683" s="444">
        <f t="shared" ca="1" si="54"/>
        <v>1923545.7180900951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1923545.7180900951</v>
      </c>
      <c r="J684" s="444">
        <f t="array" ref="J684">IFERROR(INDEX('Retirement Calculator'!J:J,MATCH('Isaac 401k'!N684,'Retirement Calculator'!A:A,0),0),0)</f>
        <v>8395.6297298201844</v>
      </c>
      <c r="K684" s="444">
        <f t="shared" ca="1" si="53"/>
        <v>7979.7920348344787</v>
      </c>
      <c r="L684" s="444">
        <f t="shared" ca="1" si="54"/>
        <v>1923129.8803951093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1923129.8803951093</v>
      </c>
      <c r="J685" s="444">
        <f t="array" ref="J685">IFERROR(INDEX('Retirement Calculator'!J:J,MATCH('Isaac 401k'!N685,'Retirement Calculator'!A:A,0),0),0)</f>
        <v>8395.6297298201844</v>
      </c>
      <c r="K685" s="444">
        <f t="shared" ca="1" si="53"/>
        <v>7978.0593777720387</v>
      </c>
      <c r="L685" s="444">
        <f t="shared" ca="1" si="54"/>
        <v>1922712.3100430612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1922712.3100430612</v>
      </c>
      <c r="J686" s="444">
        <f t="array" ref="J686">IFERROR(INDEX('Retirement Calculator'!J:J,MATCH('Isaac 401k'!N686,'Retirement Calculator'!A:A,0),0),0)</f>
        <v>8395.6297298201844</v>
      </c>
      <c r="K686" s="444">
        <f t="shared" ca="1" si="53"/>
        <v>7976.31950130517</v>
      </c>
      <c r="L686" s="444">
        <f t="shared" ca="1" si="54"/>
        <v>1922292.9998145462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1922292.9998145462</v>
      </c>
      <c r="J687" s="444">
        <f t="array" ref="J687">IFERROR(INDEX('Retirement Calculator'!J:J,MATCH('Isaac 401k'!N687,'Retirement Calculator'!A:A,0),0),0)</f>
        <v>8395.6297298201844</v>
      </c>
      <c r="K687" s="444">
        <f t="shared" ca="1" si="53"/>
        <v>7974.5723753530237</v>
      </c>
      <c r="L687" s="444">
        <f t="shared" ca="1" si="54"/>
        <v>1921871.942460079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1921871.942460079</v>
      </c>
      <c r="J688" s="444">
        <f t="array" ref="J688">IFERROR(INDEX('Retirement Calculator'!J:J,MATCH('Isaac 401k'!N688,'Retirement Calculator'!A:A,0),0),0)</f>
        <v>8395.6297298201844</v>
      </c>
      <c r="K688" s="444">
        <f t="shared" ca="1" si="53"/>
        <v>7972.817969709412</v>
      </c>
      <c r="L688" s="444">
        <f t="shared" ca="1" si="54"/>
        <v>1921449.1306999682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1921449.1306999682</v>
      </c>
      <c r="J689" s="444">
        <f t="array" ref="J689">IFERROR(INDEX('Retirement Calculator'!J:J,MATCH('Isaac 401k'!N689,'Retirement Calculator'!A:A,0),0),0)</f>
        <v>8395.6297298201844</v>
      </c>
      <c r="K689" s="444">
        <f t="shared" ca="1" si="53"/>
        <v>7971.0562540422834</v>
      </c>
      <c r="L689" s="444">
        <f t="shared" ca="1" si="54"/>
        <v>1921024.5572241903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1921024.5572241903</v>
      </c>
      <c r="J690" s="444">
        <f t="array" ref="J690">IFERROR(INDEX('Retirement Calculator'!J:J,MATCH('Isaac 401k'!N690,'Retirement Calculator'!A:A,0),0),0)</f>
        <v>8395.6297298201844</v>
      </c>
      <c r="K690" s="444">
        <f t="shared" ca="1" si="53"/>
        <v>7969.2871978932099</v>
      </c>
      <c r="L690" s="444">
        <f t="shared" ca="1" si="54"/>
        <v>1920598.2146922634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1920598.2146922634</v>
      </c>
      <c r="J691" s="444">
        <f t="array" ref="J691">IFERROR(INDEX('Retirement Calculator'!J:J,MATCH('Isaac 401k'!N691,'Retirement Calculator'!A:A,0),0),0)</f>
        <v>8395.6297298201844</v>
      </c>
      <c r="K691" s="444">
        <f t="shared" ca="1" si="53"/>
        <v>7967.5107706768467</v>
      </c>
      <c r="L691" s="444">
        <f t="shared" ca="1" si="54"/>
        <v>1920170.0957331201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1920170.0957331201</v>
      </c>
      <c r="J692" s="444">
        <f t="array" ref="J692">IFERROR(INDEX('Retirement Calculator'!J:J,MATCH('Isaac 401k'!N692,'Retirement Calculator'!A:A,0),0),0)</f>
        <v>8395.6297298201844</v>
      </c>
      <c r="K692" s="444">
        <f t="shared" ca="1" si="53"/>
        <v>7965.7269416804165</v>
      </c>
      <c r="L692" s="444">
        <f t="shared" ca="1" si="54"/>
        <v>1919740.1929449802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1919740.1929449802</v>
      </c>
      <c r="J693" s="444">
        <f t="array" ref="J693">IFERROR(INDEX('Retirement Calculator'!J:J,MATCH('Isaac 401k'!N693,'Retirement Calculator'!A:A,0),0),0)</f>
        <v>8395.6297298201844</v>
      </c>
      <c r="K693" s="444">
        <f t="shared" ca="1" si="53"/>
        <v>7963.9356800631658</v>
      </c>
      <c r="L693" s="444">
        <f t="shared" ca="1" si="54"/>
        <v>1919308.4988952233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1919308.4988952233</v>
      </c>
      <c r="J694" s="444">
        <f t="array" ref="J694">IFERROR(INDEX('Retirement Calculator'!J:J,MATCH('Isaac 401k'!N694,'Retirement Calculator'!A:A,0),0),0)</f>
        <v>8395.6297298201844</v>
      </c>
      <c r="K694" s="444">
        <f t="shared" ca="1" si="53"/>
        <v>7962.1369548558459</v>
      </c>
      <c r="L694" s="444">
        <f t="shared" ca="1" si="54"/>
        <v>1918875.0061202589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1918875.0061202589</v>
      </c>
      <c r="J695" s="444">
        <f t="array" ref="J695">IFERROR(INDEX('Retirement Calculator'!J:J,MATCH('Isaac 401k'!N695,'Retirement Calculator'!A:A,0),0),0)</f>
        <v>8395.6297298201844</v>
      </c>
      <c r="K695" s="444">
        <f t="shared" ca="1" si="53"/>
        <v>7960.3307349601628</v>
      </c>
      <c r="L695" s="444">
        <f t="shared" ca="1" si="54"/>
        <v>1918439.707125399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1918439.707125399</v>
      </c>
      <c r="J696" s="444">
        <f t="array" ref="J696">IFERROR(INDEX('Retirement Calculator'!J:J,MATCH('Isaac 401k'!N696,'Retirement Calculator'!A:A,0),0),0)</f>
        <v>8395.6297298201844</v>
      </c>
      <c r="K696" s="444">
        <f t="shared" ca="1" si="53"/>
        <v>7958.5169891482437</v>
      </c>
      <c r="L696" s="444">
        <f t="shared" ca="1" si="54"/>
        <v>1918002.5943847271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1918002.5943847271</v>
      </c>
      <c r="J697" s="444">
        <f t="array" ref="J697">IFERROR(INDEX('Retirement Calculator'!J:J,MATCH('Isaac 401k'!N697,'Retirement Calculator'!A:A,0),0),0)</f>
        <v>8395.6297298201844</v>
      </c>
      <c r="K697" s="444">
        <f t="shared" ca="1" si="53"/>
        <v>7956.6956860621112</v>
      </c>
      <c r="L697" s="444">
        <f t="shared" ca="1" si="54"/>
        <v>1917563.660340969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1917563.660340969</v>
      </c>
      <c r="J698" s="444">
        <f t="array" ref="J698">IFERROR(INDEX('Retirement Calculator'!J:J,MATCH('Isaac 401k'!N698,'Retirement Calculator'!A:A,0),0),0)</f>
        <v>8395.6297298201844</v>
      </c>
      <c r="K698" s="444">
        <f t="shared" ca="1" si="53"/>
        <v>7954.8667942131196</v>
      </c>
      <c r="L698" s="444">
        <f t="shared" ca="1" si="54"/>
        <v>1917122.897405362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1917122.897405362</v>
      </c>
      <c r="J699" s="444">
        <f t="array" ref="J699">IFERROR(INDEX('Retirement Calculator'!J:J,MATCH('Isaac 401k'!N699,'Retirement Calculator'!A:A,0),0),0)</f>
        <v>8395.6297298201844</v>
      </c>
      <c r="K699" s="444">
        <f t="shared" ca="1" si="53"/>
        <v>7953.0302819814242</v>
      </c>
      <c r="L699" s="444">
        <f t="shared" ca="1" si="54"/>
        <v>1916680.2979575233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1916680.2979575233</v>
      </c>
      <c r="J700" s="444">
        <f t="array" ref="J700">IFERROR(INDEX('Retirement Calculator'!J:J,MATCH('Isaac 401k'!N700,'Retirement Calculator'!A:A,0),0),0)</f>
        <v>8395.6297298201844</v>
      </c>
      <c r="K700" s="444">
        <f t="shared" ca="1" si="53"/>
        <v>7951.1861176154298</v>
      </c>
      <c r="L700" s="444">
        <f t="shared" ca="1" si="54"/>
        <v>1916235.8543453184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1916235.8543453184</v>
      </c>
      <c r="J701" s="444">
        <f t="array" ref="J701">IFERROR(INDEX('Retirement Calculator'!J:J,MATCH('Isaac 401k'!N701,'Retirement Calculator'!A:A,0),0),0)</f>
        <v>8395.6297298201844</v>
      </c>
      <c r="K701" s="444">
        <f t="shared" ca="1" si="53"/>
        <v>7949.3342692312426</v>
      </c>
      <c r="L701" s="444">
        <f t="shared" ca="1" si="54"/>
        <v>1915789.5588847294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1915789.5588847294</v>
      </c>
      <c r="J702" s="444">
        <f t="array" ref="J702">IFERROR(INDEX('Retirement Calculator'!J:J,MATCH('Isaac 401k'!N702,'Retirement Calculator'!A:A,0),0),0)</f>
        <v>8395.6297298201844</v>
      </c>
      <c r="K702" s="444">
        <f t="shared" ca="1" si="53"/>
        <v>7947.4747048121217</v>
      </c>
      <c r="L702" s="444">
        <f t="shared" ca="1" si="54"/>
        <v>1915341.4038597213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1915341.4038597213</v>
      </c>
      <c r="J703" s="444">
        <f t="array" ref="J703">IFERROR(INDEX('Retirement Calculator'!J:J,MATCH('Isaac 401k'!N703,'Retirement Calculator'!A:A,0),0),0)</f>
        <v>8395.6297298201844</v>
      </c>
      <c r="K703" s="444">
        <f t="shared" ca="1" si="53"/>
        <v>7945.6073922079213</v>
      </c>
      <c r="L703" s="444">
        <f t="shared" ca="1" si="54"/>
        <v>1914891.381522109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1914891.381522109</v>
      </c>
      <c r="J704" s="444">
        <f t="array" ref="J704">IFERROR(INDEX('Retirement Calculator'!J:J,MATCH('Isaac 401k'!N704,'Retirement Calculator'!A:A,0),0),0)</f>
        <v>8395.6297298201844</v>
      </c>
      <c r="K704" s="444">
        <f t="shared" ca="1" si="53"/>
        <v>7943.7322991345354</v>
      </c>
      <c r="L704" s="444">
        <f t="shared" ca="1" si="54"/>
        <v>1914439.4840914235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1914439.4840914235</v>
      </c>
      <c r="J705" s="444">
        <f t="array" ref="J705">IFERROR(INDEX('Retirement Calculator'!J:J,MATCH('Isaac 401k'!N705,'Retirement Calculator'!A:A,0),0),0)</f>
        <v>8395.6297298201844</v>
      </c>
      <c r="K705" s="444">
        <f t="shared" ca="1" si="53"/>
        <v>7941.8493931733456</v>
      </c>
      <c r="L705" s="444">
        <f t="shared" ca="1" si="54"/>
        <v>1913985.7037547766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1913985.7037547766</v>
      </c>
      <c r="J706" s="444">
        <f t="array" ref="J706">IFERROR(INDEX('Retirement Calculator'!J:J,MATCH('Isaac 401k'!N706,'Retirement Calculator'!A:A,0),0),0)</f>
        <v>8395.6297298201844</v>
      </c>
      <c r="K706" s="444">
        <f t="shared" ca="1" si="53"/>
        <v>7939.9586417706514</v>
      </c>
      <c r="L706" s="444">
        <f t="shared" ca="1" si="54"/>
        <v>1913530.0326667272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1913530.0326667272</v>
      </c>
      <c r="J707" s="444">
        <f t="array" ref="J707">IFERROR(INDEX('Retirement Calculator'!J:J,MATCH('Isaac 401k'!N707,'Retirement Calculator'!A:A,0),0),0)</f>
        <v>8395.6297298201844</v>
      </c>
      <c r="K707" s="444">
        <f t="shared" ca="1" si="53"/>
        <v>7938.0600122371125</v>
      </c>
      <c r="L707" s="444">
        <f t="shared" ca="1" si="54"/>
        <v>1913072.4629491442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1913072.4629491442</v>
      </c>
      <c r="J708" s="444">
        <f t="array" ref="J708">IFERROR(INDEX('Retirement Calculator'!J:J,MATCH('Isaac 401k'!N708,'Retirement Calculator'!A:A,0),0),0)</f>
        <v>8395.6297298201844</v>
      </c>
      <c r="K708" s="444">
        <f t="shared" ca="1" si="53"/>
        <v>7936.1534717471841</v>
      </c>
      <c r="L708" s="444">
        <f t="shared" ca="1" si="54"/>
        <v>1912612.9866910712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1912612.9866910712</v>
      </c>
      <c r="J709" s="444">
        <f t="array" ref="J709">IFERROR(INDEX('Retirement Calculator'!J:J,MATCH('Isaac 401k'!N709,'Retirement Calculator'!A:A,0),0),0)</f>
        <v>8395.6297298201844</v>
      </c>
      <c r="K709" s="444">
        <f t="shared" ca="1" si="53"/>
        <v>7934.2389873385455</v>
      </c>
      <c r="L709" s="444">
        <f t="shared" ca="1" si="54"/>
        <v>1912151.5959485895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1912151.5959485895</v>
      </c>
      <c r="J710" s="444">
        <f t="array" ref="J710">IFERROR(INDEX('Retirement Calculator'!J:J,MATCH('Isaac 401k'!N710,'Retirement Calculator'!A:A,0),0),0)</f>
        <v>8395.6297298201844</v>
      </c>
      <c r="K710" s="444">
        <f t="shared" ca="1" si="53"/>
        <v>7932.3165259115385</v>
      </c>
      <c r="L710" s="444">
        <f t="shared" ca="1" si="54"/>
        <v>1911688.2827446808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1911688.2827446808</v>
      </c>
      <c r="J711" s="444">
        <f t="array" ref="J711">IFERROR(INDEX('Retirement Calculator'!J:J,MATCH('Isaac 401k'!N711,'Retirement Calculator'!A:A,0),0),0)</f>
        <v>8395.6297298201844</v>
      </c>
      <c r="K711" s="444">
        <f t="shared" ca="1" si="53"/>
        <v>7930.3860542285847</v>
      </c>
      <c r="L711" s="444">
        <f t="shared" ca="1" si="54"/>
        <v>1911223.0390690891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1911223.0390690891</v>
      </c>
      <c r="J712" s="444">
        <f t="array" ref="J712">IFERROR(INDEX('Retirement Calculator'!J:J,MATCH('Isaac 401k'!N712,'Retirement Calculator'!A:A,0),0),0)</f>
        <v>8395.6297298201844</v>
      </c>
      <c r="K712" s="444">
        <f t="shared" ca="1" si="53"/>
        <v>7928.4475389136205</v>
      </c>
      <c r="L712" s="444">
        <f t="shared" ca="1" si="54"/>
        <v>1910755.8568781826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1910755.8568781826</v>
      </c>
      <c r="J713" s="444">
        <f t="array" ref="J713">IFERROR(INDEX('Retirement Calculator'!J:J,MATCH('Isaac 401k'!N713,'Retirement Calculator'!A:A,0),0),0)</f>
        <v>8395.6297298201844</v>
      </c>
      <c r="K713" s="444">
        <f t="shared" ca="1" si="53"/>
        <v>7926.5009464515106</v>
      </c>
      <c r="L713" s="444">
        <f t="shared" ca="1" si="54"/>
        <v>1910286.7280948139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1910286.7280948139</v>
      </c>
      <c r="J714" s="444">
        <f t="array" ref="J714">IFERROR(INDEX('Retirement Calculator'!J:J,MATCH('Isaac 401k'!N714,'Retirement Calculator'!A:A,0),0),0)</f>
        <v>8395.6297298201844</v>
      </c>
      <c r="K714" s="444">
        <f t="shared" ca="1" si="53"/>
        <v>7924.5462431874748</v>
      </c>
      <c r="L714" s="444">
        <f t="shared" ca="1" si="54"/>
        <v>1909815.6446081812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1909815.6446081812</v>
      </c>
      <c r="J715" s="444">
        <f t="array" ref="J715">IFERROR(INDEX('Retirement Calculator'!J:J,MATCH('Isaac 401k'!N715,'Retirement Calculator'!A:A,0),0),0)</f>
        <v>8395.6297298201844</v>
      </c>
      <c r="K715" s="444">
        <f t="shared" ca="1" si="53"/>
        <v>7922.5833953265055</v>
      </c>
      <c r="L715" s="444">
        <f t="shared" ca="1" si="54"/>
        <v>1909342.5982736875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1909342.5982736875</v>
      </c>
      <c r="J716" s="444">
        <f t="array" ref="J716">IFERROR(INDEX('Retirement Calculator'!J:J,MATCH('Isaac 401k'!N716,'Retirement Calculator'!A:A,0),0),0)</f>
        <v>8395.6297298201844</v>
      </c>
      <c r="K716" s="444">
        <f t="shared" ca="1" si="53"/>
        <v>7920.6123689327815</v>
      </c>
      <c r="L716" s="444">
        <f t="shared" ca="1" si="54"/>
        <v>1908867.5809128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1908867.5809128</v>
      </c>
      <c r="J717" s="444">
        <f t="array" ref="J717">IFERROR(INDEX('Retirement Calculator'!J:J,MATCH('Isaac 401k'!N717,'Retirement Calculator'!A:A,0),0),0)</f>
        <v>8395.6297298201844</v>
      </c>
      <c r="K717" s="444">
        <f t="shared" ca="1" si="53"/>
        <v>7918.6331299290823</v>
      </c>
      <c r="L717" s="444">
        <f t="shared" ca="1" si="54"/>
        <v>1908390.584312909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1908390.584312909</v>
      </c>
      <c r="J718" s="444">
        <f t="array" ref="J718">IFERROR(INDEX('Retirement Calculator'!J:J,MATCH('Isaac 401k'!N718,'Retirement Calculator'!A:A,0),0),0)</f>
        <v>8395.6297298201844</v>
      </c>
      <c r="K718" s="444">
        <f t="shared" ca="1" si="53"/>
        <v>7916.6456440962038</v>
      </c>
      <c r="L718" s="444">
        <f t="shared" ca="1" si="54"/>
        <v>1907911.6002271851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1907911.6002271851</v>
      </c>
      <c r="J719" s="444">
        <f t="array" ref="J719">IFERROR(INDEX('Retirement Calculator'!J:J,MATCH('Isaac 401k'!N719,'Retirement Calculator'!A:A,0),0),0)</f>
        <v>8395.6297298201844</v>
      </c>
      <c r="K719" s="444">
        <f t="shared" ca="1" si="53"/>
        <v>7914.6498770723538</v>
      </c>
      <c r="L719" s="444">
        <f t="shared" ca="1" si="54"/>
        <v>1907430.6203744372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1907430.6203744372</v>
      </c>
      <c r="J720" s="444">
        <f t="array" ref="J720">IFERROR(INDEX('Retirement Calculator'!J:J,MATCH('Isaac 401k'!N720,'Retirement Calculator'!A:A,0),0),0)</f>
        <v>8395.6297298201844</v>
      </c>
      <c r="K720" s="444">
        <f t="shared" ca="1" si="53"/>
        <v>7912.6457943525702</v>
      </c>
      <c r="L720" s="444">
        <f t="shared" ca="1" si="54"/>
        <v>1906947.6364389695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1906947.6364389695</v>
      </c>
      <c r="J721" s="444">
        <f t="array" ref="J721">IFERROR(INDEX('Retirement Calculator'!J:J,MATCH('Isaac 401k'!N721,'Retirement Calculator'!A:A,0),0),0)</f>
        <v>8395.6297298201844</v>
      </c>
      <c r="K721" s="444">
        <f t="shared" ca="1" si="53"/>
        <v>7910.6333612881217</v>
      </c>
      <c r="L721" s="444">
        <f t="shared" ca="1" si="54"/>
        <v>1906462.6400704375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1906462.6400704375</v>
      </c>
      <c r="J722" s="444">
        <f t="array" ref="J722">IFERROR(INDEX('Retirement Calculator'!J:J,MATCH('Isaac 401k'!N722,'Retirement Calculator'!A:A,0),0),0)</f>
        <v>8395.6297298201844</v>
      </c>
      <c r="K722" s="444">
        <f t="shared" ca="1" si="53"/>
        <v>7908.6125430859056</v>
      </c>
      <c r="L722" s="444">
        <f t="shared" ca="1" si="54"/>
        <v>1905975.6228837031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1905975.6228837031</v>
      </c>
      <c r="J723" s="444">
        <f t="array" ref="J723">IFERROR(INDEX('Retirement Calculator'!J:J,MATCH('Isaac 401k'!N723,'Retirement Calculator'!A:A,0),0),0)</f>
        <v>8395.6297298201844</v>
      </c>
      <c r="K723" s="444">
        <f t="shared" ca="1" si="53"/>
        <v>7906.5833048078457</v>
      </c>
      <c r="L723" s="444">
        <f t="shared" ca="1" si="54"/>
        <v>1905486.5764586907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1905486.5764586907</v>
      </c>
      <c r="J724" s="444">
        <f t="array" ref="J724">IFERROR(INDEX('Retirement Calculator'!J:J,MATCH('Isaac 401k'!N724,'Retirement Calculator'!A:A,0),0),0)</f>
        <v>8395.6297298201844</v>
      </c>
      <c r="K724" s="444">
        <f t="shared" ca="1" si="53"/>
        <v>7904.545611370294</v>
      </c>
      <c r="L724" s="444">
        <f t="shared" ca="1" si="54"/>
        <v>1904995.4923402409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1904995.4923402409</v>
      </c>
      <c r="J725" s="444">
        <f t="array" ref="J725">IFERROR(INDEX('Retirement Calculator'!J:J,MATCH('Isaac 401k'!N725,'Retirement Calculator'!A:A,0),0),0)</f>
        <v>8395.6297298201844</v>
      </c>
      <c r="K725" s="444">
        <f t="shared" ca="1" si="53"/>
        <v>7902.4994275434183</v>
      </c>
      <c r="L725" s="444">
        <f t="shared" ca="1" si="54"/>
        <v>1904502.3620379642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1904502.3620379642</v>
      </c>
      <c r="J726" s="444">
        <f t="array" ref="J726">IFERROR(INDEX('Retirement Calculator'!J:J,MATCH('Isaac 401k'!N726,'Retirement Calculator'!A:A,0),0),0)</f>
        <v>8395.6297298201844</v>
      </c>
      <c r="K726" s="444">
        <f t="shared" ca="1" si="53"/>
        <v>7900.4447179505996</v>
      </c>
      <c r="L726" s="444">
        <f t="shared" ca="1" si="54"/>
        <v>1904007.1770260946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1904007.1770260946</v>
      </c>
      <c r="J727" s="444">
        <f t="array" ref="J727">IFERROR(INDEX('Retirement Calculator'!J:J,MATCH('Isaac 401k'!N727,'Retirement Calculator'!A:A,0),0),0)</f>
        <v>8395.6297298201844</v>
      </c>
      <c r="K727" s="444">
        <f t="shared" ca="1" si="53"/>
        <v>7898.3814470678108</v>
      </c>
      <c r="L727" s="444">
        <f t="shared" ca="1" si="54"/>
        <v>1903509.9287433422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1903509.9287433422</v>
      </c>
      <c r="J728" s="444">
        <f t="array" ref="J728">IFERROR(INDEX('Retirement Calculator'!J:J,MATCH('Isaac 401k'!N728,'Retirement Calculator'!A:A,0),0),0)</f>
        <v>8395.6297298201844</v>
      </c>
      <c r="K728" s="444">
        <f t="shared" ca="1" si="53"/>
        <v>7896.3095792230079</v>
      </c>
      <c r="L728" s="444">
        <f t="shared" ca="1" si="54"/>
        <v>1903010.6085927449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1903010.6085927449</v>
      </c>
      <c r="J729" s="444">
        <f t="array" ref="J729">IFERROR(INDEX('Retirement Calculator'!J:J,MATCH('Isaac 401k'!N729,'Retirement Calculator'!A:A,0),0),0)</f>
        <v>8395.6297298201844</v>
      </c>
      <c r="K729" s="444">
        <f t="shared" ca="1" si="53"/>
        <v>7894.2290785955192</v>
      </c>
      <c r="L729" s="444">
        <f t="shared" ca="1" si="54"/>
        <v>1902509.2079415203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1902509.2079415203</v>
      </c>
      <c r="J730" s="444">
        <f t="array" ref="J730">IFERROR(INDEX('Retirement Calculator'!J:J,MATCH('Isaac 401k'!N730,'Retirement Calculator'!A:A,0),0),0)</f>
        <v>8395.6297298201844</v>
      </c>
      <c r="K730" s="444">
        <f t="shared" ca="1" si="53"/>
        <v>7892.1399092154161</v>
      </c>
      <c r="L730" s="444">
        <f t="shared" ca="1" si="54"/>
        <v>1902005.7181209156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1902005.7181209156</v>
      </c>
      <c r="J731" s="444">
        <f t="array" ref="J731">IFERROR(INDEX('Retirement Calculator'!J:J,MATCH('Isaac 401k'!N731,'Retirement Calculator'!A:A,0),0),0)</f>
        <v>8395.6297298201844</v>
      </c>
      <c r="K731" s="444">
        <f t="shared" ca="1" si="53"/>
        <v>7890.0420349628967</v>
      </c>
      <c r="L731" s="444">
        <f t="shared" ca="1" si="54"/>
        <v>1901500.1304260583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1901500.1304260583</v>
      </c>
      <c r="J732" s="444">
        <f t="array" ref="J732">IFERROR(INDEX('Retirement Calculator'!J:J,MATCH('Isaac 401k'!N732,'Retirement Calculator'!A:A,0),0),0)</f>
        <v>8395.6297298201844</v>
      </c>
      <c r="K732" s="444">
        <f t="shared" ca="1" si="53"/>
        <v>7887.9354195676588</v>
      </c>
      <c r="L732" s="444">
        <f t="shared" ca="1" si="54"/>
        <v>1900992.4361158058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1900992.4361158058</v>
      </c>
      <c r="J733" s="444">
        <f t="array" ref="J733">IFERROR(INDEX('Retirement Calculator'!J:J,MATCH('Isaac 401k'!N733,'Retirement Calculator'!A:A,0),0),0)</f>
        <v>8395.6297298201844</v>
      </c>
      <c r="K733" s="444">
        <f t="shared" ca="1" si="53"/>
        <v>7885.8200266082731</v>
      </c>
      <c r="L733" s="444">
        <f t="shared" ca="1" si="54"/>
        <v>1900482.6264125938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1900482.6264125938</v>
      </c>
      <c r="J734" s="444">
        <f t="array" ref="J734">IFERROR(INDEX('Retirement Calculator'!J:J,MATCH('Isaac 401k'!N734,'Retirement Calculator'!A:A,0),0),0)</f>
        <v>8395.6297298201844</v>
      </c>
      <c r="K734" s="444">
        <f t="shared" ca="1" si="53"/>
        <v>7883.6958195115567</v>
      </c>
      <c r="L734" s="444">
        <f t="shared" ca="1" si="54"/>
        <v>1899970.6925022851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1899970.6925022851</v>
      </c>
      <c r="J735" s="444">
        <f t="array" ref="J735">IFERROR(INDEX('Retirement Calculator'!J:J,MATCH('Isaac 401k'!N735,'Retirement Calculator'!A:A,0),0),0)</f>
        <v>8395.6297298201844</v>
      </c>
      <c r="K735" s="444">
        <f t="shared" ca="1" si="53"/>
        <v>7881.562761551937</v>
      </c>
      <c r="L735" s="444">
        <f t="shared" ca="1" si="54"/>
        <v>1899456.6255340169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1899456.6255340169</v>
      </c>
      <c r="J736" s="444">
        <f t="array" ref="J736">IFERROR(INDEX('Retirement Calculator'!J:J,MATCH('Isaac 401k'!N736,'Retirement Calculator'!A:A,0),0),0)</f>
        <v>8395.6297298201844</v>
      </c>
      <c r="K736" s="444">
        <f t="shared" ca="1" si="53"/>
        <v>7879.4208158508191</v>
      </c>
      <c r="L736" s="444">
        <f t="shared" ca="1" si="54"/>
        <v>1898940.4166200475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1898940.4166200475</v>
      </c>
      <c r="J737" s="444">
        <f t="array" ref="J737">IFERROR(INDEX('Retirement Calculator'!J:J,MATCH('Isaac 401k'!N737,'Retirement Calculator'!A:A,0),0),0)</f>
        <v>8395.6297298201844</v>
      </c>
      <c r="K737" s="444">
        <f t="shared" ca="1" si="53"/>
        <v>7877.2699453759469</v>
      </c>
      <c r="L737" s="444">
        <f t="shared" ca="1" si="54"/>
        <v>1898422.0568356032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1898422.0568356032</v>
      </c>
      <c r="J738" s="444">
        <f t="array" ref="J738">IFERROR(INDEX('Retirement Calculator'!J:J,MATCH('Isaac 401k'!N738,'Retirement Calculator'!A:A,0),0),0)</f>
        <v>8395.6297298201844</v>
      </c>
      <c r="K738" s="444">
        <f t="shared" ca="1" si="53"/>
        <v>7875.1101129407625</v>
      </c>
      <c r="L738" s="444">
        <f t="shared" ca="1" si="54"/>
        <v>1897901.5372187237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1897901.5372187237</v>
      </c>
      <c r="J739" s="444">
        <f t="array" ref="J739">IFERROR(INDEX('Retirement Calculator'!J:J,MATCH('Isaac 401k'!N739,'Retirement Calculator'!A:A,0),0),0)</f>
        <v>8395.6297298201844</v>
      </c>
      <c r="K739" s="444">
        <f t="shared" ca="1" si="53"/>
        <v>7872.9412812037644</v>
      </c>
      <c r="L739" s="444">
        <f t="shared" ca="1" si="54"/>
        <v>1897378.8487701074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1897378.8487701074</v>
      </c>
      <c r="J740" s="444">
        <f t="array" ref="J740">IFERROR(INDEX('Retirement Calculator'!J:J,MATCH('Isaac 401k'!N740,'Retirement Calculator'!A:A,0),0),0)</f>
        <v>8395.6297298201844</v>
      </c>
      <c r="K740" s="444">
        <f t="shared" ca="1" si="53"/>
        <v>7870.7634126678631</v>
      </c>
      <c r="L740" s="444">
        <f t="shared" ca="1" si="54"/>
        <v>1896853.9824529551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1896853.9824529551</v>
      </c>
      <c r="J741" s="444">
        <f t="array" ref="J741">IFERROR(INDEX('Retirement Calculator'!J:J,MATCH('Isaac 401k'!N741,'Retirement Calculator'!A:A,0),0),0)</f>
        <v>8395.6297298201844</v>
      </c>
      <c r="K741" s="444">
        <f t="shared" ca="1" si="53"/>
        <v>7868.5764696797287</v>
      </c>
      <c r="L741" s="444">
        <f t="shared" ca="1" si="54"/>
        <v>1896326.9291928147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1896326.9291928147</v>
      </c>
      <c r="J742" s="444">
        <f t="array" ref="J742">IFERROR(INDEX('Retirement Calculator'!J:J,MATCH('Isaac 401k'!N742,'Retirement Calculator'!A:A,0),0),0)</f>
        <v>8395.6297298201844</v>
      </c>
      <c r="K742" s="444">
        <f t="shared" ca="1" si="53"/>
        <v>7866.3804144291435</v>
      </c>
      <c r="L742" s="444">
        <f t="shared" ca="1" si="54"/>
        <v>1895797.6798774237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1895797.6798774237</v>
      </c>
      <c r="J743" s="444">
        <f t="array" ref="J743">IFERROR(INDEX('Retirement Calculator'!J:J,MATCH('Isaac 401k'!N743,'Retirement Calculator'!A:A,0),0),0)</f>
        <v>8395.6297298201844</v>
      </c>
      <c r="K743" s="444">
        <f t="shared" ca="1" si="53"/>
        <v>7864.175208948348</v>
      </c>
      <c r="L743" s="444">
        <f t="shared" ca="1" si="54"/>
        <v>1895266.2253565518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1895266.2253565518</v>
      </c>
      <c r="J744" s="444">
        <f t="array" ref="J744">IFERROR(INDEX('Retirement Calculator'!J:J,MATCH('Isaac 401k'!N744,'Retirement Calculator'!A:A,0),0),0)</f>
        <v>8395.6297298201844</v>
      </c>
      <c r="K744" s="444">
        <f t="shared" ca="1" si="53"/>
        <v>7861.9608151113816</v>
      </c>
      <c r="L744" s="444">
        <f t="shared" ca="1" si="54"/>
        <v>1894732.556441843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1894732.556441843</v>
      </c>
      <c r="J745" s="444">
        <f t="array" ref="J745">IFERROR(INDEX('Retirement Calculator'!J:J,MATCH('Isaac 401k'!N745,'Retirement Calculator'!A:A,0),0),0)</f>
        <v>8395.6297298201844</v>
      </c>
      <c r="K745" s="444">
        <f t="shared" ca="1" si="53"/>
        <v>7859.7371946334297</v>
      </c>
      <c r="L745" s="444">
        <f t="shared" ca="1" si="54"/>
        <v>1894196.6639066562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1894196.6639066562</v>
      </c>
      <c r="J746" s="444">
        <f t="array" ref="J746">IFERROR(INDEX('Retirement Calculator'!J:J,MATCH('Isaac 401k'!N746,'Retirement Calculator'!A:A,0),0),0)</f>
        <v>8395.6297298201844</v>
      </c>
      <c r="K746" s="444">
        <f t="shared" ca="1" si="53"/>
        <v>7857.5043090701502</v>
      </c>
      <c r="L746" s="444">
        <f t="shared" ca="1" si="54"/>
        <v>1893658.5384859061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1893658.5384859061</v>
      </c>
      <c r="J747" s="444">
        <f t="array" ref="J747">IFERROR(INDEX('Retirement Calculator'!J:J,MATCH('Isaac 401k'!N747,'Retirement Calculator'!A:A,0),0),0)</f>
        <v>8395.6297298201844</v>
      </c>
      <c r="K747" s="444">
        <f t="shared" ca="1" si="53"/>
        <v>7855.2621198170236</v>
      </c>
      <c r="L747" s="444">
        <f t="shared" ca="1" si="54"/>
        <v>1893118.170875903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1893118.170875903</v>
      </c>
      <c r="J748" s="444">
        <f t="array" ref="J748">IFERROR(INDEX('Retirement Calculator'!J:J,MATCH('Isaac 401k'!N748,'Retirement Calculator'!A:A,0),0),0)</f>
        <v>8395.6297298201844</v>
      </c>
      <c r="K748" s="444">
        <f t="shared" ca="1" si="53"/>
        <v>7853.0105881086783</v>
      </c>
      <c r="L748" s="444">
        <f t="shared" ca="1" si="54"/>
        <v>1892575.5517341914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1892575.5517341914</v>
      </c>
      <c r="J749" s="444">
        <f t="array" ref="J749">IFERROR(INDEX('Retirement Calculator'!J:J,MATCH('Isaac 401k'!N749,'Retirement Calculator'!A:A,0),0),0)</f>
        <v>8395.6297298201844</v>
      </c>
      <c r="K749" s="444">
        <f t="shared" ca="1" si="53"/>
        <v>7850.7496750182136</v>
      </c>
      <c r="L749" s="444">
        <f t="shared" ca="1" si="54"/>
        <v>1892030.6716793894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1892030.6716793894</v>
      </c>
      <c r="J750" s="444">
        <f t="array" ref="J750">IFERROR(INDEX('Retirement Calculator'!J:J,MATCH('Isaac 401k'!N750,'Retirement Calculator'!A:A,0),0),0)</f>
        <v>8395.6297298201844</v>
      </c>
      <c r="K750" s="444">
        <f t="shared" ca="1" si="53"/>
        <v>7848.4793414565384</v>
      </c>
      <c r="L750" s="444">
        <f t="shared" ca="1" si="54"/>
        <v>1891483.5212910257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1891483.5212910257</v>
      </c>
      <c r="J751" s="444">
        <f t="array" ref="J751">IFERROR(INDEX('Retirement Calculator'!J:J,MATCH('Isaac 401k'!N751,'Retirement Calculator'!A:A,0),0),0)</f>
        <v>8395.6297298201844</v>
      </c>
      <c r="K751" s="444">
        <f t="shared" ca="1" si="53"/>
        <v>7846.1995481716904</v>
      </c>
      <c r="L751" s="444">
        <f t="shared" ca="1" si="54"/>
        <v>1890934.0911093771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1890934.0911093771</v>
      </c>
      <c r="J752" s="444">
        <f t="array" ref="J752">IFERROR(INDEX('Retirement Calculator'!J:J,MATCH('Isaac 401k'!N752,'Retirement Calculator'!A:A,0),0),0)</f>
        <v>8395.6297298201844</v>
      </c>
      <c r="K752" s="444">
        <f t="shared" ca="1" si="53"/>
        <v>7843.9102557481547</v>
      </c>
      <c r="L752" s="444">
        <f t="shared" ca="1" si="54"/>
        <v>1890382.371635305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1890382.371635305</v>
      </c>
      <c r="J753" s="444">
        <f t="array" ref="J753">IFERROR(INDEX('Retirement Calculator'!J:J,MATCH('Isaac 401k'!N753,'Retirement Calculator'!A:A,0),0),0)</f>
        <v>8395.6297298201844</v>
      </c>
      <c r="K753" s="444">
        <f t="shared" ca="1" si="53"/>
        <v>7841.611424606187</v>
      </c>
      <c r="L753" s="444">
        <f t="shared" ca="1" si="54"/>
        <v>1889828.3533300911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1889828.3533300911</v>
      </c>
      <c r="J754" s="444">
        <f t="array" ref="J754">IFERROR(INDEX('Retirement Calculator'!J:J,MATCH('Isaac 401k'!N754,'Retirement Calculator'!A:A,0),0),0)</f>
        <v>8395.6297298201844</v>
      </c>
      <c r="K754" s="444">
        <f t="shared" ca="1" si="53"/>
        <v>7839.30301500113</v>
      </c>
      <c r="L754" s="444">
        <f t="shared" ca="1" si="54"/>
        <v>1889272.026615272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1889272.026615272</v>
      </c>
      <c r="J755" s="444">
        <f t="array" ref="J755">IFERROR(INDEX('Retirement Calculator'!J:J,MATCH('Isaac 401k'!N755,'Retirement Calculator'!A:A,0),0),0)</f>
        <v>8395.6297298201844</v>
      </c>
      <c r="K755" s="444">
        <f t="shared" ca="1" si="53"/>
        <v>7836.9849870227163</v>
      </c>
      <c r="L755" s="444">
        <f t="shared" ca="1" si="54"/>
        <v>1888713.3818724747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1888713.3818724747</v>
      </c>
      <c r="J756" s="444">
        <f t="array" ref="J756">IFERROR(INDEX('Retirement Calculator'!J:J,MATCH('Isaac 401k'!N756,'Retirement Calculator'!A:A,0),0),0)</f>
        <v>8395.6297298201844</v>
      </c>
      <c r="K756" s="444">
        <f t="shared" ca="1" si="53"/>
        <v>7834.6573005943937</v>
      </c>
      <c r="L756" s="444">
        <f t="shared" ca="1" si="54"/>
        <v>1888152.409443249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1888152.409443249</v>
      </c>
      <c r="J757" s="444">
        <f t="array" ref="J757">IFERROR(INDEX('Retirement Calculator'!J:J,MATCH('Isaac 401k'!N757,'Retirement Calculator'!A:A,0),0),0)</f>
        <v>8395.6297298201844</v>
      </c>
      <c r="K757" s="444">
        <f t="shared" ca="1" si="53"/>
        <v>7832.3199154726208</v>
      </c>
      <c r="L757" s="444">
        <f t="shared" ca="1" si="54"/>
        <v>1887589.0996289013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1887589.0996289013</v>
      </c>
      <c r="J758" s="444">
        <f t="array" ref="J758">IFERROR(INDEX('Retirement Calculator'!J:J,MATCH('Isaac 401k'!N758,'Retirement Calculator'!A:A,0),0),0)</f>
        <v>8395.6297298201844</v>
      </c>
      <c r="K758" s="444">
        <f t="shared" ca="1" si="53"/>
        <v>7829.9727912461713</v>
      </c>
      <c r="L758" s="444">
        <f t="shared" ca="1" si="54"/>
        <v>1887023.4426903273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1887023.4426903273</v>
      </c>
      <c r="J759" s="444">
        <f t="array" ref="J759">IFERROR(INDEX('Retirement Calculator'!J:J,MATCH('Isaac 401k'!N759,'Retirement Calculator'!A:A,0),0),0)</f>
        <v>8395.6297298201844</v>
      </c>
      <c r="K759" s="444">
        <f t="shared" ca="1" si="53"/>
        <v>7827.6158873354461</v>
      </c>
      <c r="L759" s="444">
        <f t="shared" ca="1" si="54"/>
        <v>1886455.4288478426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1886455.4288478426</v>
      </c>
      <c r="J760" s="444">
        <f t="array" ref="J760">IFERROR(INDEX('Retirement Calculator'!J:J,MATCH('Isaac 401k'!N760,'Retirement Calculator'!A:A,0),0),0)</f>
        <v>8395.6297298201844</v>
      </c>
      <c r="K760" s="444">
        <f t="shared" ca="1" si="53"/>
        <v>7825.2491629917613</v>
      </c>
      <c r="L760" s="444">
        <f t="shared" ca="1" si="54"/>
        <v>1885885.0482810142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1885885.0482810142</v>
      </c>
      <c r="J761" s="444">
        <f t="array" ref="J761">IFERROR(INDEX('Retirement Calculator'!J:J,MATCH('Isaac 401k'!N761,'Retirement Calculator'!A:A,0),0),0)</f>
        <v>8395.6297298201844</v>
      </c>
      <c r="K761" s="444">
        <f t="shared" ca="1" si="53"/>
        <v>7822.8725772966418</v>
      </c>
      <c r="L761" s="444">
        <f t="shared" ca="1" si="54"/>
        <v>1885312.2911284906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1885312.2911284906</v>
      </c>
      <c r="J762" s="444">
        <f t="array" ref="J762">IFERROR(INDEX('Retirement Calculator'!J:J,MATCH('Isaac 401k'!N762,'Retirement Calculator'!A:A,0),0),0)</f>
        <v>8395.6297298201844</v>
      </c>
      <c r="K762" s="444">
        <f t="shared" ca="1" si="53"/>
        <v>7820.486089161127</v>
      </c>
      <c r="L762" s="444">
        <f t="shared" ca="1" si="54"/>
        <v>1884737.1474878315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1884737.1474878315</v>
      </c>
      <c r="J763" s="444">
        <f t="array" ref="J763">IFERROR(INDEX('Retirement Calculator'!J:J,MATCH('Isaac 401k'!N763,'Retirement Calculator'!A:A,0),0),0)</f>
        <v>8395.6297298201844</v>
      </c>
      <c r="K763" s="444">
        <f t="shared" ca="1" si="53"/>
        <v>7818.0896573250475</v>
      </c>
      <c r="L763" s="444">
        <f t="shared" ca="1" si="54"/>
        <v>1884159.6074153364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1884159.6074153364</v>
      </c>
      <c r="J764" s="444">
        <f t="array" ref="J764">IFERROR(INDEX('Retirement Calculator'!J:J,MATCH('Isaac 401k'!N764,'Retirement Calculator'!A:A,0),0),0)</f>
        <v>8395.6297298201844</v>
      </c>
      <c r="K764" s="444">
        <f t="shared" ca="1" si="53"/>
        <v>7815.6832403563176</v>
      </c>
      <c r="L764" s="444">
        <f t="shared" ca="1" si="54"/>
        <v>1883579.6609258726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1883579.6609258726</v>
      </c>
      <c r="J765" s="444">
        <f t="array" ref="J765">IFERROR(INDEX('Retirement Calculator'!J:J,MATCH('Isaac 401k'!N765,'Retirement Calculator'!A:A,0),0),0)</f>
        <v>8395.6297298201844</v>
      </c>
      <c r="K765" s="444">
        <f t="shared" ca="1" si="53"/>
        <v>7813.2667966502186</v>
      </c>
      <c r="L765" s="444">
        <f t="shared" ca="1" si="54"/>
        <v>1882997.2979927026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1882997.2979927026</v>
      </c>
      <c r="J766" s="444">
        <f t="array" ref="J766">IFERROR(INDEX('Retirement Calculator'!J:J,MATCH('Isaac 401k'!N766,'Retirement Calculator'!A:A,0),0),0)</f>
        <v>8395.6297298201844</v>
      </c>
      <c r="K766" s="444">
        <f t="shared" ca="1" si="53"/>
        <v>7810.8402844286766</v>
      </c>
      <c r="L766" s="444">
        <f t="shared" ca="1" si="54"/>
        <v>1882412.5085473112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1882412.5085473112</v>
      </c>
      <c r="J767" s="444">
        <f t="array" ref="J767">IFERROR(INDEX('Retirement Calculator'!J:J,MATCH('Isaac 401k'!N767,'Retirement Calculator'!A:A,0),0),0)</f>
        <v>8395.6297298201844</v>
      </c>
      <c r="K767" s="444">
        <f t="shared" ca="1" si="53"/>
        <v>7808.4036617395459</v>
      </c>
      <c r="L767" s="444">
        <f t="shared" ca="1" si="54"/>
        <v>1881825.2824792305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1881825.2824792305</v>
      </c>
      <c r="J768" s="444">
        <f t="array" ref="J768">IFERROR(INDEX('Retirement Calculator'!J:J,MATCH('Isaac 401k'!N768,'Retirement Calculator'!A:A,0),0),0)</f>
        <v>8395.6297298201844</v>
      </c>
      <c r="K768" s="444">
        <f t="shared" ca="1" si="53"/>
        <v>7805.9568864558778</v>
      </c>
      <c r="L768" s="444">
        <f t="shared" ca="1" si="54"/>
        <v>1881235.6096358662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1881235.6096358662</v>
      </c>
      <c r="J769" s="444">
        <f t="array" ref="J769">IFERROR(INDEX('Retirement Calculator'!J:J,MATCH('Isaac 401k'!N769,'Retirement Calculator'!A:A,0),0),0)</f>
        <v>8395.6297298201844</v>
      </c>
      <c r="K769" s="444">
        <f t="shared" ca="1" si="53"/>
        <v>7803.4999162751919</v>
      </c>
      <c r="L769" s="444">
        <f t="shared" ca="1" si="54"/>
        <v>1880643.4798223213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1880643.4798223213</v>
      </c>
      <c r="J770" s="444">
        <f t="array" ref="J770">IFERROR(INDEX('Retirement Calculator'!J:J,MATCH('Isaac 401k'!N770,'Retirement Calculator'!A:A,0),0),0)</f>
        <v>8395.6297298201844</v>
      </c>
      <c r="K770" s="444">
        <f t="shared" ca="1" si="53"/>
        <v>7801.0327087187543</v>
      </c>
      <c r="L770" s="444">
        <f t="shared" ca="1" si="54"/>
        <v>1880048.8828012198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1880048.8828012198</v>
      </c>
      <c r="J771" s="444">
        <f t="array" ref="J771">IFERROR(INDEX('Retirement Calculator'!J:J,MATCH('Isaac 401k'!N771,'Retirement Calculator'!A:A,0),0),0)</f>
        <v>8395.6297298201844</v>
      </c>
      <c r="K771" s="444">
        <f t="shared" ca="1" si="53"/>
        <v>7798.5552211308313</v>
      </c>
      <c r="L771" s="444">
        <f t="shared" ca="1" si="54"/>
        <v>1879451.8082925305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1879451.8082925305</v>
      </c>
      <c r="J772" s="444">
        <f t="array" ref="J772">IFERROR(INDEX('Retirement Calculator'!J:J,MATCH('Isaac 401k'!N772,'Retirement Calculator'!A:A,0),0),0)</f>
        <v>8395.6297298201844</v>
      </c>
      <c r="K772" s="444">
        <f t="shared" ca="1" si="53"/>
        <v>7796.0674106779607</v>
      </c>
      <c r="L772" s="444">
        <f t="shared" ca="1" si="54"/>
        <v>1878852.2459733882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1878852.2459733882</v>
      </c>
      <c r="J773" s="444">
        <f t="array" ref="J773">IFERROR(INDEX('Retirement Calculator'!J:J,MATCH('Isaac 401k'!N773,'Retirement Calculator'!A:A,0),0),0)</f>
        <v>8395.6297298201844</v>
      </c>
      <c r="K773" s="444">
        <f t="shared" ref="K773:K1027" ca="1" si="79">IPMT(M773/12,1,12,-I773+J773,,0)</f>
        <v>7793.5692343481996</v>
      </c>
      <c r="L773" s="444">
        <f t="shared" ref="L773:L1027" ca="1" si="80">I773-J773+K773</f>
        <v>1878250.1854779162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1878250.1854779162</v>
      </c>
      <c r="J774" s="444">
        <f t="array" ref="J774">IFERROR(INDEX('Retirement Calculator'!J:J,MATCH('Isaac 401k'!N774,'Retirement Calculator'!A:A,0),0),0)</f>
        <v>8395.6297298201844</v>
      </c>
      <c r="K774" s="444">
        <f t="shared" ca="1" si="79"/>
        <v>7791.0606489503989</v>
      </c>
      <c r="L774" s="444">
        <f t="shared" ca="1" si="80"/>
        <v>1877645.6163970465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1877645.6163970465</v>
      </c>
      <c r="J775" s="444">
        <f t="array" ref="J775">IFERROR(INDEX('Retirement Calculator'!J:J,MATCH('Isaac 401k'!N775,'Retirement Calculator'!A:A,0),0),0)</f>
        <v>8395.6297298201844</v>
      </c>
      <c r="K775" s="444">
        <f t="shared" ca="1" si="79"/>
        <v>7788.5416111134427</v>
      </c>
      <c r="L775" s="444">
        <f t="shared" ca="1" si="80"/>
        <v>1877038.5282783397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1877038.5282783397</v>
      </c>
      <c r="J776" s="444">
        <f t="array" ref="J776">IFERROR(INDEX('Retirement Calculator'!J:J,MATCH('Isaac 401k'!N776,'Retirement Calculator'!A:A,0),0),0)</f>
        <v>8395.6297298201844</v>
      </c>
      <c r="K776" s="444">
        <f t="shared" ca="1" si="79"/>
        <v>7786.0120772854971</v>
      </c>
      <c r="L776" s="444">
        <f t="shared" ca="1" si="80"/>
        <v>1876428.9106258049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1876428.9106258049</v>
      </c>
      <c r="J777" s="444">
        <f t="array" ref="J777">IFERROR(INDEX('Retirement Calculator'!J:J,MATCH('Isaac 401k'!N777,'Retirement Calculator'!A:A,0),0),0)</f>
        <v>8395.6297298201844</v>
      </c>
      <c r="K777" s="444">
        <f t="shared" ca="1" si="79"/>
        <v>7783.47200373327</v>
      </c>
      <c r="L777" s="444">
        <f t="shared" ca="1" si="80"/>
        <v>1875816.752899718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1875816.752899718</v>
      </c>
      <c r="J778" s="444">
        <f t="array" ref="J778">IFERROR(INDEX('Retirement Calculator'!J:J,MATCH('Isaac 401k'!N778,'Retirement Calculator'!A:A,0),0),0)</f>
        <v>8395.6297298201844</v>
      </c>
      <c r="K778" s="444">
        <f t="shared" ca="1" si="79"/>
        <v>7780.9213465412395</v>
      </c>
      <c r="L778" s="444">
        <f t="shared" ca="1" si="80"/>
        <v>1875202.0445164391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1875202.0445164391</v>
      </c>
      <c r="J779" s="444">
        <f t="array" ref="J779">IFERROR(INDEX('Retirement Calculator'!J:J,MATCH('Isaac 401k'!N779,'Retirement Calculator'!A:A,0),0),0)</f>
        <v>8395.6297298201844</v>
      </c>
      <c r="K779" s="444">
        <f t="shared" ca="1" si="79"/>
        <v>7778.3600616109115</v>
      </c>
      <c r="L779" s="444">
        <f t="shared" ca="1" si="80"/>
        <v>1874584.7748482297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1874584.7748482297</v>
      </c>
      <c r="J780" s="444">
        <f t="array" ref="J780">IFERROR(INDEX('Retirement Calculator'!J:J,MATCH('Isaac 401k'!N780,'Retirement Calculator'!A:A,0),0),0)</f>
        <v>8395.6297298201844</v>
      </c>
      <c r="K780" s="444">
        <f t="shared" ca="1" si="79"/>
        <v>7775.7881046600396</v>
      </c>
      <c r="L780" s="444">
        <f t="shared" ca="1" si="80"/>
        <v>1873964.9332230696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1873964.9332230696</v>
      </c>
      <c r="J781" s="444">
        <f t="array" ref="J781">IFERROR(INDEX('Retirement Calculator'!J:J,MATCH('Isaac 401k'!N781,'Retirement Calculator'!A:A,0),0),0)</f>
        <v>8395.6297298201844</v>
      </c>
      <c r="K781" s="444">
        <f t="shared" ca="1" si="79"/>
        <v>7773.2054312218734</v>
      </c>
      <c r="L781" s="444">
        <f t="shared" ca="1" si="80"/>
        <v>1873342.5089244714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1873342.5089244714</v>
      </c>
      <c r="J782" s="444">
        <f t="array" ref="J782">IFERROR(INDEX('Retirement Calculator'!J:J,MATCH('Isaac 401k'!N782,'Retirement Calculator'!A:A,0),0),0)</f>
        <v>8395.6297298201844</v>
      </c>
      <c r="K782" s="444">
        <f t="shared" ca="1" si="79"/>
        <v>7770.6119966443803</v>
      </c>
      <c r="L782" s="444">
        <f t="shared" ca="1" si="80"/>
        <v>1872717.4911912957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1872717.4911912957</v>
      </c>
      <c r="J783" s="444">
        <f t="array" ref="J783">IFERROR(INDEX('Retirement Calculator'!J:J,MATCH('Isaac 401k'!N783,'Retirement Calculator'!A:A,0),0),0)</f>
        <v>8395.6297298201844</v>
      </c>
      <c r="K783" s="444">
        <f t="shared" ca="1" si="79"/>
        <v>7768.0077560894797</v>
      </c>
      <c r="L783" s="444">
        <f t="shared" ca="1" si="80"/>
        <v>1872089.8692175651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1872089.8692175651</v>
      </c>
      <c r="J784" s="444">
        <f t="array" ref="J784">IFERROR(INDEX('Retirement Calculator'!J:J,MATCH('Isaac 401k'!N784,'Retirement Calculator'!A:A,0),0),0)</f>
        <v>8395.6297298201844</v>
      </c>
      <c r="K784" s="444">
        <f t="shared" ca="1" si="79"/>
        <v>7765.3926645322699</v>
      </c>
      <c r="L784" s="444">
        <f t="shared" ca="1" si="80"/>
        <v>1871459.632152277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1871459.632152277</v>
      </c>
      <c r="J785" s="444">
        <f t="array" ref="J785">IFERROR(INDEX('Retirement Calculator'!J:J,MATCH('Isaac 401k'!N785,'Retirement Calculator'!A:A,0),0),0)</f>
        <v>8395.6297298201844</v>
      </c>
      <c r="K785" s="444">
        <f t="shared" ca="1" si="79"/>
        <v>7762.7666767602368</v>
      </c>
      <c r="L785" s="444">
        <f t="shared" ca="1" si="80"/>
        <v>1870826.7690992171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1870826.7690992171</v>
      </c>
      <c r="J786" s="444">
        <f t="array" ref="J786">IFERROR(INDEX('Retirement Calculator'!J:J,MATCH('Isaac 401k'!N786,'Retirement Calculator'!A:A,0),0),0)</f>
        <v>8395.6297298201844</v>
      </c>
      <c r="K786" s="444">
        <f t="shared" ca="1" si="79"/>
        <v>7760.1297473724871</v>
      </c>
      <c r="L786" s="444">
        <f t="shared" ca="1" si="80"/>
        <v>1870191.2691167695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1870191.2691167695</v>
      </c>
      <c r="J787" s="444">
        <f t="array" ref="J787">IFERROR(INDEX('Retirement Calculator'!J:J,MATCH('Isaac 401k'!N787,'Retirement Calculator'!A:A,0),0),0)</f>
        <v>8395.6297298201844</v>
      </c>
      <c r="K787" s="444">
        <f t="shared" ca="1" si="79"/>
        <v>7757.4818307789565</v>
      </c>
      <c r="L787" s="444">
        <f t="shared" ca="1" si="80"/>
        <v>1869553.1212177284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1869553.1212177284</v>
      </c>
      <c r="J788" s="444">
        <f t="array" ref="J788">IFERROR(INDEX('Retirement Calculator'!J:J,MATCH('Isaac 401k'!N788,'Retirement Calculator'!A:A,0),0),0)</f>
        <v>8395.6297298201844</v>
      </c>
      <c r="K788" s="444">
        <f t="shared" ca="1" si="79"/>
        <v>7754.8228811996169</v>
      </c>
      <c r="L788" s="444">
        <f t="shared" ca="1" si="80"/>
        <v>1868912.3143691078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1868912.3143691078</v>
      </c>
      <c r="J789" s="444">
        <f t="array" ref="J789">IFERROR(INDEX('Retirement Calculator'!J:J,MATCH('Isaac 401k'!N789,'Retirement Calculator'!A:A,0),0),0)</f>
        <v>8395.6297298201844</v>
      </c>
      <c r="K789" s="444">
        <f t="shared" ca="1" si="79"/>
        <v>7752.1528526636985</v>
      </c>
      <c r="L789" s="444">
        <f t="shared" ca="1" si="80"/>
        <v>1868268.8374919514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1868268.8374919514</v>
      </c>
      <c r="J790" s="444">
        <f t="array" ref="J790">IFERROR(INDEX('Retirement Calculator'!J:J,MATCH('Isaac 401k'!N790,'Retirement Calculator'!A:A,0),0),0)</f>
        <v>8395.6297298201844</v>
      </c>
      <c r="K790" s="444">
        <f t="shared" ca="1" si="79"/>
        <v>7749.47169900888</v>
      </c>
      <c r="L790" s="444">
        <f t="shared" ca="1" si="80"/>
        <v>1867622.6794611402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1867622.6794611402</v>
      </c>
      <c r="J791" s="444">
        <f t="array" ref="J791">IFERROR(INDEX('Retirement Calculator'!J:J,MATCH('Isaac 401k'!N791,'Retirement Calculator'!A:A,0),0),0)</f>
        <v>8395.6297298201844</v>
      </c>
      <c r="K791" s="444">
        <f t="shared" ca="1" si="79"/>
        <v>7746.7793738804985</v>
      </c>
      <c r="L791" s="444">
        <f t="shared" ca="1" si="80"/>
        <v>1866973.8291052005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1866973.8291052005</v>
      </c>
      <c r="J792" s="444">
        <f t="array" ref="J792">IFERROR(INDEX('Retirement Calculator'!J:J,MATCH('Isaac 401k'!N792,'Retirement Calculator'!A:A,0),0),0)</f>
        <v>8395.6297298201844</v>
      </c>
      <c r="K792" s="444">
        <f t="shared" ca="1" si="79"/>
        <v>7744.0758307307515</v>
      </c>
      <c r="L792" s="444">
        <f t="shared" ca="1" si="80"/>
        <v>1866322.2752061111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1866322.2752061111</v>
      </c>
      <c r="J793" s="444">
        <f t="array" ref="J793">IFERROR(INDEX('Retirement Calculator'!J:J,MATCH('Isaac 401k'!N793,'Retirement Calculator'!A:A,0),0),0)</f>
        <v>8395.6297298201844</v>
      </c>
      <c r="K793" s="444">
        <f t="shared" ca="1" si="79"/>
        <v>7741.3610228178786</v>
      </c>
      <c r="L793" s="444">
        <f t="shared" ca="1" si="80"/>
        <v>1865668.0064991089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1865668.0064991089</v>
      </c>
      <c r="J794" s="444">
        <f t="array" ref="J794">IFERROR(INDEX('Retirement Calculator'!J:J,MATCH('Isaac 401k'!N794,'Retirement Calculator'!A:A,0),0),0)</f>
        <v>8395.6297298201844</v>
      </c>
      <c r="K794" s="444">
        <f t="shared" ca="1" si="79"/>
        <v>7738.6349032053686</v>
      </c>
      <c r="L794" s="444">
        <f t="shared" ca="1" si="80"/>
        <v>1865011.011672494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1865011.011672494</v>
      </c>
      <c r="J795" s="444">
        <f t="array" ref="J795">IFERROR(INDEX('Retirement Calculator'!J:J,MATCH('Isaac 401k'!N795,'Retirement Calculator'!A:A,0),0),0)</f>
        <v>8395.6297298201844</v>
      </c>
      <c r="K795" s="444">
        <f t="shared" ca="1" si="79"/>
        <v>7735.8974247611404</v>
      </c>
      <c r="L795" s="444">
        <f t="shared" ca="1" si="80"/>
        <v>1864351.279367435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1864351.279367435</v>
      </c>
      <c r="J796" s="444">
        <f t="array" ref="J796">IFERROR(INDEX('Retirement Calculator'!J:J,MATCH('Isaac 401k'!N796,'Retirement Calculator'!A:A,0),0),0)</f>
        <v>8395.6297298201844</v>
      </c>
      <c r="K796" s="444">
        <f t="shared" ca="1" si="79"/>
        <v>7733.148540156727</v>
      </c>
      <c r="L796" s="444">
        <f t="shared" ca="1" si="80"/>
        <v>1863688.7981777715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1863688.7981777715</v>
      </c>
      <c r="J797" s="444">
        <f t="array" ref="J797">IFERROR(INDEX('Retirement Calculator'!J:J,MATCH('Isaac 401k'!N797,'Retirement Calculator'!A:A,0),0),0)</f>
        <v>8395.6297298201844</v>
      </c>
      <c r="K797" s="444">
        <f t="shared" ca="1" si="79"/>
        <v>7730.3882018664635</v>
      </c>
      <c r="L797" s="444">
        <f t="shared" ca="1" si="80"/>
        <v>1863023.5566498179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1863023.5566498179</v>
      </c>
      <c r="J798" s="444">
        <f t="array" ref="J798">IFERROR(INDEX('Retirement Calculator'!J:J,MATCH('Isaac 401k'!N798,'Retirement Calculator'!A:A,0),0),0)</f>
        <v>8395.6297298201844</v>
      </c>
      <c r="K798" s="444">
        <f t="shared" ca="1" si="79"/>
        <v>7727.6163621666565</v>
      </c>
      <c r="L798" s="444">
        <f t="shared" ca="1" si="80"/>
        <v>1862355.5432821643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1862355.5432821643</v>
      </c>
      <c r="J799" s="444">
        <f t="array" ref="J799">IFERROR(INDEX('Retirement Calculator'!J:J,MATCH('Isaac 401k'!N799,'Retirement Calculator'!A:A,0),0),0)</f>
        <v>8395.6297298201844</v>
      </c>
      <c r="K799" s="444">
        <f t="shared" ca="1" si="79"/>
        <v>7724.8329731347667</v>
      </c>
      <c r="L799" s="444">
        <f t="shared" ca="1" si="80"/>
        <v>1861684.7465254788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1861684.7465254788</v>
      </c>
      <c r="J800" s="444">
        <f t="array" ref="J800">IFERROR(INDEX('Retirement Calculator'!J:J,MATCH('Isaac 401k'!N800,'Retirement Calculator'!A:A,0),0),0)</f>
        <v>8395.6297298201844</v>
      </c>
      <c r="K800" s="444">
        <f t="shared" ca="1" si="79"/>
        <v>7722.0379866485773</v>
      </c>
      <c r="L800" s="444">
        <f t="shared" ca="1" si="80"/>
        <v>1861011.1547823071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1861011.1547823071</v>
      </c>
      <c r="J801" s="444">
        <f t="array" ref="J801">IFERROR(INDEX('Retirement Calculator'!J:J,MATCH('Isaac 401k'!N801,'Retirement Calculator'!A:A,0),0),0)</f>
        <v>8395.6297298201844</v>
      </c>
      <c r="K801" s="444">
        <f t="shared" ca="1" si="79"/>
        <v>7719.2313543853606</v>
      </c>
      <c r="L801" s="444">
        <f t="shared" ca="1" si="80"/>
        <v>1860334.7564068723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1860334.7564068723</v>
      </c>
      <c r="J802" s="444">
        <f t="array" ref="J802">IFERROR(INDEX('Retirement Calculator'!J:J,MATCH('Isaac 401k'!N802,'Retirement Calculator'!A:A,0),0),0)</f>
        <v>8395.6297298201844</v>
      </c>
      <c r="K802" s="444">
        <f t="shared" ca="1" si="79"/>
        <v>7716.4130278210505</v>
      </c>
      <c r="L802" s="444">
        <f t="shared" ca="1" si="80"/>
        <v>1859655.5397048732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1859655.5397048732</v>
      </c>
      <c r="J803" s="444">
        <f t="array" ref="J803">IFERROR(INDEX('Retirement Calculator'!J:J,MATCH('Isaac 401k'!N803,'Retirement Calculator'!A:A,0),0),0)</f>
        <v>8395.6297298201844</v>
      </c>
      <c r="K803" s="444">
        <f t="shared" ca="1" si="79"/>
        <v>7713.5829582293873</v>
      </c>
      <c r="L803" s="444">
        <f t="shared" ca="1" si="80"/>
        <v>1858973.4929332824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1858973.4929332824</v>
      </c>
      <c r="J804" s="444">
        <f t="array" ref="J804">IFERROR(INDEX('Retirement Calculator'!J:J,MATCH('Isaac 401k'!N804,'Retirement Calculator'!A:A,0),0),0)</f>
        <v>8395.6297298201844</v>
      </c>
      <c r="K804" s="444">
        <f t="shared" ca="1" si="79"/>
        <v>7710.7410966810921</v>
      </c>
      <c r="L804" s="444">
        <f t="shared" ca="1" si="80"/>
        <v>1858288.6043001432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1858288.6043001432</v>
      </c>
      <c r="J805" s="444">
        <f t="array" ref="J805">IFERROR(INDEX('Retirement Calculator'!J:J,MATCH('Isaac 401k'!N805,'Retirement Calculator'!A:A,0),0),0)</f>
        <v>8395.6297298201844</v>
      </c>
      <c r="K805" s="444">
        <f t="shared" ca="1" si="79"/>
        <v>7707.8873940430121</v>
      </c>
      <c r="L805" s="444">
        <f t="shared" ca="1" si="80"/>
        <v>1857600.8619643659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1857600.8619643659</v>
      </c>
      <c r="J806" s="444">
        <f t="array" ref="J806">IFERROR(INDEX('Retirement Calculator'!J:J,MATCH('Isaac 401k'!N806,'Retirement Calculator'!A:A,0),0),0)</f>
        <v>8395.6297298201844</v>
      </c>
      <c r="K806" s="444">
        <f t="shared" ca="1" si="79"/>
        <v>7705.0218009772734</v>
      </c>
      <c r="L806" s="444">
        <f t="shared" ca="1" si="80"/>
        <v>1856910.2540355229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1856910.2540355229</v>
      </c>
      <c r="J807" s="444">
        <f t="array" ref="J807">IFERROR(INDEX('Retirement Calculator'!J:J,MATCH('Isaac 401k'!N807,'Retirement Calculator'!A:A,0),0),0)</f>
        <v>8395.6297298201844</v>
      </c>
      <c r="K807" s="444">
        <f t="shared" ca="1" si="79"/>
        <v>7702.1442679404281</v>
      </c>
      <c r="L807" s="444">
        <f t="shared" ca="1" si="80"/>
        <v>1856216.7685736432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1856216.7685736432</v>
      </c>
      <c r="J808" s="444">
        <f t="array" ref="J808">IFERROR(INDEX('Retirement Calculator'!J:J,MATCH('Isaac 401k'!N808,'Retirement Calculator'!A:A,0),0),0)</f>
        <v>8395.6297298201844</v>
      </c>
      <c r="K808" s="444">
        <f t="shared" ca="1" si="79"/>
        <v>7699.2547451825958</v>
      </c>
      <c r="L808" s="444">
        <f t="shared" ca="1" si="80"/>
        <v>1855520.3935890056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1855520.3935890056</v>
      </c>
      <c r="J809" s="444">
        <f t="array" ref="J809">IFERROR(INDEX('Retirement Calculator'!J:J,MATCH('Isaac 401k'!N809,'Retirement Calculator'!A:A,0),0),0)</f>
        <v>8395.6297298201844</v>
      </c>
      <c r="K809" s="444">
        <f t="shared" ca="1" si="79"/>
        <v>7696.3531827466059</v>
      </c>
      <c r="L809" s="444">
        <f t="shared" ca="1" si="80"/>
        <v>1854821.117041932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1854821.117041932</v>
      </c>
      <c r="J810" s="444">
        <f t="array" ref="J810">IFERROR(INDEX('Retirement Calculator'!J:J,MATCH('Isaac 401k'!N810,'Retirement Calculator'!A:A,0),0),0)</f>
        <v>8395.6297298201844</v>
      </c>
      <c r="K810" s="444">
        <f t="shared" ca="1" si="79"/>
        <v>7693.4395304671316</v>
      </c>
      <c r="L810" s="444">
        <f t="shared" ca="1" si="80"/>
        <v>1854118.9268425789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1854118.9268425789</v>
      </c>
      <c r="J811" s="444">
        <f t="array" ref="J811">IFERROR(INDEX('Retirement Calculator'!J:J,MATCH('Isaac 401k'!N811,'Retirement Calculator'!A:A,0),0),0)</f>
        <v>8395.6297298201844</v>
      </c>
      <c r="K811" s="444">
        <f t="shared" ca="1" si="79"/>
        <v>7690.513737969829</v>
      </c>
      <c r="L811" s="444">
        <f t="shared" ca="1" si="80"/>
        <v>1853413.8108507285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1853413.8108507285</v>
      </c>
      <c r="J812" s="444">
        <f t="array" ref="J812">IFERROR(INDEX('Retirement Calculator'!J:J,MATCH('Isaac 401k'!N812,'Retirement Calculator'!A:A,0),0),0)</f>
        <v>8395.6297298201844</v>
      </c>
      <c r="K812" s="444">
        <f t="shared" ca="1" si="79"/>
        <v>7687.5757546704517</v>
      </c>
      <c r="L812" s="444">
        <f t="shared" ca="1" si="80"/>
        <v>1852705.7568755788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1852705.7568755788</v>
      </c>
      <c r="J813" s="444">
        <f t="array" ref="J813">IFERROR(INDEX('Retirement Calculator'!J:J,MATCH('Isaac 401k'!N813,'Retirement Calculator'!A:A,0),0),0)</f>
        <v>8395.6297298201844</v>
      </c>
      <c r="K813" s="444">
        <f t="shared" ca="1" si="79"/>
        <v>7684.6255297739945</v>
      </c>
      <c r="L813" s="444">
        <f t="shared" ca="1" si="80"/>
        <v>1851994.7526755326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1851994.7526755326</v>
      </c>
      <c r="J814" s="444">
        <f t="array" ref="J814">IFERROR(INDEX('Retirement Calculator'!J:J,MATCH('Isaac 401k'!N814,'Retirement Calculator'!A:A,0),0),0)</f>
        <v>8395.6297298201844</v>
      </c>
      <c r="K814" s="444">
        <f t="shared" ca="1" si="79"/>
        <v>7681.6630122738025</v>
      </c>
      <c r="L814" s="444">
        <f t="shared" ca="1" si="80"/>
        <v>1851280.7859579863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1851280.7859579863</v>
      </c>
      <c r="J815" s="444">
        <f t="array" ref="J815">IFERROR(INDEX('Retirement Calculator'!J:J,MATCH('Isaac 401k'!N815,'Retirement Calculator'!A:A,0),0),0)</f>
        <v>8395.6297298201844</v>
      </c>
      <c r="K815" s="444">
        <f t="shared" ca="1" si="79"/>
        <v>7678.688150950692</v>
      </c>
      <c r="L815" s="444">
        <f t="shared" ca="1" si="80"/>
        <v>1850563.8443791168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1850563.8443791168</v>
      </c>
      <c r="J816" s="444">
        <f t="array" ref="J816">IFERROR(INDEX('Retirement Calculator'!J:J,MATCH('Isaac 401k'!N816,'Retirement Calculator'!A:A,0),0),0)</f>
        <v>8395.6297298201844</v>
      </c>
      <c r="K816" s="444">
        <f t="shared" ca="1" si="79"/>
        <v>7675.7008943720703</v>
      </c>
      <c r="L816" s="444">
        <f t="shared" ca="1" si="80"/>
        <v>1849843.9155436687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1849843.9155436687</v>
      </c>
      <c r="J817" s="444">
        <f t="array" ref="J817">IFERROR(INDEX('Retirement Calculator'!J:J,MATCH('Isaac 401k'!N817,'Retirement Calculator'!A:A,0),0),0)</f>
        <v>8395.6297298201844</v>
      </c>
      <c r="K817" s="444">
        <f t="shared" ca="1" si="79"/>
        <v>7672.7011908910363</v>
      </c>
      <c r="L817" s="444">
        <f t="shared" ca="1" si="80"/>
        <v>1849120.9870047395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1849120.9870047395</v>
      </c>
      <c r="J818" s="444">
        <f t="array" ref="J818">IFERROR(INDEX('Retirement Calculator'!J:J,MATCH('Isaac 401k'!N818,'Retirement Calculator'!A:A,0),0),0)</f>
        <v>8395.6297298201844</v>
      </c>
      <c r="K818" s="444">
        <f t="shared" ca="1" si="79"/>
        <v>7669.6889886454965</v>
      </c>
      <c r="L818" s="444">
        <f t="shared" ca="1" si="80"/>
        <v>1848395.0462635648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1848395.0462635648</v>
      </c>
      <c r="J819" s="444">
        <f t="array" ref="J819">IFERROR(INDEX('Retirement Calculator'!J:J,MATCH('Isaac 401k'!N819,'Retirement Calculator'!A:A,0),0),0)</f>
        <v>8395.6297298201844</v>
      </c>
      <c r="K819" s="444">
        <f t="shared" ca="1" si="79"/>
        <v>7666.6642355572703</v>
      </c>
      <c r="L819" s="444">
        <f t="shared" ca="1" si="80"/>
        <v>1847666.0807693019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1847666.0807693019</v>
      </c>
      <c r="J820" s="444">
        <f t="array" ref="J820">IFERROR(INDEX('Retirement Calculator'!J:J,MATCH('Isaac 401k'!N820,'Retirement Calculator'!A:A,0),0),0)</f>
        <v>8395.6297298201844</v>
      </c>
      <c r="K820" s="444">
        <f t="shared" ca="1" si="79"/>
        <v>7663.6268793311738</v>
      </c>
      <c r="L820" s="444">
        <f t="shared" ca="1" si="80"/>
        <v>1846934.0779188129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1846934.0779188129</v>
      </c>
      <c r="J821" s="444">
        <f t="array" ref="J821">IFERROR(INDEX('Retirement Calculator'!J:J,MATCH('Isaac 401k'!N821,'Retirement Calculator'!A:A,0),0),0)</f>
        <v>8395.6297298201844</v>
      </c>
      <c r="K821" s="444">
        <f t="shared" ca="1" si="79"/>
        <v>7660.5768674541368</v>
      </c>
      <c r="L821" s="444">
        <f t="shared" ca="1" si="80"/>
        <v>1846199.0250564469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1846199.0250564469</v>
      </c>
      <c r="J822" s="444">
        <f t="array" ref="J822">IFERROR(INDEX('Retirement Calculator'!J:J,MATCH('Isaac 401k'!N822,'Retirement Calculator'!A:A,0),0),0)</f>
        <v>8395.6297298201844</v>
      </c>
      <c r="K822" s="444">
        <f t="shared" ca="1" si="79"/>
        <v>7657.5141471942779</v>
      </c>
      <c r="L822" s="444">
        <f t="shared" ca="1" si="80"/>
        <v>1845460.9094738211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1845460.9094738211</v>
      </c>
      <c r="J823" s="444">
        <f t="array" ref="J823">IFERROR(INDEX('Retirement Calculator'!J:J,MATCH('Isaac 401k'!N823,'Retirement Calculator'!A:A,0),0),0)</f>
        <v>8395.6297298201844</v>
      </c>
      <c r="K823" s="444">
        <f t="shared" ca="1" si="79"/>
        <v>7654.4386656000042</v>
      </c>
      <c r="L823" s="444">
        <f t="shared" ca="1" si="80"/>
        <v>1844719.7184096009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1844719.7184096009</v>
      </c>
      <c r="J824" s="444">
        <f t="array" ref="J824">IFERROR(INDEX('Retirement Calculator'!J:J,MATCH('Isaac 401k'!N824,'Retirement Calculator'!A:A,0),0),0)</f>
        <v>8395.6297298201844</v>
      </c>
      <c r="K824" s="444">
        <f t="shared" ca="1" si="79"/>
        <v>7651.3503694990868</v>
      </c>
      <c r="L824" s="444">
        <f t="shared" ca="1" si="80"/>
        <v>1843975.4390492798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1843975.4390492798</v>
      </c>
      <c r="J825" s="444">
        <f t="array" ref="J825">IFERROR(INDEX('Retirement Calculator'!J:J,MATCH('Isaac 401k'!N825,'Retirement Calculator'!A:A,0),0),0)</f>
        <v>8395.6297298201844</v>
      </c>
      <c r="K825" s="444">
        <f t="shared" ca="1" si="79"/>
        <v>7648.2492054977483</v>
      </c>
      <c r="L825" s="444">
        <f t="shared" ca="1" si="80"/>
        <v>1843228.0585249574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1843228.0585249574</v>
      </c>
      <c r="J826" s="444">
        <f t="array" ref="J826">IFERROR(INDEX('Retirement Calculator'!J:J,MATCH('Isaac 401k'!N826,'Retirement Calculator'!A:A,0),0),0)</f>
        <v>8395.6297298201844</v>
      </c>
      <c r="K826" s="444">
        <f t="shared" ca="1" si="79"/>
        <v>7645.1351199797391</v>
      </c>
      <c r="L826" s="444">
        <f t="shared" ca="1" si="80"/>
        <v>1842477.5639151169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1842477.5639151169</v>
      </c>
      <c r="J827" s="444">
        <f t="array" ref="J827">IFERROR(INDEX('Retirement Calculator'!J:J,MATCH('Isaac 401k'!N827,'Retirement Calculator'!A:A,0),0),0)</f>
        <v>8395.6297298201844</v>
      </c>
      <c r="K827" s="444">
        <f t="shared" ca="1" si="79"/>
        <v>7642.0080591054029</v>
      </c>
      <c r="L827" s="444">
        <f t="shared" ca="1" si="80"/>
        <v>1841723.9422444021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1841723.9422444021</v>
      </c>
      <c r="J828" s="444">
        <f t="array" ref="J828">IFERROR(INDEX('Retirement Calculator'!J:J,MATCH('Isaac 401k'!N828,'Retirement Calculator'!A:A,0),0),0)</f>
        <v>8395.6297298201844</v>
      </c>
      <c r="K828" s="444">
        <f t="shared" ca="1" si="79"/>
        <v>7638.8679688107586</v>
      </c>
      <c r="L828" s="444">
        <f t="shared" ca="1" si="80"/>
        <v>1840967.1804833927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1840967.1804833927</v>
      </c>
      <c r="J829" s="444">
        <f t="array" ref="J829">IFERROR(INDEX('Retirement Calculator'!J:J,MATCH('Isaac 401k'!N829,'Retirement Calculator'!A:A,0),0),0)</f>
        <v>8395.6297298201844</v>
      </c>
      <c r="K829" s="444">
        <f t="shared" ca="1" si="79"/>
        <v>7635.7147948065513</v>
      </c>
      <c r="L829" s="444">
        <f t="shared" ca="1" si="80"/>
        <v>1840207.2655483789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1840207.2655483789</v>
      </c>
      <c r="J830" s="444">
        <f t="array" ref="J830">IFERROR(INDEX('Retirement Calculator'!J:J,MATCH('Isaac 401k'!N830,'Retirement Calculator'!A:A,0),0),0)</f>
        <v>8395.6297298201844</v>
      </c>
      <c r="K830" s="444">
        <f t="shared" ca="1" si="79"/>
        <v>7632.5484825773283</v>
      </c>
      <c r="L830" s="444">
        <f t="shared" ca="1" si="80"/>
        <v>1839444.1843011361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1839444.1843011361</v>
      </c>
      <c r="J831" s="444">
        <f t="array" ref="J831">IFERROR(INDEX('Retirement Calculator'!J:J,MATCH('Isaac 401k'!N831,'Retirement Calculator'!A:A,0),0),0)</f>
        <v>8395.6297298201844</v>
      </c>
      <c r="K831" s="444">
        <f t="shared" ca="1" si="79"/>
        <v>7629.3689773804826</v>
      </c>
      <c r="L831" s="444">
        <f t="shared" ca="1" si="80"/>
        <v>1838677.9235486963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1838677.9235486963</v>
      </c>
      <c r="J832" s="444">
        <f t="array" ref="J832">IFERROR(INDEX('Retirement Calculator'!J:J,MATCH('Isaac 401k'!N832,'Retirement Calculator'!A:A,0),0),0)</f>
        <v>8395.6297298201844</v>
      </c>
      <c r="K832" s="444">
        <f t="shared" ca="1" si="79"/>
        <v>7626.176224245316</v>
      </c>
      <c r="L832" s="444">
        <f t="shared" ca="1" si="80"/>
        <v>1837908.4700431214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1837908.4700431214</v>
      </c>
      <c r="J833" s="444">
        <f t="array" ref="J833">IFERROR(INDEX('Retirement Calculator'!J:J,MATCH('Isaac 401k'!N833,'Retirement Calculator'!A:A,0),0),0)</f>
        <v>8395.6297298201844</v>
      </c>
      <c r="K833" s="444">
        <f t="shared" ca="1" si="79"/>
        <v>7622.9701679720883</v>
      </c>
      <c r="L833" s="444">
        <f t="shared" ca="1" si="80"/>
        <v>1837135.8104812733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1837135.8104812733</v>
      </c>
      <c r="J834" s="444">
        <f t="array" ref="J834">IFERROR(INDEX('Retirement Calculator'!J:J,MATCH('Isaac 401k'!N834,'Retirement Calculator'!A:A,0),0),0)</f>
        <v>8395.6297298201844</v>
      </c>
      <c r="K834" s="444">
        <f t="shared" ca="1" si="79"/>
        <v>7619.7507531310548</v>
      </c>
      <c r="L834" s="444">
        <f t="shared" ca="1" si="80"/>
        <v>1836359.9315045842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1836359.9315045842</v>
      </c>
      <c r="J835" s="444">
        <f t="array" ref="J835">IFERROR(INDEX('Retirement Calculator'!J:J,MATCH('Isaac 401k'!N835,'Retirement Calculator'!A:A,0),0),0)</f>
        <v>8395.6297298201844</v>
      </c>
      <c r="K835" s="444">
        <f t="shared" ca="1" si="79"/>
        <v>7616.5179240615171</v>
      </c>
      <c r="L835" s="444">
        <f t="shared" ca="1" si="80"/>
        <v>1835580.8196988255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1835580.8196988255</v>
      </c>
      <c r="J836" s="444">
        <f t="array" ref="J836">IFERROR(INDEX('Retirement Calculator'!J:J,MATCH('Isaac 401k'!N836,'Retirement Calculator'!A:A,0),0),0)</f>
        <v>8395.6297298201844</v>
      </c>
      <c r="K836" s="444">
        <f t="shared" ca="1" si="79"/>
        <v>7613.2716248708566</v>
      </c>
      <c r="L836" s="444">
        <f t="shared" ca="1" si="80"/>
        <v>1834798.4615938761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1834798.4615938761</v>
      </c>
      <c r="J837" s="444">
        <f t="array" ref="J837">IFERROR(INDEX('Retirement Calculator'!J:J,MATCH('Isaac 401k'!N837,'Retirement Calculator'!A:A,0),0),0)</f>
        <v>8395.6297298201844</v>
      </c>
      <c r="K837" s="444">
        <f t="shared" ca="1" si="79"/>
        <v>7610.011799433566</v>
      </c>
      <c r="L837" s="444">
        <f t="shared" ca="1" si="80"/>
        <v>1834012.8436634894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1834012.8436634894</v>
      </c>
      <c r="J838" s="444">
        <f t="array" ref="J838">IFERROR(INDEX('Retirement Calculator'!J:J,MATCH('Isaac 401k'!N838,'Retirement Calculator'!A:A,0),0),0)</f>
        <v>8395.6297298201844</v>
      </c>
      <c r="K838" s="444">
        <f t="shared" ca="1" si="79"/>
        <v>7606.7383913902886</v>
      </c>
      <c r="L838" s="444">
        <f t="shared" ca="1" si="80"/>
        <v>1833223.9523250596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1833223.9523250596</v>
      </c>
      <c r="J839" s="444">
        <f t="array" ref="J839">IFERROR(INDEX('Retirement Calculator'!J:J,MATCH('Isaac 401k'!N839,'Retirement Calculator'!A:A,0),0),0)</f>
        <v>8395.6297298201844</v>
      </c>
      <c r="K839" s="444">
        <f t="shared" ca="1" si="79"/>
        <v>7603.4513441468316</v>
      </c>
      <c r="L839" s="444">
        <f t="shared" ca="1" si="80"/>
        <v>1832431.7739393862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1832431.7739393862</v>
      </c>
      <c r="J840" s="444">
        <f t="array" ref="J840">IFERROR(INDEX('Retirement Calculator'!J:J,MATCH('Isaac 401k'!N840,'Retirement Calculator'!A:A,0),0),0)</f>
        <v>8395.6297298201844</v>
      </c>
      <c r="K840" s="444">
        <f t="shared" ca="1" si="79"/>
        <v>7600.1506008731913</v>
      </c>
      <c r="L840" s="444">
        <f t="shared" ca="1" si="80"/>
        <v>1831636.2948104392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1831636.2948104392</v>
      </c>
      <c r="J841" s="444">
        <f t="array" ref="J841">IFERROR(INDEX('Retirement Calculator'!J:J,MATCH('Isaac 401k'!N841,'Retirement Calculator'!A:A,0),0),0)</f>
        <v>8395.6297298201844</v>
      </c>
      <c r="K841" s="444">
        <f t="shared" ca="1" si="79"/>
        <v>7596.8361045025804</v>
      </c>
      <c r="L841" s="444">
        <f t="shared" ca="1" si="80"/>
        <v>1830837.5011851217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1830837.5011851217</v>
      </c>
      <c r="J842" s="444">
        <f t="array" ref="J842">IFERROR(INDEX('Retirement Calculator'!J:J,MATCH('Isaac 401k'!N842,'Retirement Calculator'!A:A,0),0),0)</f>
        <v>8395.6297298201844</v>
      </c>
      <c r="K842" s="444">
        <f t="shared" ca="1" si="79"/>
        <v>7593.5077977304227</v>
      </c>
      <c r="L842" s="444">
        <f t="shared" ca="1" si="80"/>
        <v>1830035.3792530319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1830035.3792530319</v>
      </c>
      <c r="J843" s="444">
        <f t="array" ref="J843">IFERROR(INDEX('Retirement Calculator'!J:J,MATCH('Isaac 401k'!N843,'Retirement Calculator'!A:A,0),0),0)</f>
        <v>8395.6297298201844</v>
      </c>
      <c r="K843" s="444">
        <f t="shared" ca="1" si="79"/>
        <v>7590.1656230133831</v>
      </c>
      <c r="L843" s="444">
        <f t="shared" ca="1" si="80"/>
        <v>1829229.9151462251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1829229.9151462251</v>
      </c>
      <c r="J844" s="444">
        <f t="array" ref="J844">IFERROR(INDEX('Retirement Calculator'!J:J,MATCH('Isaac 401k'!N844,'Retirement Calculator'!A:A,0),0),0)</f>
        <v>8395.6297298201844</v>
      </c>
      <c r="K844" s="444">
        <f t="shared" ca="1" si="79"/>
        <v>7586.8095225683537</v>
      </c>
      <c r="L844" s="444">
        <f t="shared" ca="1" si="80"/>
        <v>1828421.0949389732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1828421.0949389732</v>
      </c>
      <c r="J845" s="444">
        <f t="array" ref="J845">IFERROR(INDEX('Retirement Calculator'!J:J,MATCH('Isaac 401k'!N845,'Retirement Calculator'!A:A,0),0),0)</f>
        <v>8395.6297298201844</v>
      </c>
      <c r="K845" s="444">
        <f t="shared" ca="1" si="79"/>
        <v>7583.4394383714716</v>
      </c>
      <c r="L845" s="444">
        <f t="shared" ca="1" si="80"/>
        <v>1827608.9046475245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1827608.9046475245</v>
      </c>
      <c r="J846" s="444">
        <f t="array" ref="J846">IFERROR(INDEX('Retirement Calculator'!J:J,MATCH('Isaac 401k'!N846,'Retirement Calculator'!A:A,0),0),0)</f>
        <v>8395.6297298201844</v>
      </c>
      <c r="K846" s="444">
        <f t="shared" ca="1" si="79"/>
        <v>7580.0553121571011</v>
      </c>
      <c r="L846" s="444">
        <f t="shared" ca="1" si="80"/>
        <v>1826793.3302298614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1826793.3302298614</v>
      </c>
      <c r="J847" s="444">
        <f t="array" ref="J847">IFERROR(INDEX('Retirement Calculator'!J:J,MATCH('Isaac 401k'!N847,'Retirement Calculator'!A:A,0),0),0)</f>
        <v>8395.6297298201844</v>
      </c>
      <c r="K847" s="444">
        <f t="shared" ca="1" si="79"/>
        <v>7576.6570854168385</v>
      </c>
      <c r="L847" s="444">
        <f t="shared" ca="1" si="80"/>
        <v>1825974.3575854581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1825974.3575854581</v>
      </c>
      <c r="J848" s="444">
        <f t="array" ref="J848">IFERROR(INDEX('Retirement Calculator'!J:J,MATCH('Isaac 401k'!N848,'Retirement Calculator'!A:A,0),0),0)</f>
        <v>8395.6297298201844</v>
      </c>
      <c r="K848" s="444">
        <f t="shared" ca="1" si="79"/>
        <v>7573.2446993984913</v>
      </c>
      <c r="L848" s="444">
        <f t="shared" ca="1" si="80"/>
        <v>1825151.9725550364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1825151.9725550364</v>
      </c>
      <c r="J849" s="444">
        <f t="array" ref="J849">IFERROR(INDEX('Retirement Calculator'!J:J,MATCH('Isaac 401k'!N849,'Retirement Calculator'!A:A,0),0),0)</f>
        <v>8395.6297298201844</v>
      </c>
      <c r="K849" s="444">
        <f t="shared" ca="1" si="79"/>
        <v>7569.8180951050672</v>
      </c>
      <c r="L849" s="444">
        <f t="shared" ca="1" si="80"/>
        <v>1824326.1609203212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1824326.1609203212</v>
      </c>
      <c r="J850" s="444">
        <f t="array" ref="J850">IFERROR(INDEX('Retirement Calculator'!J:J,MATCH('Isaac 401k'!N850,'Retirement Calculator'!A:A,0),0),0)</f>
        <v>8395.6297298201844</v>
      </c>
      <c r="K850" s="444">
        <f t="shared" ca="1" si="79"/>
        <v>7566.3772132937556</v>
      </c>
      <c r="L850" s="444">
        <f t="shared" ca="1" si="80"/>
        <v>1823496.9084037947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1823496.9084037947</v>
      </c>
      <c r="J851" s="444">
        <f t="array" ref="J851">IFERROR(INDEX('Retirement Calculator'!J:J,MATCH('Isaac 401k'!N851,'Retirement Calculator'!A:A,0),0),0)</f>
        <v>8395.6297298201844</v>
      </c>
      <c r="K851" s="444">
        <f t="shared" ca="1" si="79"/>
        <v>7562.9219944748929</v>
      </c>
      <c r="L851" s="444">
        <f t="shared" ca="1" si="80"/>
        <v>1822664.2006684495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1822664.2006684495</v>
      </c>
      <c r="J852" s="444">
        <f t="array" ref="J852">IFERROR(INDEX('Retirement Calculator'!J:J,MATCH('Isaac 401k'!N852,'Retirement Calculator'!A:A,0),0),0)</f>
        <v>8395.6297298201844</v>
      </c>
      <c r="K852" s="444">
        <f t="shared" ca="1" si="79"/>
        <v>7559.4523789109544</v>
      </c>
      <c r="L852" s="444">
        <f t="shared" ca="1" si="80"/>
        <v>1821828.0233175403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1821828.0233175403</v>
      </c>
      <c r="J853" s="444">
        <f t="array" ref="J853">IFERROR(INDEX('Retirement Calculator'!J:J,MATCH('Isaac 401k'!N853,'Retirement Calculator'!A:A,0),0),0)</f>
        <v>8395.6297298201844</v>
      </c>
      <c r="K853" s="444">
        <f t="shared" ca="1" si="79"/>
        <v>7555.9683066155012</v>
      </c>
      <c r="L853" s="444">
        <f t="shared" ca="1" si="80"/>
        <v>1820988.3618943356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1820988.3618943356</v>
      </c>
      <c r="J854" s="444">
        <f t="array" ref="J854">IFERROR(INDEX('Retirement Calculator'!J:J,MATCH('Isaac 401k'!N854,'Retirement Calculator'!A:A,0),0),0)</f>
        <v>8395.6297298201844</v>
      </c>
      <c r="K854" s="444">
        <f t="shared" ca="1" si="79"/>
        <v>7552.4697173521481</v>
      </c>
      <c r="L854" s="444">
        <f t="shared" ca="1" si="80"/>
        <v>1820145.2018818676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1820145.2018818676</v>
      </c>
      <c r="J855" s="444">
        <f t="array" ref="J855">IFERROR(INDEX('Retirement Calculator'!J:J,MATCH('Isaac 401k'!N855,'Retirement Calculator'!A:A,0),0),0)</f>
        <v>8395.6297298201844</v>
      </c>
      <c r="K855" s="444">
        <f t="shared" ca="1" si="79"/>
        <v>7548.9565506335312</v>
      </c>
      <c r="L855" s="444">
        <f t="shared" ca="1" si="80"/>
        <v>1819298.528702681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1819298.528702681</v>
      </c>
      <c r="J856" s="444">
        <f t="array" ref="J856">IFERROR(INDEX('Retirement Calculator'!J:J,MATCH('Isaac 401k'!N856,'Retirement Calculator'!A:A,0),0),0)</f>
        <v>8395.6297298201844</v>
      </c>
      <c r="K856" s="444">
        <f t="shared" ca="1" si="79"/>
        <v>7545.4287457202527</v>
      </c>
      <c r="L856" s="444">
        <f t="shared" ca="1" si="80"/>
        <v>1818448.3277185811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1818448.3277185811</v>
      </c>
      <c r="J857" s="444">
        <f t="array" ref="J857">IFERROR(INDEX('Retirement Calculator'!J:J,MATCH('Isaac 401k'!N857,'Retirement Calculator'!A:A,0),0),0)</f>
        <v>8395.6297298201844</v>
      </c>
      <c r="K857" s="444">
        <f t="shared" ca="1" si="79"/>
        <v>7541.8862416198372</v>
      </c>
      <c r="L857" s="444">
        <f t="shared" ca="1" si="80"/>
        <v>1817594.5842303808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1817594.5842303808</v>
      </c>
      <c r="J858" s="444">
        <f t="array" ref="J858">IFERROR(INDEX('Retirement Calculator'!J:J,MATCH('Isaac 401k'!N858,'Retirement Calculator'!A:A,0),0),0)</f>
        <v>8395.6297298201844</v>
      </c>
      <c r="K858" s="444">
        <f t="shared" ca="1" si="79"/>
        <v>7538.3289770856682</v>
      </c>
      <c r="L858" s="444">
        <f t="shared" ca="1" si="80"/>
        <v>1816737.2834776463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1816737.2834776463</v>
      </c>
      <c r="J859" s="444">
        <f t="array" ref="J859">IFERROR(INDEX('Retirement Calculator'!J:J,MATCH('Isaac 401k'!N859,'Retirement Calculator'!A:A,0),0),0)</f>
        <v>8395.6297298201844</v>
      </c>
      <c r="K859" s="444">
        <f t="shared" ca="1" si="79"/>
        <v>7534.7568906159431</v>
      </c>
      <c r="L859" s="444">
        <f t="shared" ca="1" si="80"/>
        <v>1815876.410638442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1815876.410638442</v>
      </c>
      <c r="J860" s="444">
        <f t="array" ref="J860">IFERROR(INDEX('Retirement Calculator'!J:J,MATCH('Isaac 401k'!N860,'Retirement Calculator'!A:A,0),0),0)</f>
        <v>8395.6297298201844</v>
      </c>
      <c r="K860" s="444">
        <f t="shared" ca="1" si="79"/>
        <v>7531.1699204525921</v>
      </c>
      <c r="L860" s="444">
        <f t="shared" ca="1" si="80"/>
        <v>1815011.9508290745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1815011.9508290745</v>
      </c>
      <c r="J861" s="444">
        <f t="array" ref="J861">IFERROR(INDEX('Retirement Calculator'!J:J,MATCH('Isaac 401k'!N861,'Retirement Calculator'!A:A,0),0),0)</f>
        <v>8395.6297298201844</v>
      </c>
      <c r="K861" s="444">
        <f t="shared" ca="1" si="79"/>
        <v>7527.5680045802264</v>
      </c>
      <c r="L861" s="444">
        <f t="shared" ca="1" si="80"/>
        <v>1814143.8891038345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1814143.8891038345</v>
      </c>
      <c r="J862" s="444">
        <f t="array" ref="J862">IFERROR(INDEX('Retirement Calculator'!J:J,MATCH('Isaac 401k'!N862,'Retirement Calculator'!A:A,0),0),0)</f>
        <v>8395.6297298201844</v>
      </c>
      <c r="K862" s="444">
        <f t="shared" ca="1" si="79"/>
        <v>7523.951080725059</v>
      </c>
      <c r="L862" s="444">
        <f t="shared" ca="1" si="80"/>
        <v>1813272.2104547394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1813272.2104547394</v>
      </c>
      <c r="J863" s="444">
        <f t="array" ref="J863">IFERROR(INDEX('Retirement Calculator'!J:J,MATCH('Isaac 401k'!N863,'Retirement Calculator'!A:A,0),0),0)</f>
        <v>8395.6297298201844</v>
      </c>
      <c r="K863" s="444">
        <f t="shared" ca="1" si="79"/>
        <v>7520.3190863538302</v>
      </c>
      <c r="L863" s="444">
        <f t="shared" ca="1" si="80"/>
        <v>1812396.899811273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1812396.899811273</v>
      </c>
      <c r="J864" s="444">
        <f t="array" ref="J864">IFERROR(INDEX('Retirement Calculator'!J:J,MATCH('Isaac 401k'!N864,'Retirement Calculator'!A:A,0),0),0)</f>
        <v>8395.6297298201844</v>
      </c>
      <c r="K864" s="444">
        <f t="shared" ca="1" si="79"/>
        <v>7516.6719586727195</v>
      </c>
      <c r="L864" s="444">
        <f t="shared" ca="1" si="80"/>
        <v>1811517.9420401256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1811517.9420401256</v>
      </c>
      <c r="J865" s="444">
        <f t="array" ref="J865">IFERROR(INDEX('Retirement Calculator'!J:J,MATCH('Isaac 401k'!N865,'Retirement Calculator'!A:A,0),0),0)</f>
        <v>8395.6297298201844</v>
      </c>
      <c r="K865" s="444">
        <f t="shared" ca="1" si="79"/>
        <v>7513.0096346262726</v>
      </c>
      <c r="L865" s="444">
        <f t="shared" ca="1" si="80"/>
        <v>1810635.3219449318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1810635.3219449318</v>
      </c>
      <c r="J866" s="444">
        <f t="array" ref="J866">IFERROR(INDEX('Retirement Calculator'!J:J,MATCH('Isaac 401k'!N866,'Retirement Calculator'!A:A,0),0),0)</f>
        <v>8395.6297298201844</v>
      </c>
      <c r="K866" s="444">
        <f t="shared" ca="1" si="79"/>
        <v>7509.332050896297</v>
      </c>
      <c r="L866" s="444">
        <f t="shared" ca="1" si="80"/>
        <v>1809749.0242660078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1809749.0242660078</v>
      </c>
      <c r="J867" s="444">
        <f t="array" ref="J867">IFERROR(INDEX('Retirement Calculator'!J:J,MATCH('Isaac 401k'!N867,'Retirement Calculator'!A:A,0),0),0)</f>
        <v>8395.6297298201844</v>
      </c>
      <c r="K867" s="444">
        <f t="shared" ca="1" si="79"/>
        <v>7505.6391439007812</v>
      </c>
      <c r="L867" s="444">
        <f t="shared" ca="1" si="80"/>
        <v>1808859.0336800884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1808859.0336800884</v>
      </c>
      <c r="J868" s="444">
        <f t="array" ref="J868">IFERROR(INDEX('Retirement Calculator'!J:J,MATCH('Isaac 401k'!N868,'Retirement Calculator'!A:A,0),0),0)</f>
        <v>8395.6297298201844</v>
      </c>
      <c r="K868" s="444">
        <f t="shared" ca="1" si="79"/>
        <v>7501.9308497927841</v>
      </c>
      <c r="L868" s="444">
        <f t="shared" ca="1" si="80"/>
        <v>1807965.3348000608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1807965.3348000608</v>
      </c>
      <c r="J869" s="444">
        <f t="array" ref="J869">IFERROR(INDEX('Retirement Calculator'!J:J,MATCH('Isaac 401k'!N869,'Retirement Calculator'!A:A,0),0),0)</f>
        <v>8395.6297298201844</v>
      </c>
      <c r="K869" s="444">
        <f t="shared" ca="1" si="79"/>
        <v>7498.2071044593358</v>
      </c>
      <c r="L869" s="444">
        <f t="shared" ca="1" si="80"/>
        <v>1807067.9121747001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1807067.9121747001</v>
      </c>
      <c r="J870" s="444">
        <f t="array" ref="J870">IFERROR(INDEX('Retirement Calculator'!J:J,MATCH('Isaac 401k'!N870,'Retirement Calculator'!A:A,0),0),0)</f>
        <v>8395.6297298201844</v>
      </c>
      <c r="K870" s="444">
        <f t="shared" ca="1" si="79"/>
        <v>7494.4678435203323</v>
      </c>
      <c r="L870" s="444">
        <f t="shared" ca="1" si="80"/>
        <v>1806166.7502884001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1806166.7502884001</v>
      </c>
      <c r="J871" s="444">
        <f t="array" ref="J871">IFERROR(INDEX('Retirement Calculator'!J:J,MATCH('Isaac 401k'!N871,'Retirement Calculator'!A:A,0),0),0)</f>
        <v>8395.6297298201844</v>
      </c>
      <c r="K871" s="444">
        <f t="shared" ca="1" si="79"/>
        <v>7490.7130023274158</v>
      </c>
      <c r="L871" s="444">
        <f t="shared" ca="1" si="80"/>
        <v>1805261.8335609073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1805261.8335609073</v>
      </c>
      <c r="J872" s="444">
        <f t="array" ref="J872">IFERROR(INDEX('Retirement Calculator'!J:J,MATCH('Isaac 401k'!N872,'Retirement Calculator'!A:A,0),0),0)</f>
        <v>8395.6297298201844</v>
      </c>
      <c r="K872" s="444">
        <f t="shared" ca="1" si="79"/>
        <v>7486.9425159628627</v>
      </c>
      <c r="L872" s="444">
        <f t="shared" ca="1" si="80"/>
        <v>1804353.1463470499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1804353.1463470499</v>
      </c>
      <c r="J873" s="444">
        <f t="array" ref="J873">IFERROR(INDEX('Retirement Calculator'!J:J,MATCH('Isaac 401k'!N873,'Retirement Calculator'!A:A,0),0),0)</f>
        <v>8395.6297298201844</v>
      </c>
      <c r="K873" s="444">
        <f t="shared" ca="1" si="79"/>
        <v>7483.1563192384574</v>
      </c>
      <c r="L873" s="444">
        <f t="shared" ca="1" si="80"/>
        <v>1803440.6729364682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1803440.6729364682</v>
      </c>
      <c r="J874" s="444">
        <f t="array" ref="J874">IFERROR(INDEX('Retirement Calculator'!J:J,MATCH('Isaac 401k'!N874,'Retirement Calculator'!A:A,0),0),0)</f>
        <v>8395.6297298201844</v>
      </c>
      <c r="K874" s="444">
        <f t="shared" ca="1" si="79"/>
        <v>7479.3543466943665</v>
      </c>
      <c r="L874" s="444">
        <f t="shared" ca="1" si="80"/>
        <v>1802524.3975533424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1802524.3975533424</v>
      </c>
      <c r="J875" s="444">
        <f t="array" ref="J875">IFERROR(INDEX('Retirement Calculator'!J:J,MATCH('Isaac 401k'!N875,'Retirement Calculator'!A:A,0),0),0)</f>
        <v>8395.6297298201844</v>
      </c>
      <c r="K875" s="444">
        <f t="shared" ca="1" si="79"/>
        <v>7475.5365325980092</v>
      </c>
      <c r="L875" s="444">
        <f t="shared" ca="1" si="80"/>
        <v>1801604.3043561203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1801604.3043561203</v>
      </c>
      <c r="J876" s="444">
        <f t="array" ref="J876">IFERROR(INDEX('Retirement Calculator'!J:J,MATCH('Isaac 401k'!N876,'Retirement Calculator'!A:A,0),0),0)</f>
        <v>8395.6297298201844</v>
      </c>
      <c r="K876" s="444">
        <f t="shared" ca="1" si="79"/>
        <v>7471.7028109429184</v>
      </c>
      <c r="L876" s="444">
        <f t="shared" ca="1" si="80"/>
        <v>1800680.377437243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1800680.377437243</v>
      </c>
      <c r="J877" s="444">
        <f t="array" ref="J877">IFERROR(INDEX('Retirement Calculator'!J:J,MATCH('Isaac 401k'!N877,'Retirement Calculator'!A:A,0),0),0)</f>
        <v>8395.6297298201844</v>
      </c>
      <c r="K877" s="444">
        <f t="shared" ca="1" si="79"/>
        <v>7467.8531154475959</v>
      </c>
      <c r="L877" s="444">
        <f t="shared" ca="1" si="80"/>
        <v>1799752.6008228704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1799752.6008228704</v>
      </c>
      <c r="J878" s="444">
        <f t="array" ref="J878">IFERROR(INDEX('Retirement Calculator'!J:J,MATCH('Isaac 401k'!N878,'Retirement Calculator'!A:A,0),0),0)</f>
        <v>8395.6297298201844</v>
      </c>
      <c r="K878" s="444">
        <f t="shared" ca="1" si="79"/>
        <v>7463.9873795543754</v>
      </c>
      <c r="L878" s="444">
        <f t="shared" ca="1" si="80"/>
        <v>1798820.9584726046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1798820.9584726046</v>
      </c>
      <c r="J879" s="444">
        <f t="array" ref="J879">IFERROR(INDEX('Retirement Calculator'!J:J,MATCH('Isaac 401k'!N879,'Retirement Calculator'!A:A,0),0),0)</f>
        <v>8395.6297298201844</v>
      </c>
      <c r="K879" s="444">
        <f t="shared" ca="1" si="79"/>
        <v>7460.1055364282684</v>
      </c>
      <c r="L879" s="444">
        <f t="shared" ca="1" si="80"/>
        <v>1797885.4342792127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1797885.4342792127</v>
      </c>
      <c r="J880" s="444">
        <f t="array" ref="J880">IFERROR(INDEX('Retirement Calculator'!J:J,MATCH('Isaac 401k'!N880,'Retirement Calculator'!A:A,0),0),0)</f>
        <v>8395.6297298201844</v>
      </c>
      <c r="K880" s="444">
        <f t="shared" ca="1" si="79"/>
        <v>7456.2075189558018</v>
      </c>
      <c r="L880" s="444">
        <f t="shared" ca="1" si="80"/>
        <v>1796946.0120683482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1796946.0120683482</v>
      </c>
      <c r="J881" s="444">
        <f t="array" ref="J881">IFERROR(INDEX('Retirement Calculator'!J:J,MATCH('Isaac 401k'!N881,'Retirement Calculator'!A:A,0),0),0)</f>
        <v>8395.6297298201844</v>
      </c>
      <c r="K881" s="444">
        <f t="shared" ca="1" si="79"/>
        <v>7452.2932597438676</v>
      </c>
      <c r="L881" s="444">
        <f t="shared" ca="1" si="80"/>
        <v>1796002.6755982719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1796002.6755982719</v>
      </c>
      <c r="J882" s="444">
        <f t="array" ref="J882">IFERROR(INDEX('Retirement Calculator'!J:J,MATCH('Isaac 401k'!N882,'Retirement Calculator'!A:A,0),0),0)</f>
        <v>8395.6297298201844</v>
      </c>
      <c r="K882" s="444">
        <f t="shared" ca="1" si="79"/>
        <v>7448.3626911185484</v>
      </c>
      <c r="L882" s="444">
        <f t="shared" ca="1" si="80"/>
        <v>1795055.4085595703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1795055.4085595703</v>
      </c>
      <c r="J883" s="444">
        <f t="array" ref="J883">IFERROR(INDEX('Retirement Calculator'!J:J,MATCH('Isaac 401k'!N883,'Retirement Calculator'!A:A,0),0),0)</f>
        <v>8395.6297298201844</v>
      </c>
      <c r="K883" s="444">
        <f t="shared" ca="1" si="79"/>
        <v>7444.4157451239589</v>
      </c>
      <c r="L883" s="444">
        <f t="shared" ca="1" si="80"/>
        <v>1794104.1945748741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1794104.1945748741</v>
      </c>
      <c r="J884" s="444">
        <f t="array" ref="J884">IFERROR(INDEX('Retirement Calculator'!J:J,MATCH('Isaac 401k'!N884,'Retirement Calculator'!A:A,0),0),0)</f>
        <v>8395.6297298201844</v>
      </c>
      <c r="K884" s="444">
        <f t="shared" ca="1" si="79"/>
        <v>7440.4523535210583</v>
      </c>
      <c r="L884" s="444">
        <f t="shared" ca="1" si="80"/>
        <v>1793149.017198575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1793149.017198575</v>
      </c>
      <c r="J885" s="444">
        <f t="array" ref="J885">IFERROR(INDEX('Retirement Calculator'!J:J,MATCH('Isaac 401k'!N885,'Retirement Calculator'!A:A,0),0),0)</f>
        <v>8395.6297298201844</v>
      </c>
      <c r="K885" s="444">
        <f t="shared" ca="1" si="79"/>
        <v>7436.4724477864784</v>
      </c>
      <c r="L885" s="444">
        <f t="shared" ca="1" si="80"/>
        <v>1792189.8599165413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1792189.8599165413</v>
      </c>
      <c r="J886" s="444">
        <f t="array" ref="J886">IFERROR(INDEX('Retirement Calculator'!J:J,MATCH('Isaac 401k'!N886,'Retirement Calculator'!A:A,0),0),0)</f>
        <v>8395.6297298201844</v>
      </c>
      <c r="K886" s="444">
        <f t="shared" ca="1" si="79"/>
        <v>7432.4759591113389</v>
      </c>
      <c r="L886" s="444">
        <f t="shared" ca="1" si="80"/>
        <v>1791226.7061458323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1791226.7061458323</v>
      </c>
      <c r="J887" s="444">
        <f t="array" ref="J887">IFERROR(INDEX('Retirement Calculator'!J:J,MATCH('Isaac 401k'!N887,'Retirement Calculator'!A:A,0),0),0)</f>
        <v>8395.6297298201844</v>
      </c>
      <c r="K887" s="444">
        <f t="shared" ca="1" si="79"/>
        <v>7428.4628184000503</v>
      </c>
      <c r="L887" s="444">
        <f t="shared" ca="1" si="80"/>
        <v>1790259.5392344121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1790259.5392344121</v>
      </c>
      <c r="J888" s="444">
        <f t="array" ref="J888">IFERROR(INDEX('Retirement Calculator'!J:J,MATCH('Isaac 401k'!N888,'Retirement Calculator'!A:A,0),0),0)</f>
        <v>8395.6297298201844</v>
      </c>
      <c r="K888" s="444">
        <f t="shared" ca="1" si="79"/>
        <v>7424.4329562691319</v>
      </c>
      <c r="L888" s="444">
        <f t="shared" ca="1" si="80"/>
        <v>1789288.3424608612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1789288.3424608612</v>
      </c>
      <c r="J889" s="444">
        <f t="array" ref="J889">IFERROR(INDEX('Retirement Calculator'!J:J,MATCH('Isaac 401k'!N889,'Retirement Calculator'!A:A,0),0),0)</f>
        <v>8395.6297298201844</v>
      </c>
      <c r="K889" s="444">
        <f t="shared" ca="1" si="79"/>
        <v>7420.3863030460043</v>
      </c>
      <c r="L889" s="444">
        <f t="shared" ca="1" si="80"/>
        <v>1788313.099034087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1788313.099034087</v>
      </c>
      <c r="J890" s="444">
        <f t="array" ref="J890">IFERROR(INDEX('Retirement Calculator'!J:J,MATCH('Isaac 401k'!N890,'Retirement Calculator'!A:A,0),0),0)</f>
        <v>8395.6297298201844</v>
      </c>
      <c r="K890" s="444">
        <f t="shared" ca="1" si="79"/>
        <v>7416.3227887677795</v>
      </c>
      <c r="L890" s="444">
        <f t="shared" ca="1" si="80"/>
        <v>1787333.7920930346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1787333.7920930346</v>
      </c>
      <c r="J891" s="444">
        <f t="array" ref="J891">IFERROR(INDEX('Retirement Calculator'!J:J,MATCH('Isaac 401k'!N891,'Retirement Calculator'!A:A,0),0),0)</f>
        <v>8395.6297298201844</v>
      </c>
      <c r="K891" s="444">
        <f t="shared" ca="1" si="79"/>
        <v>7412.2423431800598</v>
      </c>
      <c r="L891" s="444">
        <f t="shared" ca="1" si="80"/>
        <v>1786350.4047063945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1786350.4047063945</v>
      </c>
      <c r="J892" s="444">
        <f t="array" ref="J892">IFERROR(INDEX('Retirement Calculator'!J:J,MATCH('Isaac 401k'!N892,'Retirement Calculator'!A:A,0),0),0)</f>
        <v>8395.6297298201844</v>
      </c>
      <c r="K892" s="444">
        <f t="shared" ca="1" si="79"/>
        <v>7408.1448957357261</v>
      </c>
      <c r="L892" s="444">
        <f t="shared" ca="1" si="80"/>
        <v>1785362.91987231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1785362.91987231</v>
      </c>
      <c r="J893" s="444">
        <f t="array" ref="J893">IFERROR(INDEX('Retirement Calculator'!J:J,MATCH('Isaac 401k'!N893,'Retirement Calculator'!A:A,0),0),0)</f>
        <v>8395.6297298201844</v>
      </c>
      <c r="K893" s="444">
        <f t="shared" ca="1" si="79"/>
        <v>7404.0303755937075</v>
      </c>
      <c r="L893" s="444">
        <f t="shared" ca="1" si="80"/>
        <v>1784371.3205180836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1784371.3205180836</v>
      </c>
      <c r="J894" s="444">
        <f t="array" ref="J894">IFERROR(INDEX('Retirement Calculator'!J:J,MATCH('Isaac 401k'!N894,'Retirement Calculator'!A:A,0),0),0)</f>
        <v>8395.6297298201844</v>
      </c>
      <c r="K894" s="444">
        <f t="shared" ca="1" si="79"/>
        <v>7399.8987116177641</v>
      </c>
      <c r="L894" s="444">
        <f t="shared" ca="1" si="80"/>
        <v>1783375.5894998813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1783375.5894998813</v>
      </c>
      <c r="J895" s="444">
        <f t="array" ref="J895">IFERROR(INDEX('Retirement Calculator'!J:J,MATCH('Isaac 401k'!N895,'Retirement Calculator'!A:A,0),0),0)</f>
        <v>8395.6297298201844</v>
      </c>
      <c r="K895" s="444">
        <f t="shared" ca="1" si="79"/>
        <v>7395.7498323752543</v>
      </c>
      <c r="L895" s="444">
        <f t="shared" ca="1" si="80"/>
        <v>1782375.7096024363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1782375.7096024363</v>
      </c>
      <c r="J896" s="444">
        <f t="array" ref="J896">IFERROR(INDEX('Retirement Calculator'!J:J,MATCH('Isaac 401k'!N896,'Retirement Calculator'!A:A,0),0),0)</f>
        <v>8395.6297298201844</v>
      </c>
      <c r="K896" s="444">
        <f t="shared" ca="1" si="79"/>
        <v>7391.5836661358999</v>
      </c>
      <c r="L896" s="444">
        <f t="shared" ca="1" si="80"/>
        <v>1781371.6635387519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1781371.6635387519</v>
      </c>
      <c r="J897" s="444">
        <f t="array" ref="J897">IFERROR(INDEX('Retirement Calculator'!J:J,MATCH('Isaac 401k'!N897,'Retirement Calculator'!A:A,0),0),0)</f>
        <v>8395.6297298201844</v>
      </c>
      <c r="K897" s="444">
        <f t="shared" ca="1" si="79"/>
        <v>7387.4001408705499</v>
      </c>
      <c r="L897" s="444">
        <f t="shared" ca="1" si="80"/>
        <v>1780363.4339498023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1780363.4339498023</v>
      </c>
      <c r="J898" s="444">
        <f t="array" ref="J898">IFERROR(INDEX('Retirement Calculator'!J:J,MATCH('Isaac 401k'!N898,'Retirement Calculator'!A:A,0),0),0)</f>
        <v>8395.6297298201844</v>
      </c>
      <c r="K898" s="444">
        <f t="shared" ca="1" si="79"/>
        <v>7383.1991842499256</v>
      </c>
      <c r="L898" s="444">
        <f t="shared" ca="1" si="80"/>
        <v>1779351.003404232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1779351.003404232</v>
      </c>
      <c r="J899" s="444">
        <f t="array" ref="J899">IFERROR(INDEX('Retirement Calculator'!J:J,MATCH('Isaac 401k'!N899,'Retirement Calculator'!A:A,0),0),0)</f>
        <v>8395.6297298201844</v>
      </c>
      <c r="K899" s="444">
        <f t="shared" ca="1" si="79"/>
        <v>7378.9807236433826</v>
      </c>
      <c r="L899" s="444">
        <f t="shared" ca="1" si="80"/>
        <v>1778334.3543980552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1778334.3543980552</v>
      </c>
      <c r="J900" s="444">
        <f t="array" ref="J900">IFERROR(INDEX('Retirement Calculator'!J:J,MATCH('Isaac 401k'!N900,'Retirement Calculator'!A:A,0),0),0)</f>
        <v>8395.6297298201844</v>
      </c>
      <c r="K900" s="444">
        <f t="shared" ca="1" si="79"/>
        <v>7374.7446861176459</v>
      </c>
      <c r="L900" s="444">
        <f t="shared" ca="1" si="80"/>
        <v>1777313.4693543527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1777313.4693543527</v>
      </c>
      <c r="J901" s="444">
        <f t="array" ref="J901">IFERROR(INDEX('Retirement Calculator'!J:J,MATCH('Isaac 401k'!N901,'Retirement Calculator'!A:A,0),0),0)</f>
        <v>8395.6297298201844</v>
      </c>
      <c r="K901" s="444">
        <f t="shared" ca="1" si="79"/>
        <v>7370.4909984355509</v>
      </c>
      <c r="L901" s="444">
        <f t="shared" ca="1" si="80"/>
        <v>1776288.330622968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1776288.330622968</v>
      </c>
      <c r="J902" s="444">
        <f t="array" ref="J902">IFERROR(INDEX('Retirement Calculator'!J:J,MATCH('Isaac 401k'!N902,'Retirement Calculator'!A:A,0),0),0)</f>
        <v>8395.6297298201844</v>
      </c>
      <c r="K902" s="444">
        <f t="shared" ca="1" si="79"/>
        <v>7366.219587054783</v>
      </c>
      <c r="L902" s="444">
        <f t="shared" ca="1" si="80"/>
        <v>1775258.9204802027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1775258.9204802027</v>
      </c>
      <c r="J903" s="444">
        <f t="array" ref="J903">IFERROR(INDEX('Retirement Calculator'!J:J,MATCH('Isaac 401k'!N903,'Retirement Calculator'!A:A,0),0),0)</f>
        <v>8395.6297298201844</v>
      </c>
      <c r="K903" s="444">
        <f t="shared" ca="1" si="79"/>
        <v>7361.9303781265935</v>
      </c>
      <c r="L903" s="444">
        <f t="shared" ca="1" si="80"/>
        <v>1774225.2211285091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1774225.2211285091</v>
      </c>
      <c r="J904" s="444">
        <f t="array" ref="J904">IFERROR(INDEX('Retirement Calculator'!J:J,MATCH('Isaac 401k'!N904,'Retirement Calculator'!A:A,0),0),0)</f>
        <v>8395.6297298201844</v>
      </c>
      <c r="K904" s="444">
        <f t="shared" ca="1" si="79"/>
        <v>7357.6232974945369</v>
      </c>
      <c r="L904" s="444">
        <f t="shared" ca="1" si="80"/>
        <v>1773187.2146961836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1773187.2146961836</v>
      </c>
      <c r="J905" s="444">
        <f t="array" ref="J905">IFERROR(INDEX('Retirement Calculator'!J:J,MATCH('Isaac 401k'!N905,'Retirement Calculator'!A:A,0),0),0)</f>
        <v>8395.6297298201844</v>
      </c>
      <c r="K905" s="444">
        <f t="shared" ca="1" si="79"/>
        <v>7353.2982706931807</v>
      </c>
      <c r="L905" s="444">
        <f t="shared" ca="1" si="80"/>
        <v>1772144.8832370567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1772144.8832370567</v>
      </c>
      <c r="J906" s="444">
        <f t="array" ref="J906">IFERROR(INDEX('Retirement Calculator'!J:J,MATCH('Isaac 401k'!N906,'Retirement Calculator'!A:A,0),0),0)</f>
        <v>8395.6297298201844</v>
      </c>
      <c r="K906" s="444">
        <f t="shared" ca="1" si="79"/>
        <v>7348.9552229468181</v>
      </c>
      <c r="L906" s="444">
        <f t="shared" ca="1" si="80"/>
        <v>1771098.2087301833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1771098.2087301833</v>
      </c>
      <c r="J907" s="444">
        <f t="array" ref="J907">IFERROR(INDEX('Retirement Calculator'!J:J,MATCH('Isaac 401k'!N907,'Retirement Calculator'!A:A,0),0),0)</f>
        <v>8395.6297298201844</v>
      </c>
      <c r="K907" s="444">
        <f t="shared" ca="1" si="79"/>
        <v>7344.5940791681796</v>
      </c>
      <c r="L907" s="444">
        <f t="shared" ca="1" si="80"/>
        <v>1770047.1730795314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1770047.1730795314</v>
      </c>
      <c r="J908" s="444">
        <f t="array" ref="J908">IFERROR(INDEX('Retirement Calculator'!J:J,MATCH('Isaac 401k'!N908,'Retirement Calculator'!A:A,0),0),0)</f>
        <v>8395.6297298201844</v>
      </c>
      <c r="K908" s="444">
        <f t="shared" ca="1" si="79"/>
        <v>7340.2147639571303</v>
      </c>
      <c r="L908" s="444">
        <f t="shared" ca="1" si="80"/>
        <v>1768991.7581136683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1768991.7581136683</v>
      </c>
      <c r="J909" s="444">
        <f t="array" ref="J909">IFERROR(INDEX('Retirement Calculator'!J:J,MATCH('Isaac 401k'!N909,'Retirement Calculator'!A:A,0),0),0)</f>
        <v>8395.6297298201844</v>
      </c>
      <c r="K909" s="444">
        <f t="shared" ca="1" si="79"/>
        <v>7335.8172015993669</v>
      </c>
      <c r="L909" s="444">
        <f t="shared" ca="1" si="80"/>
        <v>1767931.9455854476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1767931.9455854476</v>
      </c>
      <c r="J910" s="444">
        <f t="array" ref="J910">IFERROR(INDEX('Retirement Calculator'!J:J,MATCH('Isaac 401k'!N910,'Retirement Calculator'!A:A,0),0),0)</f>
        <v>8395.6297298201844</v>
      </c>
      <c r="K910" s="444">
        <f t="shared" ca="1" si="79"/>
        <v>7331.4013160651139</v>
      </c>
      <c r="L910" s="444">
        <f t="shared" ca="1" si="80"/>
        <v>1766867.7171716925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1766867.7171716925</v>
      </c>
      <c r="J911" s="444">
        <f t="array" ref="J911">IFERROR(INDEX('Retirement Calculator'!J:J,MATCH('Isaac 401k'!N911,'Retirement Calculator'!A:A,0),0),0)</f>
        <v>8395.6297298201844</v>
      </c>
      <c r="K911" s="444">
        <f t="shared" ca="1" si="79"/>
        <v>7326.9670310078009</v>
      </c>
      <c r="L911" s="444">
        <f t="shared" ca="1" si="80"/>
        <v>1765799.0544728802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1765799.0544728802</v>
      </c>
      <c r="J912" s="444">
        <f t="array" ref="J912">IFERROR(INDEX('Retirement Calculator'!J:J,MATCH('Isaac 401k'!N912,'Retirement Calculator'!A:A,0),0),0)</f>
        <v>8395.6297298201844</v>
      </c>
      <c r="K912" s="444">
        <f t="shared" ca="1" si="79"/>
        <v>7322.5142697627489</v>
      </c>
      <c r="L912" s="444">
        <f t="shared" ca="1" si="80"/>
        <v>1764725.9390128227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1764725.9390128227</v>
      </c>
      <c r="J913" s="444">
        <f t="array" ref="J913">IFERROR(INDEX('Retirement Calculator'!J:J,MATCH('Isaac 401k'!N913,'Retirement Calculator'!A:A,0),0),0)</f>
        <v>8395.6297298201844</v>
      </c>
      <c r="K913" s="444">
        <f t="shared" ca="1" si="79"/>
        <v>7318.0429553458434</v>
      </c>
      <c r="L913" s="444">
        <f t="shared" ca="1" si="80"/>
        <v>1763648.3522383485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1763648.3522383485</v>
      </c>
      <c r="J914" s="444">
        <f t="array" ref="J914">IFERROR(INDEX('Retirement Calculator'!J:J,MATCH('Isaac 401k'!N914,'Retirement Calculator'!A:A,0),0),0)</f>
        <v>8395.6297298201844</v>
      </c>
      <c r="K914" s="444">
        <f t="shared" ca="1" si="79"/>
        <v>7313.5530104522013</v>
      </c>
      <c r="L914" s="444">
        <f t="shared" ca="1" si="80"/>
        <v>1762566.2755189806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1762566.2755189806</v>
      </c>
      <c r="J915" s="444">
        <f t="array" ref="J915">IFERROR(INDEX('Retirement Calculator'!J:J,MATCH('Isaac 401k'!N915,'Retirement Calculator'!A:A,0),0),0)</f>
        <v>8395.6297298201844</v>
      </c>
      <c r="K915" s="444">
        <f t="shared" ca="1" si="79"/>
        <v>7309.0443574548344</v>
      </c>
      <c r="L915" s="444">
        <f t="shared" ca="1" si="80"/>
        <v>1761479.6901466153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1761479.6901466153</v>
      </c>
      <c r="J916" s="444">
        <f t="array" ref="J916">IFERROR(INDEX('Retirement Calculator'!J:J,MATCH('Isaac 401k'!N916,'Retirement Calculator'!A:A,0),0),0)</f>
        <v>8395.6297298201844</v>
      </c>
      <c r="K916" s="444">
        <f t="shared" ca="1" si="79"/>
        <v>7304.516918403313</v>
      </c>
      <c r="L916" s="444">
        <f t="shared" ca="1" si="80"/>
        <v>1760388.5773351984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1760388.5773351984</v>
      </c>
      <c r="J917" s="444">
        <f t="array" ref="J917">IFERROR(INDEX('Retirement Calculator'!J:J,MATCH('Isaac 401k'!N917,'Retirement Calculator'!A:A,0),0),0)</f>
        <v>8395.6297298201844</v>
      </c>
      <c r="K917" s="444">
        <f t="shared" ca="1" si="79"/>
        <v>7299.9706150224092</v>
      </c>
      <c r="L917" s="444">
        <f t="shared" ca="1" si="80"/>
        <v>1759292.9182204006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1759292.9182204006</v>
      </c>
      <c r="J918" s="444">
        <f t="array" ref="J918">IFERROR(INDEX('Retirement Calculator'!J:J,MATCH('Isaac 401k'!N918,'Retirement Calculator'!A:A,0),0),0)</f>
        <v>8395.6297298201844</v>
      </c>
      <c r="K918" s="444">
        <f t="shared" ca="1" si="79"/>
        <v>7295.4053687107516</v>
      </c>
      <c r="L918" s="444">
        <f t="shared" ca="1" si="80"/>
        <v>1758192.6938592913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1758192.6938592913</v>
      </c>
      <c r="J919" s="444">
        <f t="array" ref="J919">IFERROR(INDEX('Retirement Calculator'!J:J,MATCH('Isaac 401k'!N919,'Retirement Calculator'!A:A,0),0),0)</f>
        <v>8395.6297298201844</v>
      </c>
      <c r="K919" s="444">
        <f t="shared" ca="1" si="79"/>
        <v>7290.8211005394614</v>
      </c>
      <c r="L919" s="444">
        <f t="shared" ca="1" si="80"/>
        <v>1757087.8852300106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1757087.8852300106</v>
      </c>
      <c r="J920" s="444">
        <f t="array" ref="J920">IFERROR(INDEX('Retirement Calculator'!J:J,MATCH('Isaac 401k'!N920,'Retirement Calculator'!A:A,0),0),0)</f>
        <v>8395.6297298201844</v>
      </c>
      <c r="K920" s="444">
        <f t="shared" ca="1" si="79"/>
        <v>7286.217731250792</v>
      </c>
      <c r="L920" s="444">
        <f t="shared" ca="1" si="80"/>
        <v>1755978.4732314411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1755978.4732314411</v>
      </c>
      <c r="J921" s="444">
        <f t="array" ref="J921">IFERROR(INDEX('Retirement Calculator'!J:J,MATCH('Isaac 401k'!N921,'Retirement Calculator'!A:A,0),0),0)</f>
        <v>8395.6297298201844</v>
      </c>
      <c r="K921" s="444">
        <f t="shared" ca="1" si="79"/>
        <v>7281.5951812567537</v>
      </c>
      <c r="L921" s="444">
        <f t="shared" ca="1" si="80"/>
        <v>1754864.4386828777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1754864.4386828777</v>
      </c>
      <c r="J922" s="444">
        <f t="array" ref="J922">IFERROR(INDEX('Retirement Calculator'!J:J,MATCH('Isaac 401k'!N922,'Retirement Calculator'!A:A,0),0),0)</f>
        <v>8395.6297298201844</v>
      </c>
      <c r="K922" s="444">
        <f t="shared" ca="1" si="79"/>
        <v>7276.9533706377406</v>
      </c>
      <c r="L922" s="444">
        <f t="shared" ca="1" si="80"/>
        <v>1753745.7623236952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1753745.7623236952</v>
      </c>
      <c r="J923" s="444">
        <f t="array" ref="J923">IFERROR(INDEX('Retirement Calculator'!J:J,MATCH('Isaac 401k'!N923,'Retirement Calculator'!A:A,0),0),0)</f>
        <v>8395.6297298201844</v>
      </c>
      <c r="K923" s="444">
        <f t="shared" ca="1" si="79"/>
        <v>7272.2922191411462</v>
      </c>
      <c r="L923" s="444">
        <f t="shared" ca="1" si="80"/>
        <v>1752622.4248130161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1752622.4248130161</v>
      </c>
      <c r="J924" s="444">
        <f t="array" ref="J924">IFERROR(INDEX('Retirement Calculator'!J:J,MATCH('Isaac 401k'!N924,'Retirement Calculator'!A:A,0),0),0)</f>
        <v>8395.6297298201844</v>
      </c>
      <c r="K924" s="444">
        <f t="shared" ca="1" si="79"/>
        <v>7267.6116461799829</v>
      </c>
      <c r="L924" s="444">
        <f t="shared" ca="1" si="80"/>
        <v>1751494.4067293759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1751494.4067293759</v>
      </c>
      <c r="J925" s="444">
        <f t="array" ref="J925">IFERROR(INDEX('Retirement Calculator'!J:J,MATCH('Isaac 401k'!N925,'Retirement Calculator'!A:A,0),0),0)</f>
        <v>8395.6297298201844</v>
      </c>
      <c r="K925" s="444">
        <f t="shared" ca="1" si="79"/>
        <v>7262.9115708314821</v>
      </c>
      <c r="L925" s="444">
        <f t="shared" ca="1" si="80"/>
        <v>1750361.6885703872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1750361.6885703872</v>
      </c>
      <c r="J926" s="444">
        <f t="array" ref="J926">IFERROR(INDEX('Retirement Calculator'!J:J,MATCH('Isaac 401k'!N926,'Retirement Calculator'!A:A,0),0),0)</f>
        <v>8395.6297298201844</v>
      </c>
      <c r="K926" s="444">
        <f t="shared" ca="1" si="79"/>
        <v>7258.1919118356955</v>
      </c>
      <c r="L926" s="444">
        <f t="shared" ca="1" si="80"/>
        <v>1749224.2507524027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1749224.2507524027</v>
      </c>
      <c r="J927" s="444">
        <f t="array" ref="J927">IFERROR(INDEX('Retirement Calculator'!J:J,MATCH('Isaac 401k'!N927,'Retirement Calculator'!A:A,0),0),0)</f>
        <v>8395.6297298201844</v>
      </c>
      <c r="K927" s="444">
        <f t="shared" ca="1" si="79"/>
        <v>7253.4525875940926</v>
      </c>
      <c r="L927" s="444">
        <f t="shared" ca="1" si="80"/>
        <v>1748082.0736101766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1748082.0736101766</v>
      </c>
      <c r="J928" s="444">
        <f t="array" ref="J928">IFERROR(INDEX('Retirement Calculator'!J:J,MATCH('Isaac 401k'!N928,'Retirement Calculator'!A:A,0),0),0)</f>
        <v>8395.6297298201844</v>
      </c>
      <c r="K928" s="444">
        <f t="shared" ca="1" si="79"/>
        <v>7248.6935161681513</v>
      </c>
      <c r="L928" s="444">
        <f t="shared" ca="1" si="80"/>
        <v>1746935.1373965244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1746935.1373965244</v>
      </c>
      <c r="J929" s="444">
        <f t="array" ref="J929">IFERROR(INDEX('Retirement Calculator'!J:J,MATCH('Isaac 401k'!N929,'Retirement Calculator'!A:A,0),0),0)</f>
        <v>8395.6297298201844</v>
      </c>
      <c r="K929" s="444">
        <f t="shared" ca="1" si="79"/>
        <v>7243.914615277934</v>
      </c>
      <c r="L929" s="444">
        <f t="shared" ca="1" si="80"/>
        <v>1745783.4222819821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1745783.4222819821</v>
      </c>
      <c r="J930" s="444">
        <f t="array" ref="J930">IFERROR(INDEX('Retirement Calculator'!J:J,MATCH('Isaac 401k'!N930,'Retirement Calculator'!A:A,0),0),0)</f>
        <v>8395.6297298201844</v>
      </c>
      <c r="K930" s="444">
        <f t="shared" ca="1" si="79"/>
        <v>7239.1158023006747</v>
      </c>
      <c r="L930" s="444">
        <f t="shared" ca="1" si="80"/>
        <v>1744626.9083544626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1744626.9083544626</v>
      </c>
      <c r="J931" s="444">
        <f t="array" ref="J931">IFERROR(INDEX('Retirement Calculator'!J:J,MATCH('Isaac 401k'!N931,'Retirement Calculator'!A:A,0),0),0)</f>
        <v>8395.6297298201844</v>
      </c>
      <c r="K931" s="444">
        <f t="shared" ca="1" si="79"/>
        <v>7234.2969942693426</v>
      </c>
      <c r="L931" s="444">
        <f t="shared" ca="1" si="80"/>
        <v>1743465.5756189118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1743465.5756189118</v>
      </c>
      <c r="J932" s="444">
        <f t="array" ref="J932">IFERROR(INDEX('Retirement Calculator'!J:J,MATCH('Isaac 401k'!N932,'Retirement Calculator'!A:A,0),0),0)</f>
        <v>8395.6297298201844</v>
      </c>
      <c r="K932" s="444">
        <f t="shared" ca="1" si="79"/>
        <v>7229.4581078712154</v>
      </c>
      <c r="L932" s="444">
        <f t="shared" ca="1" si="80"/>
        <v>1742299.4039969628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1742299.4039969628</v>
      </c>
      <c r="J933" s="444">
        <f t="array" ref="J933">IFERROR(INDEX('Retirement Calculator'!J:J,MATCH('Isaac 401k'!N933,'Retirement Calculator'!A:A,0),0),0)</f>
        <v>8395.6297298201844</v>
      </c>
      <c r="K933" s="444">
        <f t="shared" ca="1" si="79"/>
        <v>7224.5990594464274</v>
      </c>
      <c r="L933" s="444">
        <f t="shared" ca="1" si="80"/>
        <v>1741128.3733265891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1741128.3733265891</v>
      </c>
      <c r="J934" s="444">
        <f t="array" ref="J934">IFERROR(INDEX('Retirement Calculator'!J:J,MATCH('Isaac 401k'!N934,'Retirement Calculator'!A:A,0),0),0)</f>
        <v>8395.6297298201844</v>
      </c>
      <c r="K934" s="444">
        <f t="shared" ca="1" si="79"/>
        <v>7219.7197649865375</v>
      </c>
      <c r="L934" s="444">
        <f t="shared" ca="1" si="80"/>
        <v>1739952.4633617555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1739952.4633617555</v>
      </c>
      <c r="J935" s="444">
        <f t="array" ref="J935">IFERROR(INDEX('Retirement Calculator'!J:J,MATCH('Isaac 401k'!N935,'Retirement Calculator'!A:A,0),0),0)</f>
        <v>8395.6297298201844</v>
      </c>
      <c r="K935" s="444">
        <f t="shared" ca="1" si="79"/>
        <v>7214.8201401330634</v>
      </c>
      <c r="L935" s="444">
        <f t="shared" ca="1" si="80"/>
        <v>1738771.6537720684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1738771.6537720684</v>
      </c>
      <c r="J936" s="444">
        <f t="array" ref="J936">IFERROR(INDEX('Retirement Calculator'!J:J,MATCH('Isaac 401k'!N936,'Retirement Calculator'!A:A,0),0),0)</f>
        <v>8395.6297298201844</v>
      </c>
      <c r="K936" s="444">
        <f t="shared" ca="1" si="79"/>
        <v>7209.9001001760334</v>
      </c>
      <c r="L936" s="444">
        <f t="shared" ca="1" si="80"/>
        <v>1737585.9241424243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1737585.9241424243</v>
      </c>
      <c r="J937" s="444">
        <f t="array" ref="J937">IFERROR(INDEX('Retirement Calculator'!J:J,MATCH('Isaac 401k'!N937,'Retirement Calculator'!A:A,0),0),0)</f>
        <v>8395.6297298201844</v>
      </c>
      <c r="K937" s="444">
        <f t="shared" ca="1" si="79"/>
        <v>7204.9595600525172</v>
      </c>
      <c r="L937" s="444">
        <f t="shared" ca="1" si="80"/>
        <v>1736395.2539726566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1736395.2539726566</v>
      </c>
      <c r="J938" s="444">
        <f t="array" ref="J938">IFERROR(INDEX('Retirement Calculator'!J:J,MATCH('Isaac 401k'!N938,'Retirement Calculator'!A:A,0),0),0)</f>
        <v>8395.6297298201844</v>
      </c>
      <c r="K938" s="444">
        <f t="shared" ca="1" si="79"/>
        <v>7199.9984343451515</v>
      </c>
      <c r="L938" s="444">
        <f t="shared" ca="1" si="80"/>
        <v>1735199.6226771816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1735199.6226771816</v>
      </c>
      <c r="J939" s="444">
        <f t="array" ref="J939">IFERROR(INDEX('Retirement Calculator'!J:J,MATCH('Isaac 401k'!N939,'Retirement Calculator'!A:A,0),0),0)</f>
        <v>8395.6297298201844</v>
      </c>
      <c r="K939" s="444">
        <f t="shared" ca="1" si="79"/>
        <v>7195.0166372806734</v>
      </c>
      <c r="L939" s="444">
        <f t="shared" ca="1" si="80"/>
        <v>1733999.009584642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1733999.009584642</v>
      </c>
      <c r="J940" s="444">
        <f t="array" ref="J940">IFERROR(INDEX('Retirement Calculator'!J:J,MATCH('Isaac 401k'!N940,'Retirement Calculator'!A:A,0),0),0)</f>
        <v>8395.6297298201844</v>
      </c>
      <c r="K940" s="444">
        <f t="shared" ca="1" si="79"/>
        <v>7190.0140827284231</v>
      </c>
      <c r="L940" s="444">
        <f t="shared" ca="1" si="80"/>
        <v>1732793.3939375503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1732793.3939375503</v>
      </c>
      <c r="J941" s="444">
        <f t="array" ref="J941">IFERROR(INDEX('Retirement Calculator'!J:J,MATCH('Isaac 401k'!N941,'Retirement Calculator'!A:A,0),0),0)</f>
        <v>8395.6297298201844</v>
      </c>
      <c r="K941" s="444">
        <f t="shared" ca="1" si="79"/>
        <v>7184.990684198875</v>
      </c>
      <c r="L941" s="444">
        <f t="shared" ca="1" si="80"/>
        <v>1731582.754891929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1731582.754891929</v>
      </c>
      <c r="J942" s="444">
        <f t="array" ref="J942">IFERROR(INDEX('Retirement Calculator'!J:J,MATCH('Isaac 401k'!N942,'Retirement Calculator'!A:A,0),0),0)</f>
        <v>8395.6297298201844</v>
      </c>
      <c r="K942" s="444">
        <f t="shared" ca="1" si="79"/>
        <v>7179.9463548421199</v>
      </c>
      <c r="L942" s="444">
        <f t="shared" ca="1" si="80"/>
        <v>1730367.0715169508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1730367.0715169508</v>
      </c>
      <c r="J943" s="444">
        <f t="array" ref="J943">IFERROR(INDEX('Retirement Calculator'!J:J,MATCH('Isaac 401k'!N943,'Retirement Calculator'!A:A,0),0),0)</f>
        <v>8395.6297298201844</v>
      </c>
      <c r="K943" s="444">
        <f t="shared" ca="1" si="79"/>
        <v>7174.8810074463772</v>
      </c>
      <c r="L943" s="444">
        <f t="shared" ca="1" si="80"/>
        <v>1729146.3227945771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1729146.3227945771</v>
      </c>
      <c r="J944" s="444">
        <f t="array" ref="J944">IFERROR(INDEX('Retirement Calculator'!J:J,MATCH('Isaac 401k'!N944,'Retirement Calculator'!A:A,0),0),0)</f>
        <v>8395.6297298201844</v>
      </c>
      <c r="K944" s="444">
        <f t="shared" ca="1" si="79"/>
        <v>7169.7945544364857</v>
      </c>
      <c r="L944" s="444">
        <f t="shared" ca="1" si="80"/>
        <v>1727920.4876191935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1727920.4876191935</v>
      </c>
      <c r="J945" s="444">
        <f t="array" ref="J945">IFERROR(INDEX('Retirement Calculator'!J:J,MATCH('Isaac 401k'!N945,'Retirement Calculator'!A:A,0),0),0)</f>
        <v>8395.6297298201844</v>
      </c>
      <c r="K945" s="444">
        <f t="shared" ca="1" si="79"/>
        <v>7164.6869078723885</v>
      </c>
      <c r="L945" s="444">
        <f t="shared" ca="1" si="80"/>
        <v>1726689.5447972456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1726689.5447972456</v>
      </c>
      <c r="J946" s="444">
        <f t="array" ref="J946">IFERROR(INDEX('Retirement Calculator'!J:J,MATCH('Isaac 401k'!N946,'Retirement Calculator'!A:A,0),0),0)</f>
        <v>8395.6297298201844</v>
      </c>
      <c r="K946" s="444">
        <f t="shared" ca="1" si="79"/>
        <v>7159.5579794476062</v>
      </c>
      <c r="L946" s="444">
        <f t="shared" ca="1" si="80"/>
        <v>1725453.473046873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1725453.473046873</v>
      </c>
      <c r="J947" s="444">
        <f t="array" ref="J947">IFERROR(INDEX('Retirement Calculator'!J:J,MATCH('Isaac 401k'!N947,'Retirement Calculator'!A:A,0),0),0)</f>
        <v>8395.6297298201844</v>
      </c>
      <c r="K947" s="444">
        <f t="shared" ca="1" si="79"/>
        <v>7154.4076804877186</v>
      </c>
      <c r="L947" s="444">
        <f t="shared" ca="1" si="80"/>
        <v>1724212.2509975405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1724212.2509975405</v>
      </c>
      <c r="J948" s="444">
        <f t="array" ref="J948">IFERROR(INDEX('Retirement Calculator'!J:J,MATCH('Isaac 401k'!N948,'Retirement Calculator'!A:A,0),0),0)</f>
        <v>8395.6297298201844</v>
      </c>
      <c r="K948" s="444">
        <f t="shared" ca="1" si="79"/>
        <v>7149.2359219488353</v>
      </c>
      <c r="L948" s="444">
        <f t="shared" ca="1" si="80"/>
        <v>1722965.8571896693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1722965.8571896693</v>
      </c>
      <c r="J949" s="444">
        <f t="array" ref="J949">IFERROR(INDEX('Retirement Calculator'!J:J,MATCH('Isaac 401k'!N949,'Retirement Calculator'!A:A,0),0),0)</f>
        <v>8395.6297298201844</v>
      </c>
      <c r="K949" s="444">
        <f t="shared" ca="1" si="79"/>
        <v>7144.0426144160383</v>
      </c>
      <c r="L949" s="444">
        <f t="shared" ca="1" si="80"/>
        <v>1721714.2700742651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1721714.2700742651</v>
      </c>
      <c r="J950" s="444">
        <f t="array" ref="J950">IFERROR(INDEX('Retirement Calculator'!J:J,MATCH('Isaac 401k'!N950,'Retirement Calculator'!A:A,0),0),0)</f>
        <v>8395.6297298201844</v>
      </c>
      <c r="K950" s="444">
        <f t="shared" ca="1" si="79"/>
        <v>7138.8276681018533</v>
      </c>
      <c r="L950" s="444">
        <f t="shared" ca="1" si="80"/>
        <v>1720457.4680125467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1720457.4680125467</v>
      </c>
      <c r="J951" s="444">
        <f t="array" ref="J951">IFERROR(INDEX('Retirement Calculator'!J:J,MATCH('Isaac 401k'!N951,'Retirement Calculator'!A:A,0),0),0)</f>
        <v>8395.6297298201844</v>
      </c>
      <c r="K951" s="444">
        <f t="shared" ca="1" si="79"/>
        <v>7133.5909928446945</v>
      </c>
      <c r="L951" s="444">
        <f t="shared" ca="1" si="80"/>
        <v>1719195.4292755711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1719195.4292755711</v>
      </c>
      <c r="J952" s="444">
        <f t="array" ref="J952">IFERROR(INDEX('Retirement Calculator'!J:J,MATCH('Isaac 401k'!N952,'Retirement Calculator'!A:A,0),0),0)</f>
        <v>8395.6297298201844</v>
      </c>
      <c r="K952" s="444">
        <f t="shared" ca="1" si="79"/>
        <v>7128.3324981072956</v>
      </c>
      <c r="L952" s="444">
        <f t="shared" ca="1" si="80"/>
        <v>1717928.1320438583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1717928.1320438583</v>
      </c>
      <c r="J953" s="444">
        <f t="array" ref="J953">IFERROR(INDEX('Retirement Calculator'!J:J,MATCH('Isaac 401k'!N953,'Retirement Calculator'!A:A,0),0),0)</f>
        <v>8395.6297298201844</v>
      </c>
      <c r="K953" s="444">
        <f t="shared" ca="1" si="79"/>
        <v>7123.0520929751583</v>
      </c>
      <c r="L953" s="444">
        <f t="shared" ca="1" si="80"/>
        <v>1716655.5544070133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1716655.5544070133</v>
      </c>
      <c r="J954" s="444">
        <f t="array" ref="J954">IFERROR(INDEX('Retirement Calculator'!J:J,MATCH('Isaac 401k'!N954,'Retirement Calculator'!A:A,0),0),0)</f>
        <v>8395.6297298201844</v>
      </c>
      <c r="K954" s="444">
        <f t="shared" ca="1" si="79"/>
        <v>7117.7496861549716</v>
      </c>
      <c r="L954" s="444">
        <f t="shared" ca="1" si="80"/>
        <v>1715377.6743633482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1715377.6743633482</v>
      </c>
      <c r="J955" s="444">
        <f t="array" ref="J955">IFERROR(INDEX('Retirement Calculator'!J:J,MATCH('Isaac 401k'!N955,'Retirement Calculator'!A:A,0),0),0)</f>
        <v>8395.6297298201844</v>
      </c>
      <c r="K955" s="444">
        <f t="shared" ca="1" si="79"/>
        <v>7112.4251859730321</v>
      </c>
      <c r="L955" s="444">
        <f t="shared" ca="1" si="80"/>
        <v>1714094.469819501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1714094.469819501</v>
      </c>
      <c r="J956" s="444">
        <f t="array" ref="J956">IFERROR(INDEX('Retirement Calculator'!J:J,MATCH('Isaac 401k'!N956,'Retirement Calculator'!A:A,0),0),0)</f>
        <v>8395.6297298201844</v>
      </c>
      <c r="K956" s="444">
        <f t="shared" ca="1" si="79"/>
        <v>7107.0785003736701</v>
      </c>
      <c r="L956" s="444">
        <f t="shared" ca="1" si="80"/>
        <v>1712805.9185900546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1712805.9185900546</v>
      </c>
      <c r="J957" s="444">
        <f t="array" ref="J957">IFERROR(INDEX('Retirement Calculator'!J:J,MATCH('Isaac 401k'!N957,'Retirement Calculator'!A:A,0),0),0)</f>
        <v>8395.6297298201844</v>
      </c>
      <c r="K957" s="444">
        <f t="shared" ca="1" si="79"/>
        <v>7101.7095369176432</v>
      </c>
      <c r="L957" s="444">
        <f t="shared" ca="1" si="80"/>
        <v>1711511.9983971522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1711511.9983971522</v>
      </c>
      <c r="J958" s="444">
        <f t="array" ref="J958">IFERROR(INDEX('Retirement Calculator'!J:J,MATCH('Isaac 401k'!N958,'Retirement Calculator'!A:A,0),0),0)</f>
        <v>8395.6297298201844</v>
      </c>
      <c r="K958" s="444">
        <f t="shared" ca="1" si="79"/>
        <v>7096.3182027805487</v>
      </c>
      <c r="L958" s="444">
        <f t="shared" ca="1" si="80"/>
        <v>1710212.6868701125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1710212.6868701125</v>
      </c>
      <c r="J959" s="444">
        <f t="array" ref="J959">IFERROR(INDEX('Retirement Calculator'!J:J,MATCH('Isaac 401k'!N959,'Retirement Calculator'!A:A,0),0),0)</f>
        <v>8395.6297298201844</v>
      </c>
      <c r="K959" s="444">
        <f t="shared" ca="1" si="79"/>
        <v>7090.904404751218</v>
      </c>
      <c r="L959" s="444">
        <f t="shared" ca="1" si="80"/>
        <v>1708907.9615450436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1708907.9615450436</v>
      </c>
      <c r="J960" s="444">
        <f t="array" ref="J960">IFERROR(INDEX('Retirement Calculator'!J:J,MATCH('Isaac 401k'!N960,'Retirement Calculator'!A:A,0),0),0)</f>
        <v>8395.6297298201844</v>
      </c>
      <c r="K960" s="444">
        <f t="shared" ca="1" si="79"/>
        <v>7085.4680492300968</v>
      </c>
      <c r="L960" s="444">
        <f t="shared" ca="1" si="80"/>
        <v>1707597.7998644535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1707597.7998644535</v>
      </c>
      <c r="J961" s="444">
        <f t="array" ref="J961">IFERROR(INDEX('Retirement Calculator'!J:J,MATCH('Isaac 401k'!N961,'Retirement Calculator'!A:A,0),0),0)</f>
        <v>8395.6297298201844</v>
      </c>
      <c r="K961" s="444">
        <f t="shared" ca="1" si="79"/>
        <v>7080.009042227638</v>
      </c>
      <c r="L961" s="444">
        <f t="shared" ca="1" si="80"/>
        <v>1706282.179176861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1706282.179176861</v>
      </c>
      <c r="J962" s="444">
        <f t="array" ref="J962">IFERROR(INDEX('Retirement Calculator'!J:J,MATCH('Isaac 401k'!N962,'Retirement Calculator'!A:A,0),0),0)</f>
        <v>8395.6297298201844</v>
      </c>
      <c r="K962" s="444">
        <f t="shared" ca="1" si="79"/>
        <v>7074.5272893626698</v>
      </c>
      <c r="L962" s="444">
        <f t="shared" ca="1" si="80"/>
        <v>1704961.0767364034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1704961.0767364034</v>
      </c>
      <c r="J963" s="444">
        <f t="array" ref="J963">IFERROR(INDEX('Retirement Calculator'!J:J,MATCH('Isaac 401k'!N963,'Retirement Calculator'!A:A,0),0),0)</f>
        <v>8395.6297298201844</v>
      </c>
      <c r="K963" s="444">
        <f t="shared" ca="1" si="79"/>
        <v>7069.0226958607636</v>
      </c>
      <c r="L963" s="444">
        <f t="shared" ca="1" si="80"/>
        <v>1703634.469702444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1703634.469702444</v>
      </c>
      <c r="J964" s="444">
        <f t="array" ref="J964">IFERROR(INDEX('Retirement Calculator'!J:J,MATCH('Isaac 401k'!N964,'Retirement Calculator'!A:A,0),0),0)</f>
        <v>8395.6297298201844</v>
      </c>
      <c r="K964" s="444">
        <f t="shared" ca="1" si="79"/>
        <v>7063.4951665525987</v>
      </c>
      <c r="L964" s="444">
        <f t="shared" ca="1" si="80"/>
        <v>1702302.3351391763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1702302.3351391763</v>
      </c>
      <c r="J965" s="444">
        <f t="array" ref="J965">IFERROR(INDEX('Retirement Calculator'!J:J,MATCH('Isaac 401k'!N965,'Retirement Calculator'!A:A,0),0),0)</f>
        <v>8395.6297298201844</v>
      </c>
      <c r="K965" s="444">
        <f t="shared" ca="1" si="79"/>
        <v>7057.9446058723161</v>
      </c>
      <c r="L965" s="444">
        <f t="shared" ca="1" si="80"/>
        <v>1700964.6500152284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1700964.6500152284</v>
      </c>
      <c r="J966" s="444">
        <f t="array" ref="J966">IFERROR(INDEX('Retirement Calculator'!J:J,MATCH('Isaac 401k'!N966,'Retirement Calculator'!A:A,0),0),0)</f>
        <v>8395.6297298201844</v>
      </c>
      <c r="K966" s="444">
        <f t="shared" ca="1" si="79"/>
        <v>7052.3709178558665</v>
      </c>
      <c r="L966" s="444">
        <f t="shared" ca="1" si="80"/>
        <v>1699621.391203264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1699621.391203264</v>
      </c>
      <c r="J967" s="444">
        <f t="array" ref="J967">IFERROR(INDEX('Retirement Calculator'!J:J,MATCH('Isaac 401k'!N967,'Retirement Calculator'!A:A,0),0),0)</f>
        <v>8395.6297298201844</v>
      </c>
      <c r="K967" s="444">
        <f t="shared" ca="1" si="79"/>
        <v>7046.7740061393479</v>
      </c>
      <c r="L967" s="444">
        <f t="shared" ca="1" si="80"/>
        <v>1698272.5354795831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1698272.5354795831</v>
      </c>
      <c r="J968" s="444">
        <f t="array" ref="J968">IFERROR(INDEX('Retirement Calculator'!J:J,MATCH('Isaac 401k'!N968,'Retirement Calculator'!A:A,0),0),0)</f>
        <v>8395.6297298201844</v>
      </c>
      <c r="K968" s="444">
        <f t="shared" ca="1" si="79"/>
        <v>7041.1537739573459</v>
      </c>
      <c r="L968" s="444">
        <f t="shared" ca="1" si="80"/>
        <v>1696918.0595237203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1696918.0595237203</v>
      </c>
      <c r="J969" s="444">
        <f t="array" ref="J969">IFERROR(INDEX('Retirement Calculator'!J:J,MATCH('Isaac 401k'!N969,'Retirement Calculator'!A:A,0),0),0)</f>
        <v>8395.6297298201844</v>
      </c>
      <c r="K969" s="444">
        <f t="shared" ca="1" si="79"/>
        <v>7035.5101241412513</v>
      </c>
      <c r="L969" s="444">
        <f t="shared" ca="1" si="80"/>
        <v>1695557.9399180415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1695557.9399180415</v>
      </c>
      <c r="J970" s="444">
        <f t="array" ref="J970">IFERROR(INDEX('Retirement Calculator'!J:J,MATCH('Isaac 401k'!N970,'Retirement Calculator'!A:A,0),0),0)</f>
        <v>8395.6297298201844</v>
      </c>
      <c r="K970" s="444">
        <f t="shared" ca="1" si="79"/>
        <v>7029.8429591175882</v>
      </c>
      <c r="L970" s="444">
        <f t="shared" ca="1" si="80"/>
        <v>1694192.1531473389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1694192.1531473389</v>
      </c>
      <c r="J971" s="444">
        <f t="array" ref="J971">IFERROR(INDEX('Retirement Calculator'!J:J,MATCH('Isaac 401k'!N971,'Retirement Calculator'!A:A,0),0),0)</f>
        <v>8395.6297298201844</v>
      </c>
      <c r="K971" s="444">
        <f t="shared" ca="1" si="79"/>
        <v>7024.1521809063279</v>
      </c>
      <c r="L971" s="444">
        <f t="shared" ca="1" si="80"/>
        <v>1692820.6755984251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1692820.6755984251</v>
      </c>
      <c r="J972" s="444">
        <f t="array" ref="J972">IFERROR(INDEX('Retirement Calculator'!J:J,MATCH('Isaac 401k'!N972,'Retirement Calculator'!A:A,0),0),0)</f>
        <v>8395.6297298201844</v>
      </c>
      <c r="K972" s="444">
        <f t="shared" ca="1" si="79"/>
        <v>7018.4376911191857</v>
      </c>
      <c r="L972" s="444">
        <f t="shared" ca="1" si="80"/>
        <v>1691443.4835597242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1691443.4835597242</v>
      </c>
      <c r="J973" s="444">
        <f t="array" ref="J973">IFERROR(INDEX('Retirement Calculator'!J:J,MATCH('Isaac 401k'!N973,'Retirement Calculator'!A:A,0),0),0)</f>
        <v>8395.6297298201844</v>
      </c>
      <c r="K973" s="444">
        <f t="shared" ca="1" si="79"/>
        <v>7012.6993909579342</v>
      </c>
      <c r="L973" s="444">
        <f t="shared" ca="1" si="80"/>
        <v>1690060.5532208618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1690060.5532208618</v>
      </c>
      <c r="J974" s="444">
        <f t="array" ref="J974">IFERROR(INDEX('Retirement Calculator'!J:J,MATCH('Isaac 401k'!N974,'Retirement Calculator'!A:A,0),0),0)</f>
        <v>8395.6297298201844</v>
      </c>
      <c r="K974" s="444">
        <f t="shared" ca="1" si="79"/>
        <v>7006.9371812126737</v>
      </c>
      <c r="L974" s="444">
        <f t="shared" ca="1" si="80"/>
        <v>1688671.8606722543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1688671.8606722543</v>
      </c>
      <c r="J975" s="444">
        <f t="array" ref="J975">IFERROR(INDEX('Retirement Calculator'!J:J,MATCH('Isaac 401k'!N975,'Retirement Calculator'!A:A,0),0),0)</f>
        <v>8395.6297298201844</v>
      </c>
      <c r="K975" s="444">
        <f t="shared" ca="1" si="79"/>
        <v>7001.1509622601425</v>
      </c>
      <c r="L975" s="444">
        <f t="shared" ca="1" si="80"/>
        <v>1687277.3819046943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1687277.3819046943</v>
      </c>
      <c r="J976" s="444">
        <f t="array" ref="J976">IFERROR(INDEX('Retirement Calculator'!J:J,MATCH('Isaac 401k'!N976,'Retirement Calculator'!A:A,0),0),0)</f>
        <v>8395.6297298201844</v>
      </c>
      <c r="K976" s="444">
        <f t="shared" ca="1" si="79"/>
        <v>6995.3406340619749</v>
      </c>
      <c r="L976" s="444">
        <f t="shared" ca="1" si="80"/>
        <v>1685877.092808936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1685877.092808936</v>
      </c>
      <c r="J977" s="444">
        <f t="array" ref="J977">IFERROR(INDEX('Retirement Calculator'!J:J,MATCH('Isaac 401k'!N977,'Retirement Calculator'!A:A,0),0),0)</f>
        <v>8395.6297298201844</v>
      </c>
      <c r="K977" s="444">
        <f t="shared" ca="1" si="79"/>
        <v>6989.5060961629833</v>
      </c>
      <c r="L977" s="444">
        <f t="shared" ca="1" si="80"/>
        <v>1684470.9691752789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1684470.9691752789</v>
      </c>
      <c r="J978" s="444">
        <f t="array" ref="J978">IFERROR(INDEX('Retirement Calculator'!J:J,MATCH('Isaac 401k'!N978,'Retirement Calculator'!A:A,0),0),0)</f>
        <v>8395.6297298201844</v>
      </c>
      <c r="K978" s="444">
        <f t="shared" ca="1" si="79"/>
        <v>6983.6472476894114</v>
      </c>
      <c r="L978" s="444">
        <f t="shared" ca="1" si="80"/>
        <v>1683058.986693148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1683058.986693148</v>
      </c>
      <c r="J979" s="444">
        <f t="array" ref="J979">IFERROR(INDEX('Retirement Calculator'!J:J,MATCH('Isaac 401k'!N979,'Retirement Calculator'!A:A,0),0),0)</f>
        <v>8395.6297298201844</v>
      </c>
      <c r="K979" s="444">
        <f t="shared" ca="1" si="79"/>
        <v>6977.763987347199</v>
      </c>
      <c r="L979" s="444">
        <f t="shared" ca="1" si="80"/>
        <v>1681641.1209506751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1681641.1209506751</v>
      </c>
      <c r="J980" s="444">
        <f t="array" ref="J980">IFERROR(INDEX('Retirement Calculator'!J:J,MATCH('Isaac 401k'!N980,'Retirement Calculator'!A:A,0),0),0)</f>
        <v>8395.6297298201844</v>
      </c>
      <c r="K980" s="444">
        <f t="shared" ca="1" si="79"/>
        <v>6971.8562134202284</v>
      </c>
      <c r="L980" s="444">
        <f t="shared" ca="1" si="80"/>
        <v>1680217.3474342751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1680217.3474342751</v>
      </c>
      <c r="J981" s="444">
        <f t="array" ref="J981">IFERROR(INDEX('Retirement Calculator'!J:J,MATCH('Isaac 401k'!N981,'Retirement Calculator'!A:A,0),0),0)</f>
        <v>8395.6297298201844</v>
      </c>
      <c r="K981" s="444">
        <f t="shared" ca="1" si="79"/>
        <v>6965.9238237685631</v>
      </c>
      <c r="L981" s="444">
        <f t="shared" ca="1" si="80"/>
        <v>1678787.6415282234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1678787.6415282234</v>
      </c>
      <c r="J982" s="444">
        <f t="array" ref="J982">IFERROR(INDEX('Retirement Calculator'!J:J,MATCH('Isaac 401k'!N982,'Retirement Calculator'!A:A,0),0),0)</f>
        <v>8395.6297298201844</v>
      </c>
      <c r="K982" s="444">
        <f t="shared" ca="1" si="79"/>
        <v>6959.9667158266802</v>
      </c>
      <c r="L982" s="444">
        <f t="shared" ca="1" si="80"/>
        <v>1677351.9785142299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1677351.9785142299</v>
      </c>
      <c r="J983" s="444">
        <f t="array" ref="J983">IFERROR(INDEX('Retirement Calculator'!J:J,MATCH('Isaac 401k'!N983,'Retirement Calculator'!A:A,0),0),0)</f>
        <v>8395.6297298201844</v>
      </c>
      <c r="K983" s="444">
        <f t="shared" ca="1" si="79"/>
        <v>6953.9847866017071</v>
      </c>
      <c r="L983" s="444">
        <f t="shared" ca="1" si="80"/>
        <v>1675910.3335710114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1675910.3335710114</v>
      </c>
      <c r="J984" s="444">
        <f t="array" ref="J984">IFERROR(INDEX('Retirement Calculator'!J:J,MATCH('Isaac 401k'!N984,'Retirement Calculator'!A:A,0),0),0)</f>
        <v>8395.6297298201844</v>
      </c>
      <c r="K984" s="444">
        <f t="shared" ca="1" si="79"/>
        <v>6947.9779326716298</v>
      </c>
      <c r="L984" s="444">
        <f t="shared" ca="1" si="80"/>
        <v>1674462.6817738628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1674462.6817738628</v>
      </c>
      <c r="J985" s="444">
        <f t="array" ref="J985">IFERROR(INDEX('Retirement Calculator'!J:J,MATCH('Isaac 401k'!N985,'Retirement Calculator'!A:A,0),0),0)</f>
        <v>8395.6297298201844</v>
      </c>
      <c r="K985" s="444">
        <f t="shared" ca="1" si="79"/>
        <v>6941.9460501835101</v>
      </c>
      <c r="L985" s="444">
        <f t="shared" ca="1" si="80"/>
        <v>1673008.9980942262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1673008.9980942262</v>
      </c>
      <c r="J986" s="444">
        <f t="array" ref="J986">IFERROR(INDEX('Retirement Calculator'!J:J,MATCH('Isaac 401k'!N986,'Retirement Calculator'!A:A,0),0),0)</f>
        <v>8395.6297298201844</v>
      </c>
      <c r="K986" s="444">
        <f t="shared" ca="1" si="79"/>
        <v>6935.8890348516916</v>
      </c>
      <c r="L986" s="444">
        <f t="shared" ca="1" si="80"/>
        <v>1671549.2573992577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1671549.2573992577</v>
      </c>
      <c r="J987" s="444">
        <f t="array" ref="J987">IFERROR(INDEX('Retirement Calculator'!J:J,MATCH('Isaac 401k'!N987,'Retirement Calculator'!A:A,0),0),0)</f>
        <v>8395.6297298201844</v>
      </c>
      <c r="K987" s="444">
        <f t="shared" ca="1" si="79"/>
        <v>6929.8067819559901</v>
      </c>
      <c r="L987" s="444">
        <f t="shared" ca="1" si="80"/>
        <v>1670083.4344513936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1670083.4344513936</v>
      </c>
      <c r="J988" s="444">
        <f t="array" ref="J988">IFERROR(INDEX('Retirement Calculator'!J:J,MATCH('Isaac 401k'!N988,'Retirement Calculator'!A:A,0),0),0)</f>
        <v>8395.6297298201844</v>
      </c>
      <c r="K988" s="444">
        <f t="shared" ca="1" si="79"/>
        <v>6923.6991863398898</v>
      </c>
      <c r="L988" s="444">
        <f t="shared" ca="1" si="80"/>
        <v>1668611.5039079133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1668611.5039079133</v>
      </c>
      <c r="J989" s="444">
        <f t="array" ref="J989">IFERROR(INDEX('Retirement Calculator'!J:J,MATCH('Isaac 401k'!N989,'Retirement Calculator'!A:A,0),0),0)</f>
        <v>8395.6297298201844</v>
      </c>
      <c r="K989" s="444">
        <f t="shared" ca="1" si="79"/>
        <v>6917.566142408722</v>
      </c>
      <c r="L989" s="444">
        <f t="shared" ca="1" si="80"/>
        <v>1667133.4403205018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1667133.4403205018</v>
      </c>
      <c r="J990" s="444">
        <f t="array" ref="J990">IFERROR(INDEX('Retirement Calculator'!J:J,MATCH('Isaac 401k'!N990,'Retirement Calculator'!A:A,0),0),0)</f>
        <v>8395.6297298201844</v>
      </c>
      <c r="K990" s="444">
        <f t="shared" ca="1" si="79"/>
        <v>6911.4075441278401</v>
      </c>
      <c r="L990" s="444">
        <f t="shared" ca="1" si="80"/>
        <v>1665649.2181348095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1665649.2181348095</v>
      </c>
      <c r="J991" s="444">
        <f t="array" ref="J991">IFERROR(INDEX('Retirement Calculator'!J:J,MATCH('Isaac 401k'!N991,'Retirement Calculator'!A:A,0),0),0)</f>
        <v>8395.6297298201844</v>
      </c>
      <c r="K991" s="444">
        <f t="shared" ca="1" si="79"/>
        <v>6905.2232850207884</v>
      </c>
      <c r="L991" s="444">
        <f t="shared" ca="1" si="80"/>
        <v>1664158.8116900101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1664158.8116900101</v>
      </c>
      <c r="J992" s="444">
        <f t="array" ref="J992">IFERROR(INDEX('Retirement Calculator'!J:J,MATCH('Isaac 401k'!N992,'Retirement Calculator'!A:A,0),0),0)</f>
        <v>8395.6297298201844</v>
      </c>
      <c r="K992" s="444">
        <f t="shared" ca="1" si="79"/>
        <v>6899.013258167457</v>
      </c>
      <c r="L992" s="444">
        <f t="shared" ca="1" si="80"/>
        <v>1662662.1952183575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1662662.1952183575</v>
      </c>
      <c r="J993" s="444">
        <f t="array" ref="J993">IFERROR(INDEX('Retirement Calculator'!J:J,MATCH('Isaac 401k'!N993,'Retirement Calculator'!A:A,0),0),0)</f>
        <v>8395.6297298201844</v>
      </c>
      <c r="K993" s="444">
        <f t="shared" ca="1" si="79"/>
        <v>6892.7773562022385</v>
      </c>
      <c r="L993" s="444">
        <f t="shared" ca="1" si="80"/>
        <v>1661159.3428447396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1661159.3428447396</v>
      </c>
      <c r="J994" s="444">
        <f t="array" ref="J994">IFERROR(INDEX('Retirement Calculator'!J:J,MATCH('Isaac 401k'!N994,'Retirement Calculator'!A:A,0),0),0)</f>
        <v>8395.6297298201844</v>
      </c>
      <c r="K994" s="444">
        <f t="shared" ca="1" si="79"/>
        <v>6886.5154713121638</v>
      </c>
      <c r="L994" s="444">
        <f t="shared" ca="1" si="80"/>
        <v>1659650.2285862316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1659650.2285862316</v>
      </c>
      <c r="J995" s="444">
        <f t="array" ref="J995">IFERROR(INDEX('Retirement Calculator'!J:J,MATCH('Isaac 401k'!N995,'Retirement Calculator'!A:A,0),0),0)</f>
        <v>8395.6297298201844</v>
      </c>
      <c r="K995" s="444">
        <f t="shared" ca="1" si="79"/>
        <v>6880.2274952350463</v>
      </c>
      <c r="L995" s="444">
        <f t="shared" ca="1" si="80"/>
        <v>1658134.8263516466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1658134.8263516466</v>
      </c>
      <c r="J996" s="444">
        <f t="array" ref="J996">IFERROR(INDEX('Retirement Calculator'!J:J,MATCH('Isaac 401k'!N996,'Retirement Calculator'!A:A,0),0),0)</f>
        <v>8395.6297298201844</v>
      </c>
      <c r="K996" s="444">
        <f t="shared" ca="1" si="79"/>
        <v>6873.9133192576101</v>
      </c>
      <c r="L996" s="444">
        <f t="shared" ca="1" si="80"/>
        <v>1656613.1099410839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1656613.1099410839</v>
      </c>
      <c r="J997" s="444">
        <f t="array" ref="J997">IFERROR(INDEX('Retirement Calculator'!J:J,MATCH('Isaac 401k'!N997,'Retirement Calculator'!A:A,0),0),0)</f>
        <v>8395.6297298201844</v>
      </c>
      <c r="K997" s="444">
        <f t="shared" ca="1" si="79"/>
        <v>6867.572834213599</v>
      </c>
      <c r="L997" s="444">
        <f t="shared" ca="1" si="80"/>
        <v>1655085.0530454773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1655085.0530454773</v>
      </c>
      <c r="J998" s="444">
        <f t="array" ref="J998">IFERROR(INDEX('Retirement Calculator'!J:J,MATCH('Isaac 401k'!N998,'Retirement Calculator'!A:A,0),0),0)</f>
        <v>8395.6297298201844</v>
      </c>
      <c r="K998" s="444">
        <f t="shared" ca="1" si="79"/>
        <v>6861.205930481904</v>
      </c>
      <c r="L998" s="444">
        <f t="shared" ca="1" si="80"/>
        <v>1653550.629246139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1653550.629246139</v>
      </c>
      <c r="J999" s="444">
        <f t="array" ref="J999">IFERROR(INDEX('Retirement Calculator'!J:J,MATCH('Isaac 401k'!N999,'Retirement Calculator'!A:A,0),0),0)</f>
        <v>8395.6297298201844</v>
      </c>
      <c r="K999" s="444">
        <f t="shared" ca="1" si="79"/>
        <v>6854.8124979846607</v>
      </c>
      <c r="L999" s="444">
        <f t="shared" ca="1" si="80"/>
        <v>1652009.8120143034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1652009.8120143034</v>
      </c>
      <c r="J1000" s="444">
        <f t="array" ref="J1000">IFERROR(INDEX('Retirement Calculator'!J:J,MATCH('Isaac 401k'!N1000,'Retirement Calculator'!A:A,0),0),0)</f>
        <v>8395.6297298201844</v>
      </c>
      <c r="K1000" s="444">
        <f t="shared" ca="1" si="79"/>
        <v>6848.3924261853472</v>
      </c>
      <c r="L1000" s="444">
        <f t="shared" ca="1" si="80"/>
        <v>1650462.5747106685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1650462.5747106685</v>
      </c>
      <c r="J1001" s="444">
        <f t="array" ref="J1001">IFERROR(INDEX('Retirement Calculator'!J:J,MATCH('Isaac 401k'!N1001,'Retirement Calculator'!A:A,0),0),0)</f>
        <v>8395.6297298201844</v>
      </c>
      <c r="K1001" s="444">
        <f t="shared" ca="1" si="79"/>
        <v>6841.945604086869</v>
      </c>
      <c r="L1001" s="444">
        <f t="shared" ca="1" si="80"/>
        <v>1648908.8905849352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1648908.8905849352</v>
      </c>
      <c r="J1002" s="444">
        <f t="array" ref="J1002">IFERROR(INDEX('Retirement Calculator'!J:J,MATCH('Isaac 401k'!N1002,'Retirement Calculator'!A:A,0),0),0)</f>
        <v>8395.6297298201844</v>
      </c>
      <c r="K1002" s="444">
        <f t="shared" ca="1" si="79"/>
        <v>6835.4719202296465</v>
      </c>
      <c r="L1002" s="444">
        <f t="shared" ca="1" si="80"/>
        <v>1647348.7327753447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1647348.7327753447</v>
      </c>
      <c r="J1003" s="444">
        <f t="array" ref="J1003">IFERROR(INDEX('Retirement Calculator'!J:J,MATCH('Isaac 401k'!N1003,'Retirement Calculator'!A:A,0),0),0)</f>
        <v>8395.6297298201844</v>
      </c>
      <c r="K1003" s="444">
        <f t="shared" ca="1" si="79"/>
        <v>6828.9712626896853</v>
      </c>
      <c r="L1003" s="444">
        <f t="shared" ca="1" si="80"/>
        <v>1645782.0743082142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1645782.0743082142</v>
      </c>
      <c r="J1004" s="444">
        <f t="array" ref="J1004">IFERROR(INDEX('Retirement Calculator'!J:J,MATCH('Isaac 401k'!N1004,'Retirement Calculator'!A:A,0),0),0)</f>
        <v>8395.6297298201844</v>
      </c>
      <c r="K1004" s="444">
        <f t="shared" ca="1" si="79"/>
        <v>6822.4435190766417</v>
      </c>
      <c r="L1004" s="444">
        <f t="shared" ca="1" si="80"/>
        <v>1644208.8880974706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1644208.8880974706</v>
      </c>
      <c r="J1005" s="444">
        <f t="array" ref="J1005">IFERROR(INDEX('Retirement Calculator'!J:J,MATCH('Isaac 401k'!N1005,'Retirement Calculator'!A:A,0),0),0)</f>
        <v>8395.6297298201844</v>
      </c>
      <c r="K1005" s="444">
        <f t="shared" ca="1" si="79"/>
        <v>6815.8885765318755</v>
      </c>
      <c r="L1005" s="444">
        <f t="shared" ca="1" si="80"/>
        <v>1642629.1469441822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1642629.1469441822</v>
      </c>
      <c r="J1006" s="444">
        <f t="array" ref="J1006">IFERROR(INDEX('Retirement Calculator'!J:J,MATCH('Isaac 401k'!N1006,'Retirement Calculator'!A:A,0),0),0)</f>
        <v>8395.6297298201844</v>
      </c>
      <c r="K1006" s="444">
        <f t="shared" ca="1" si="79"/>
        <v>6809.306321726508</v>
      </c>
      <c r="L1006" s="444">
        <f t="shared" ca="1" si="80"/>
        <v>1641042.8235360885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1641042.8235360885</v>
      </c>
      <c r="J1007" s="444">
        <f t="array" ref="J1007">IFERROR(INDEX('Retirement Calculator'!J:J,MATCH('Isaac 401k'!N1007,'Retirement Calculator'!A:A,0),0),0)</f>
        <v>8395.6297298201844</v>
      </c>
      <c r="K1007" s="444">
        <f t="shared" ca="1" si="79"/>
        <v>6802.6966408594508</v>
      </c>
      <c r="L1007" s="444">
        <f t="shared" ca="1" si="80"/>
        <v>1639449.8904471276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1639449.8904471276</v>
      </c>
      <c r="J1008" s="444">
        <f t="array" ref="J1008">IFERROR(INDEX('Retirement Calculator'!J:J,MATCH('Isaac 401k'!N1008,'Retirement Calculator'!A:A,0),0),0)</f>
        <v>8395.6297298201844</v>
      </c>
      <c r="K1008" s="444">
        <f t="shared" ca="1" si="79"/>
        <v>6796.0594196554475</v>
      </c>
      <c r="L1008" s="444">
        <f t="shared" ca="1" si="80"/>
        <v>1637850.3201369629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1637850.3201369629</v>
      </c>
      <c r="J1009" s="444">
        <f t="array" ref="J1009">IFERROR(INDEX('Retirement Calculator'!J:J,MATCH('Isaac 401k'!N1009,'Retirement Calculator'!A:A,0),0),0)</f>
        <v>8395.6297298201844</v>
      </c>
      <c r="K1009" s="444">
        <f t="shared" ca="1" si="79"/>
        <v>6789.3945433630943</v>
      </c>
      <c r="L1009" s="444">
        <f t="shared" ca="1" si="80"/>
        <v>1636244.0849505058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1636244.0849505058</v>
      </c>
      <c r="J1010" s="444">
        <f t="array" ref="J1010">IFERROR(INDEX('Retirement Calculator'!J:J,MATCH('Isaac 401k'!N1010,'Retirement Calculator'!A:A,0),0),0)</f>
        <v>8395.6297298201844</v>
      </c>
      <c r="K1010" s="444">
        <f t="shared" ca="1" si="79"/>
        <v>6782.7018967528566</v>
      </c>
      <c r="L1010" s="444">
        <f t="shared" ca="1" si="80"/>
        <v>1634631.1571174385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1634631.1571174385</v>
      </c>
      <c r="J1011" s="444">
        <f t="array" ref="J1011">IFERROR(INDEX('Retirement Calculator'!J:J,MATCH('Isaac 401k'!N1011,'Retirement Calculator'!A:A,0),0),0)</f>
        <v>8395.6297298201844</v>
      </c>
      <c r="K1011" s="444">
        <f t="shared" ca="1" si="79"/>
        <v>6775.9813641150758</v>
      </c>
      <c r="L1011" s="444">
        <f t="shared" ca="1" si="80"/>
        <v>1633011.5087517335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1633011.5087517335</v>
      </c>
      <c r="J1012" s="444">
        <f t="array" ref="J1012">IFERROR(INDEX('Retirement Calculator'!J:J,MATCH('Isaac 401k'!N1012,'Retirement Calculator'!A:A,0),0),0)</f>
        <v>8395.6297298201844</v>
      </c>
      <c r="K1012" s="444">
        <f t="shared" ca="1" si="79"/>
        <v>6769.2328292579723</v>
      </c>
      <c r="L1012" s="444">
        <f t="shared" ca="1" si="80"/>
        <v>1631385.1118511714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1631385.1118511714</v>
      </c>
      <c r="J1013" s="444">
        <f t="array" ref="J1013">IFERROR(INDEX('Retirement Calculator'!J:J,MATCH('Isaac 401k'!N1013,'Retirement Calculator'!A:A,0),0),0)</f>
        <v>8395.6297298201844</v>
      </c>
      <c r="K1013" s="444">
        <f t="shared" ca="1" si="79"/>
        <v>6762.4561755056302</v>
      </c>
      <c r="L1013" s="444">
        <f t="shared" ca="1" si="80"/>
        <v>1629751.9382968568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1629751.9382968568</v>
      </c>
      <c r="J1014" s="444">
        <f t="array" ref="J1014">IFERROR(INDEX('Retirement Calculator'!J:J,MATCH('Isaac 401k'!N1014,'Retirement Calculator'!A:A,0),0),0)</f>
        <v>8395.6297298201844</v>
      </c>
      <c r="K1014" s="444">
        <f t="shared" ca="1" si="79"/>
        <v>6755.6512856959862</v>
      </c>
      <c r="L1014" s="444">
        <f t="shared" ca="1" si="80"/>
        <v>1628111.9598527327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1628111.9598527327</v>
      </c>
      <c r="J1015" s="444">
        <f t="array" ref="J1015">IFERROR(INDEX('Retirement Calculator'!J:J,MATCH('Isaac 401k'!N1015,'Retirement Calculator'!A:A,0),0),0)</f>
        <v>8395.6297298201844</v>
      </c>
      <c r="K1015" s="444">
        <f t="shared" ca="1" si="79"/>
        <v>6748.818042178802</v>
      </c>
      <c r="L1015" s="444">
        <f t="shared" ca="1" si="80"/>
        <v>1626465.1481650914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1626465.1481650914</v>
      </c>
      <c r="J1016" s="444">
        <f t="array" ref="J1016">IFERROR(INDEX('Retirement Calculator'!J:J,MATCH('Isaac 401k'!N1016,'Retirement Calculator'!A:A,0),0),0)</f>
        <v>8395.6297298201844</v>
      </c>
      <c r="K1016" s="444">
        <f t="shared" ca="1" si="79"/>
        <v>6741.9563268136299</v>
      </c>
      <c r="L1016" s="444">
        <f t="shared" ca="1" si="80"/>
        <v>1624811.4747620849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1624811.4747620849</v>
      </c>
      <c r="J1017" s="444">
        <f t="array" ref="J1017">IFERROR(INDEX('Retirement Calculator'!J:J,MATCH('Isaac 401k'!N1017,'Retirement Calculator'!A:A,0),0),0)</f>
        <v>8395.6297298201844</v>
      </c>
      <c r="K1017" s="444">
        <f t="shared" ca="1" si="79"/>
        <v>6735.0660209677699</v>
      </c>
      <c r="L1017" s="444">
        <f t="shared" ca="1" si="80"/>
        <v>1623150.9110532324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1623150.9110532324</v>
      </c>
      <c r="J1018" s="444">
        <f t="array" ref="J1018">IFERROR(INDEX('Retirement Calculator'!J:J,MATCH('Isaac 401k'!N1018,'Retirement Calculator'!A:A,0),0),0)</f>
        <v>8395.6297298201844</v>
      </c>
      <c r="K1018" s="444">
        <f t="shared" ca="1" si="79"/>
        <v>6728.1470055142172</v>
      </c>
      <c r="L1018" s="444">
        <f t="shared" ca="1" si="80"/>
        <v>1621483.4283289264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1621483.4283289264</v>
      </c>
      <c r="J1019" s="444">
        <f t="array" ref="J1019">IFERROR(INDEX('Retirement Calculator'!J:J,MATCH('Isaac 401k'!N1019,'Retirement Calculator'!A:A,0),0),0)</f>
        <v>8395.6297298201844</v>
      </c>
      <c r="K1019" s="444">
        <f t="shared" ca="1" si="79"/>
        <v>6721.1991608296094</v>
      </c>
      <c r="L1019" s="444">
        <f t="shared" ca="1" si="80"/>
        <v>1619808.9977599359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1619808.9977599359</v>
      </c>
      <c r="J1020" s="444">
        <f t="array" ref="J1020">IFERROR(INDEX('Retirement Calculator'!J:J,MATCH('Isaac 401k'!N1020,'Retirement Calculator'!A:A,0),0),0)</f>
        <v>8395.6297298201844</v>
      </c>
      <c r="K1020" s="444">
        <f t="shared" ca="1" si="79"/>
        <v>6714.2223667921489</v>
      </c>
      <c r="L1020" s="444">
        <f t="shared" ca="1" si="80"/>
        <v>1618127.5903969079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1618127.5903969079</v>
      </c>
      <c r="J1021" s="444">
        <f t="array" ref="J1021">IFERROR(INDEX('Retirement Calculator'!J:J,MATCH('Isaac 401k'!N1021,'Retirement Calculator'!A:A,0),0),0)</f>
        <v>8395.6297298201844</v>
      </c>
      <c r="K1021" s="444">
        <f t="shared" ca="1" si="79"/>
        <v>6707.2165027795318</v>
      </c>
      <c r="L1021" s="444">
        <f t="shared" ca="1" si="80"/>
        <v>1616439.1771698673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1616439.1771698673</v>
      </c>
      <c r="J1022" s="444">
        <f t="array" ref="J1022">IFERROR(INDEX('Retirement Calculator'!J:J,MATCH('Isaac 401k'!N1022,'Retirement Calculator'!A:A,0),0),0)</f>
        <v>8395.6297298201844</v>
      </c>
      <c r="K1022" s="444">
        <f t="shared" ca="1" si="79"/>
        <v>6700.1814476668633</v>
      </c>
      <c r="L1022" s="444">
        <f t="shared" ca="1" si="80"/>
        <v>1614743.728887714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1614743.728887714</v>
      </c>
      <c r="J1023" s="444">
        <f t="array" ref="J1023">IFERROR(INDEX('Retirement Calculator'!J:J,MATCH('Isaac 401k'!N1023,'Retirement Calculator'!A:A,0),0),0)</f>
        <v>8395.6297298201844</v>
      </c>
      <c r="K1023" s="444">
        <f t="shared" ca="1" si="79"/>
        <v>6693.1170798245575</v>
      </c>
      <c r="L1023" s="444">
        <f t="shared" ca="1" si="80"/>
        <v>1613041.2162377182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1613041.2162377182</v>
      </c>
      <c r="J1024" s="444">
        <f t="array" ref="J1024">IFERROR(INDEX('Retirement Calculator'!J:J,MATCH('Isaac 401k'!N1024,'Retirement Calculator'!A:A,0),0),0)</f>
        <v>8395.6297298201844</v>
      </c>
      <c r="K1024" s="444">
        <f t="shared" ca="1" si="79"/>
        <v>6686.0232771162418</v>
      </c>
      <c r="L1024" s="444">
        <f t="shared" ca="1" si="80"/>
        <v>1611331.6097850143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1611331.6097850143</v>
      </c>
      <c r="J1025" s="444">
        <f t="array" ref="J1025">IFERROR(INDEX('Retirement Calculator'!J:J,MATCH('Isaac 401k'!N1025,'Retirement Calculator'!A:A,0),0),0)</f>
        <v>8395.6297298201844</v>
      </c>
      <c r="K1025" s="444">
        <f t="shared" ca="1" si="79"/>
        <v>6678.899916896642</v>
      </c>
      <c r="L1025" s="444">
        <f t="shared" ca="1" si="80"/>
        <v>1609614.8799720907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1609614.8799720907</v>
      </c>
      <c r="J1026" s="444">
        <f t="array" ref="J1026">IFERROR(INDEX('Retirement Calculator'!J:J,MATCH('Isaac 401k'!N1026,'Retirement Calculator'!A:A,0),0),0)</f>
        <v>8395.6297298201844</v>
      </c>
      <c r="K1026" s="444">
        <f t="shared" ca="1" si="79"/>
        <v>6671.7468760094607</v>
      </c>
      <c r="L1026" s="444">
        <f t="shared" ca="1" si="80"/>
        <v>1607890.99711828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1607890.99711828</v>
      </c>
      <c r="J1027" s="444">
        <f t="array" ref="J1027">IFERROR(INDEX('Retirement Calculator'!J:J,MATCH('Isaac 401k'!N1027,'Retirement Calculator'!A:A,0),0),0)</f>
        <v>8395.6297298201844</v>
      </c>
      <c r="K1027" s="444">
        <f t="shared" ca="1" si="79"/>
        <v>6664.5640307852491</v>
      </c>
      <c r="L1027" s="444">
        <f t="shared" ca="1" si="80"/>
        <v>1606159.9314192452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1606159.9314192452</v>
      </c>
      <c r="J1028" s="444">
        <f t="array" ref="J1028">IFERROR(INDEX('Retirement Calculator'!J:J,MATCH('Isaac 401k'!N1028,'Retirement Calculator'!A:A,0),0),0)</f>
        <v>8395.6297298201844</v>
      </c>
      <c r="K1028" s="444">
        <f t="shared" ref="K1028:K1282" ca="1" si="105">IPMT(M1028/12,1,12,-I1028+J1028,,0)</f>
        <v>6657.3512570392704</v>
      </c>
      <c r="L1028" s="444">
        <f t="shared" ref="L1028:L1282" ca="1" si="106">I1028-J1028+K1028</f>
        <v>1604421.6529464643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1604421.6529464643</v>
      </c>
      <c r="J1029" s="444">
        <f t="array" ref="J1029">IFERROR(INDEX('Retirement Calculator'!J:J,MATCH('Isaac 401k'!N1029,'Retirement Calculator'!A:A,0),0),0)</f>
        <v>8395.6297298201844</v>
      </c>
      <c r="K1029" s="444">
        <f t="shared" ca="1" si="105"/>
        <v>6650.1084300693501</v>
      </c>
      <c r="L1029" s="444">
        <f t="shared" ca="1" si="106"/>
        <v>1602676.1316467135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1602676.1316467135</v>
      </c>
      <c r="J1030" s="444">
        <f t="array" ref="J1030">IFERROR(INDEX('Retirement Calculator'!J:J,MATCH('Isaac 401k'!N1030,'Retirement Calculator'!A:A,0),0),0)</f>
        <v>8395.6297298201844</v>
      </c>
      <c r="K1030" s="444">
        <f t="shared" ca="1" si="105"/>
        <v>6642.8354246537219</v>
      </c>
      <c r="L1030" s="444">
        <f t="shared" ca="1" si="106"/>
        <v>1600923.337341547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1600923.337341547</v>
      </c>
      <c r="J1031" s="444">
        <f t="array" ref="J1031">IFERROR(INDEX('Retirement Calculator'!J:J,MATCH('Isaac 401k'!N1031,'Retirement Calculator'!A:A,0),0),0)</f>
        <v>8395.6297298201844</v>
      </c>
      <c r="K1031" s="444">
        <f t="shared" ca="1" si="105"/>
        <v>6635.5321150488617</v>
      </c>
      <c r="L1031" s="444">
        <f t="shared" ca="1" si="106"/>
        <v>1599163.2397267758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1599163.2397267758</v>
      </c>
      <c r="J1032" s="444">
        <f t="array" ref="J1032">IFERROR(INDEX('Retirement Calculator'!J:J,MATCH('Isaac 401k'!N1032,'Retirement Calculator'!A:A,0),0),0)</f>
        <v>8395.6297298201844</v>
      </c>
      <c r="K1032" s="444">
        <f t="shared" ca="1" si="105"/>
        <v>6628.1983749873152</v>
      </c>
      <c r="L1032" s="444">
        <f t="shared" ca="1" si="106"/>
        <v>1597395.808371943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1597395.808371943</v>
      </c>
      <c r="J1033" s="444">
        <f t="array" ref="J1033">IFERROR(INDEX('Retirement Calculator'!J:J,MATCH('Isaac 401k'!N1033,'Retirement Calculator'!A:A,0),0),0)</f>
        <v>8395.6297298201844</v>
      </c>
      <c r="K1033" s="444">
        <f t="shared" ca="1" si="105"/>
        <v>6620.8340776755113</v>
      </c>
      <c r="L1033" s="444">
        <f t="shared" ca="1" si="106"/>
        <v>1595621.0127197984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1595621.0127197984</v>
      </c>
      <c r="J1034" s="444">
        <f t="array" ref="J1034">IFERROR(INDEX('Retirement Calculator'!J:J,MATCH('Isaac 401k'!N1034,'Retirement Calculator'!A:A,0),0),0)</f>
        <v>8395.6297298201844</v>
      </c>
      <c r="K1034" s="444">
        <f t="shared" ca="1" si="105"/>
        <v>6613.4390957915757</v>
      </c>
      <c r="L1034" s="444">
        <f t="shared" ca="1" si="106"/>
        <v>1593838.8220857698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1593838.8220857698</v>
      </c>
      <c r="J1035" s="444">
        <f t="array" ref="J1035">IFERROR(INDEX('Retirement Calculator'!J:J,MATCH('Isaac 401k'!N1035,'Retirement Calculator'!A:A,0),0),0)</f>
        <v>8395.6297298201844</v>
      </c>
      <c r="K1035" s="444">
        <f t="shared" ca="1" si="105"/>
        <v>6606.0133014831235</v>
      </c>
      <c r="L1035" s="444">
        <f t="shared" ca="1" si="106"/>
        <v>1592049.2056574328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1592049.2056574328</v>
      </c>
      <c r="J1036" s="444">
        <f t="array" ref="J1036">IFERROR(INDEX('Retirement Calculator'!J:J,MATCH('Isaac 401k'!N1036,'Retirement Calculator'!A:A,0),0),0)</f>
        <v>8395.6297298201844</v>
      </c>
      <c r="K1036" s="444">
        <f t="shared" ca="1" si="105"/>
        <v>6598.5565663650523</v>
      </c>
      <c r="L1036" s="444">
        <f t="shared" ca="1" si="106"/>
        <v>1590252.1324939777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1590252.1324939777</v>
      </c>
      <c r="J1037" s="444">
        <f t="array" ref="J1037">IFERROR(INDEX('Retirement Calculator'!J:J,MATCH('Isaac 401k'!N1037,'Retirement Calculator'!A:A,0),0),0)</f>
        <v>8395.6297298201844</v>
      </c>
      <c r="K1037" s="444">
        <f t="shared" ca="1" si="105"/>
        <v>6591.0687615173229</v>
      </c>
      <c r="L1037" s="444">
        <f t="shared" ca="1" si="106"/>
        <v>1588447.5715256748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1588447.5715256748</v>
      </c>
      <c r="J1038" s="444">
        <f t="array" ref="J1038">IFERROR(INDEX('Retirement Calculator'!J:J,MATCH('Isaac 401k'!N1038,'Retirement Calculator'!A:A,0),0),0)</f>
        <v>8395.6297298201844</v>
      </c>
      <c r="K1038" s="444">
        <f t="shared" ca="1" si="105"/>
        <v>6583.5497574827277</v>
      </c>
      <c r="L1038" s="444">
        <f t="shared" ca="1" si="106"/>
        <v>1586635.4915533373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1586635.4915533373</v>
      </c>
      <c r="J1039" s="444">
        <f t="array" ref="J1039">IFERROR(INDEX('Retirement Calculator'!J:J,MATCH('Isaac 401k'!N1039,'Retirement Calculator'!A:A,0),0),0)</f>
        <v>8395.6297298201844</v>
      </c>
      <c r="K1039" s="444">
        <f t="shared" ca="1" si="105"/>
        <v>6575.9994242646544</v>
      </c>
      <c r="L1039" s="444">
        <f t="shared" ca="1" si="106"/>
        <v>1584815.8612477819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1584815.8612477819</v>
      </c>
      <c r="J1040" s="444">
        <f t="array" ref="J1040">IFERROR(INDEX('Retirement Calculator'!J:J,MATCH('Isaac 401k'!N1040,'Retirement Calculator'!A:A,0),0),0)</f>
        <v>8395.6297298201844</v>
      </c>
      <c r="K1040" s="444">
        <f t="shared" ca="1" si="105"/>
        <v>6568.4176313248408</v>
      </c>
      <c r="L1040" s="444">
        <f t="shared" ca="1" si="106"/>
        <v>1582988.6491492866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1582988.6491492866</v>
      </c>
      <c r="J1041" s="444">
        <f t="array" ref="J1041">IFERROR(INDEX('Retirement Calculator'!J:J,MATCH('Isaac 401k'!N1041,'Retirement Calculator'!A:A,0),0),0)</f>
        <v>8395.6297298201844</v>
      </c>
      <c r="K1041" s="444">
        <f t="shared" ca="1" si="105"/>
        <v>6560.8042475811098</v>
      </c>
      <c r="L1041" s="444">
        <f t="shared" ca="1" si="106"/>
        <v>1581153.8236670475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1581153.8236670475</v>
      </c>
      <c r="J1042" s="444">
        <f t="array" ref="J1042">IFERROR(INDEX('Retirement Calculator'!J:J,MATCH('Isaac 401k'!N1042,'Retirement Calculator'!A:A,0),0),0)</f>
        <v>8395.6297298201844</v>
      </c>
      <c r="K1042" s="444">
        <f t="shared" ca="1" si="105"/>
        <v>6553.1591414051136</v>
      </c>
      <c r="L1042" s="444">
        <f t="shared" ca="1" si="106"/>
        <v>1579311.3530786324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1579311.3530786324</v>
      </c>
      <c r="J1043" s="444">
        <f t="array" ref="J1043">IFERROR(INDEX('Retirement Calculator'!J:J,MATCH('Isaac 401k'!N1043,'Retirement Calculator'!A:A,0),0),0)</f>
        <v>8395.6297298201844</v>
      </c>
      <c r="K1043" s="444">
        <f t="shared" ca="1" si="105"/>
        <v>6545.4821806200507</v>
      </c>
      <c r="L1043" s="444">
        <f t="shared" ca="1" si="106"/>
        <v>1577461.2055294323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1577461.2055294323</v>
      </c>
      <c r="J1044" s="444">
        <f t="array" ref="J1044">IFERROR(INDEX('Retirement Calculator'!J:J,MATCH('Isaac 401k'!N1044,'Retirement Calculator'!A:A,0),0),0)</f>
        <v>8395.6297298201844</v>
      </c>
      <c r="K1044" s="444">
        <f t="shared" ca="1" si="105"/>
        <v>6537.7732324983835</v>
      </c>
      <c r="L1044" s="444">
        <f t="shared" ca="1" si="106"/>
        <v>1575603.3490321105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1575603.3490321105</v>
      </c>
      <c r="J1045" s="444">
        <f t="array" ref="J1045">IFERROR(INDEX('Retirement Calculator'!J:J,MATCH('Isaac 401k'!N1045,'Retirement Calculator'!A:A,0),0),0)</f>
        <v>8395.6297298201844</v>
      </c>
      <c r="K1045" s="444">
        <f t="shared" ca="1" si="105"/>
        <v>6530.0321637595434</v>
      </c>
      <c r="L1045" s="444">
        <f t="shared" ca="1" si="106"/>
        <v>1573737.7514660498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1573737.7514660498</v>
      </c>
      <c r="J1046" s="444">
        <f t="array" ref="J1046">IFERROR(INDEX('Retirement Calculator'!J:J,MATCH('Isaac 401k'!N1046,'Retirement Calculator'!A:A,0),0),0)</f>
        <v>8395.6297298201844</v>
      </c>
      <c r="K1046" s="444">
        <f t="shared" ca="1" si="105"/>
        <v>6522.2588405676233</v>
      </c>
      <c r="L1046" s="444">
        <f t="shared" ca="1" si="106"/>
        <v>1571864.3805767973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1571864.3805767973</v>
      </c>
      <c r="J1047" s="444">
        <f t="array" ref="J1047">IFERROR(INDEX('Retirement Calculator'!J:J,MATCH('Isaac 401k'!N1047,'Retirement Calculator'!A:A,0),0),0)</f>
        <v>8395.6297298201844</v>
      </c>
      <c r="K1047" s="444">
        <f t="shared" ca="1" si="105"/>
        <v>6514.4531285290714</v>
      </c>
      <c r="L1047" s="444">
        <f t="shared" ca="1" si="106"/>
        <v>1569983.2039755061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1569983.2039755061</v>
      </c>
      <c r="J1048" s="444">
        <f t="array" ref="J1048">IFERROR(INDEX('Retirement Calculator'!J:J,MATCH('Isaac 401k'!N1048,'Retirement Calculator'!A:A,0),0),0)</f>
        <v>8395.6297298201844</v>
      </c>
      <c r="K1048" s="444">
        <f t="shared" ca="1" si="105"/>
        <v>6506.6148926903579</v>
      </c>
      <c r="L1048" s="444">
        <f t="shared" ca="1" si="106"/>
        <v>1568094.1891383764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1568094.1891383764</v>
      </c>
      <c r="J1049" s="444">
        <f t="array" ref="J1049">IFERROR(INDEX('Retirement Calculator'!J:J,MATCH('Isaac 401k'!N1049,'Retirement Calculator'!A:A,0),0),0)</f>
        <v>8395.6297298201844</v>
      </c>
      <c r="K1049" s="444">
        <f t="shared" ca="1" si="105"/>
        <v>6498.743997535651</v>
      </c>
      <c r="L1049" s="444">
        <f t="shared" ca="1" si="106"/>
        <v>1566197.3034060919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1566197.3034060919</v>
      </c>
      <c r="J1050" s="444">
        <f t="array" ref="J1050">IFERROR(INDEX('Retirement Calculator'!J:J,MATCH('Isaac 401k'!N1050,'Retirement Calculator'!A:A,0),0),0)</f>
        <v>8395.6297298201844</v>
      </c>
      <c r="K1050" s="444">
        <f t="shared" ca="1" si="105"/>
        <v>6490.8403069844653</v>
      </c>
      <c r="L1050" s="444">
        <f t="shared" ca="1" si="106"/>
        <v>1564292.5139832562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1564292.5139832562</v>
      </c>
      <c r="J1051" s="444">
        <f t="array" ref="J1051">IFERROR(INDEX('Retirement Calculator'!J:J,MATCH('Isaac 401k'!N1051,'Retirement Calculator'!A:A,0),0),0)</f>
        <v>8395.6297298201844</v>
      </c>
      <c r="K1051" s="444">
        <f t="shared" ca="1" si="105"/>
        <v>6482.9036843893164</v>
      </c>
      <c r="L1051" s="444">
        <f t="shared" ca="1" si="106"/>
        <v>1562379.7879378253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1562379.7879378253</v>
      </c>
      <c r="J1052" s="444">
        <f t="array" ref="J1052">IFERROR(INDEX('Retirement Calculator'!J:J,MATCH('Isaac 401k'!N1052,'Retirement Calculator'!A:A,0),0),0)</f>
        <v>8395.6297298201844</v>
      </c>
      <c r="K1052" s="444">
        <f t="shared" ca="1" si="105"/>
        <v>6474.9339925333543</v>
      </c>
      <c r="L1052" s="444">
        <f t="shared" ca="1" si="106"/>
        <v>1560459.0922005384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1560459.0922005384</v>
      </c>
      <c r="J1053" s="444">
        <f t="array" ref="J1053">IFERROR(INDEX('Retirement Calculator'!J:J,MATCH('Isaac 401k'!N1053,'Retirement Calculator'!A:A,0),0),0)</f>
        <v>8395.6297298201844</v>
      </c>
      <c r="K1053" s="444">
        <f t="shared" ca="1" si="105"/>
        <v>6466.9310936279926</v>
      </c>
      <c r="L1053" s="444">
        <f t="shared" ca="1" si="106"/>
        <v>1558530.3935643462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1558530.3935643462</v>
      </c>
      <c r="J1054" s="444">
        <f t="array" ref="J1054">IFERROR(INDEX('Retirement Calculator'!J:J,MATCH('Isaac 401k'!N1054,'Retirement Calculator'!A:A,0),0),0)</f>
        <v>8395.6297298201844</v>
      </c>
      <c r="K1054" s="444">
        <f t="shared" ca="1" si="105"/>
        <v>6458.8948493105254</v>
      </c>
      <c r="L1054" s="444">
        <f t="shared" ca="1" si="106"/>
        <v>1556593.6586838367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1556593.6586838367</v>
      </c>
      <c r="J1055" s="444">
        <f t="array" ref="J1055">IFERROR(INDEX('Retirement Calculator'!J:J,MATCH('Isaac 401k'!N1055,'Retirement Calculator'!A:A,0),0),0)</f>
        <v>8395.6297298201844</v>
      </c>
      <c r="K1055" s="444">
        <f t="shared" ca="1" si="105"/>
        <v>6450.8251206417353</v>
      </c>
      <c r="L1055" s="444">
        <f t="shared" ca="1" si="106"/>
        <v>1554648.8540746584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1554648.8540746584</v>
      </c>
      <c r="J1056" s="444">
        <f t="array" ref="J1056">IFERROR(INDEX('Retirement Calculator'!J:J,MATCH('Isaac 401k'!N1056,'Retirement Calculator'!A:A,0),0),0)</f>
        <v>8395.6297298201844</v>
      </c>
      <c r="K1056" s="444">
        <f t="shared" ca="1" si="105"/>
        <v>6442.7217681034926</v>
      </c>
      <c r="L1056" s="444">
        <f t="shared" ca="1" si="106"/>
        <v>1552695.9461129417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1552695.9461129417</v>
      </c>
      <c r="J1057" s="444">
        <f t="array" ref="J1057">IFERROR(INDEX('Retirement Calculator'!J:J,MATCH('Isaac 401k'!N1057,'Retirement Calculator'!A:A,0),0),0)</f>
        <v>8395.6297298201844</v>
      </c>
      <c r="K1057" s="444">
        <f t="shared" ca="1" si="105"/>
        <v>6434.5846515963394</v>
      </c>
      <c r="L1057" s="444">
        <f t="shared" ca="1" si="106"/>
        <v>1550734.9010347179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1550734.9010347179</v>
      </c>
      <c r="J1058" s="444">
        <f t="array" ref="J1058">IFERROR(INDEX('Retirement Calculator'!J:J,MATCH('Isaac 401k'!N1058,'Retirement Calculator'!A:A,0),0),0)</f>
        <v>8395.6297298201844</v>
      </c>
      <c r="K1058" s="444">
        <f t="shared" ca="1" si="105"/>
        <v>6426.4136304370741</v>
      </c>
      <c r="L1058" s="444">
        <f t="shared" ca="1" si="106"/>
        <v>1548765.6849353348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1548765.6849353348</v>
      </c>
      <c r="J1059" s="444">
        <f t="array" ref="J1059">IFERROR(INDEX('Retirement Calculator'!J:J,MATCH('Isaac 401k'!N1059,'Retirement Calculator'!A:A,0),0),0)</f>
        <v>8395.6297298201844</v>
      </c>
      <c r="K1059" s="444">
        <f t="shared" ca="1" si="105"/>
        <v>6418.2085633563111</v>
      </c>
      <c r="L1059" s="444">
        <f t="shared" ca="1" si="106"/>
        <v>1546788.2637688708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1546788.2637688708</v>
      </c>
      <c r="J1060" s="444">
        <f t="array" ref="J1060">IFERROR(INDEX('Retirement Calculator'!J:J,MATCH('Isaac 401k'!N1060,'Retirement Calculator'!A:A,0),0),0)</f>
        <v>8395.6297298201844</v>
      </c>
      <c r="K1060" s="444">
        <f t="shared" ca="1" si="105"/>
        <v>6409.9693084960445</v>
      </c>
      <c r="L1060" s="444">
        <f t="shared" ca="1" si="106"/>
        <v>1544802.6033475467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1544802.6033475467</v>
      </c>
      <c r="J1061" s="444">
        <f t="array" ref="J1061">IFERROR(INDEX('Retirement Calculator'!J:J,MATCH('Isaac 401k'!N1061,'Retirement Calculator'!A:A,0),0),0)</f>
        <v>8395.6297298201844</v>
      </c>
      <c r="K1061" s="444">
        <f t="shared" ca="1" si="105"/>
        <v>6401.6957234071933</v>
      </c>
      <c r="L1061" s="444">
        <f t="shared" ca="1" si="106"/>
        <v>1542808.6693411337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1542808.6693411337</v>
      </c>
      <c r="J1062" s="444">
        <f t="array" ref="J1062">IFERROR(INDEX('Retirement Calculator'!J:J,MATCH('Isaac 401k'!N1062,'Retirement Calculator'!A:A,0),0),0)</f>
        <v>8395.6297298201844</v>
      </c>
      <c r="K1062" s="444">
        <f t="shared" ca="1" si="105"/>
        <v>6393.3876650471393</v>
      </c>
      <c r="L1062" s="444">
        <f t="shared" ca="1" si="106"/>
        <v>1540806.4272763606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1540806.4272763606</v>
      </c>
      <c r="J1063" s="444">
        <f t="array" ref="J1063">IFERROR(INDEX('Retirement Calculator'!J:J,MATCH('Isaac 401k'!N1063,'Retirement Calculator'!A:A,0),0),0)</f>
        <v>8395.6297298201844</v>
      </c>
      <c r="K1063" s="444">
        <f t="shared" ca="1" si="105"/>
        <v>6385.0449897772514</v>
      </c>
      <c r="L1063" s="444">
        <f t="shared" ca="1" si="106"/>
        <v>1538795.8425363177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1538795.8425363177</v>
      </c>
      <c r="J1064" s="444">
        <f t="array" ref="J1064">IFERROR(INDEX('Retirement Calculator'!J:J,MATCH('Isaac 401k'!N1064,'Retirement Calculator'!A:A,0),0),0)</f>
        <v>8395.6297298201844</v>
      </c>
      <c r="K1064" s="444">
        <f t="shared" ca="1" si="105"/>
        <v>6376.6675533604057</v>
      </c>
      <c r="L1064" s="444">
        <f t="shared" ca="1" si="106"/>
        <v>1536776.8803598578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1536776.8803598578</v>
      </c>
      <c r="J1065" s="444">
        <f t="array" ref="J1065">IFERROR(INDEX('Retirement Calculator'!J:J,MATCH('Isaac 401k'!N1065,'Retirement Calculator'!A:A,0),0),0)</f>
        <v>8395.6297298201844</v>
      </c>
      <c r="K1065" s="444">
        <f t="shared" ca="1" si="105"/>
        <v>6368.2552109584904</v>
      </c>
      <c r="L1065" s="444">
        <f t="shared" ca="1" si="106"/>
        <v>1534749.505840996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1534749.505840996</v>
      </c>
      <c r="J1066" s="444">
        <f t="array" ref="J1066">IFERROR(INDEX('Retirement Calculator'!J:J,MATCH('Isaac 401k'!N1066,'Retirement Calculator'!A:A,0),0),0)</f>
        <v>8395.6297298201844</v>
      </c>
      <c r="K1066" s="444">
        <f t="shared" ca="1" si="105"/>
        <v>6359.8078171298994</v>
      </c>
      <c r="L1066" s="444">
        <f t="shared" ca="1" si="106"/>
        <v>1532713.6839283057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1532713.6839283057</v>
      </c>
      <c r="J1067" s="444">
        <f t="array" ref="J1067">IFERROR(INDEX('Retirement Calculator'!J:J,MATCH('Isaac 401k'!N1067,'Retirement Calculator'!A:A,0),0),0)</f>
        <v>8395.6297298201844</v>
      </c>
      <c r="K1067" s="444">
        <f t="shared" ca="1" si="105"/>
        <v>6351.3252258270231</v>
      </c>
      <c r="L1067" s="444">
        <f t="shared" ca="1" si="106"/>
        <v>1530669.3794243126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1530669.3794243126</v>
      </c>
      <c r="J1068" s="444">
        <f t="array" ref="J1068">IFERROR(INDEX('Retirement Calculator'!J:J,MATCH('Isaac 401k'!N1068,'Retirement Calculator'!A:A,0),0),0)</f>
        <v>8395.6297298201844</v>
      </c>
      <c r="K1068" s="444">
        <f t="shared" ca="1" si="105"/>
        <v>6342.8072903937182</v>
      </c>
      <c r="L1068" s="444">
        <f t="shared" ca="1" si="106"/>
        <v>1528616.5569848861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1528616.5569848861</v>
      </c>
      <c r="J1069" s="444">
        <f t="array" ref="J1069">IFERROR(INDEX('Retirement Calculator'!J:J,MATCH('Isaac 401k'!N1069,'Retirement Calculator'!A:A,0),0),0)</f>
        <v>8395.6297298201844</v>
      </c>
      <c r="K1069" s="444">
        <f t="shared" ca="1" si="105"/>
        <v>6334.2538635627743</v>
      </c>
      <c r="L1069" s="444">
        <f t="shared" ca="1" si="106"/>
        <v>1526555.1811186287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1526555.1811186287</v>
      </c>
      <c r="J1070" s="444">
        <f t="array" ref="J1070">IFERROR(INDEX('Retirement Calculator'!J:J,MATCH('Isaac 401k'!N1070,'Retirement Calculator'!A:A,0),0),0)</f>
        <v>8395.6297298201844</v>
      </c>
      <c r="K1070" s="444">
        <f t="shared" ca="1" si="105"/>
        <v>6325.6647974533689</v>
      </c>
      <c r="L1070" s="444">
        <f t="shared" ca="1" si="106"/>
        <v>1524485.216186262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1524485.216186262</v>
      </c>
      <c r="J1071" s="444">
        <f t="array" ref="J1071">IFERROR(INDEX('Retirement Calculator'!J:J,MATCH('Isaac 401k'!N1071,'Retirement Calculator'!A:A,0),0),0)</f>
        <v>8395.6297298201844</v>
      </c>
      <c r="K1071" s="444">
        <f t="shared" ca="1" si="105"/>
        <v>6317.0399435685076</v>
      </c>
      <c r="L1071" s="444">
        <f t="shared" ca="1" si="106"/>
        <v>1522406.6264000102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1522406.6264000102</v>
      </c>
      <c r="J1072" s="444">
        <f t="array" ref="J1072">IFERROR(INDEX('Retirement Calculator'!J:J,MATCH('Isaac 401k'!N1072,'Retirement Calculator'!A:A,0),0),0)</f>
        <v>8395.6297298201844</v>
      </c>
      <c r="K1072" s="444">
        <f t="shared" ca="1" si="105"/>
        <v>6308.3791527924586</v>
      </c>
      <c r="L1072" s="444">
        <f t="shared" ca="1" si="106"/>
        <v>1520319.3758229825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1520319.3758229825</v>
      </c>
      <c r="J1073" s="444">
        <f t="array" ref="J1073">IFERROR(INDEX('Retirement Calculator'!J:J,MATCH('Isaac 401k'!N1073,'Retirement Calculator'!A:A,0),0),0)</f>
        <v>8395.6297298201844</v>
      </c>
      <c r="K1073" s="444">
        <f t="shared" ca="1" si="105"/>
        <v>6299.6822753881761</v>
      </c>
      <c r="L1073" s="444">
        <f t="shared" ca="1" si="106"/>
        <v>1518223.4283685505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1518223.4283685505</v>
      </c>
      <c r="J1074" s="444">
        <f t="array" ref="J1074">IFERROR(INDEX('Retirement Calculator'!J:J,MATCH('Isaac 401k'!N1074,'Retirement Calculator'!A:A,0),0),0)</f>
        <v>8395.6297298201844</v>
      </c>
      <c r="K1074" s="444">
        <f t="shared" ca="1" si="105"/>
        <v>6290.9491609947099</v>
      </c>
      <c r="L1074" s="444">
        <f t="shared" ca="1" si="106"/>
        <v>1516118.747799725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1516118.747799725</v>
      </c>
      <c r="J1075" s="444">
        <f t="array" ref="J1075">IFERROR(INDEX('Retirement Calculator'!J:J,MATCH('Isaac 401k'!N1075,'Retirement Calculator'!A:A,0),0),0)</f>
        <v>8395.6297298201844</v>
      </c>
      <c r="K1075" s="444">
        <f t="shared" ca="1" si="105"/>
        <v>6282.1796586246037</v>
      </c>
      <c r="L1075" s="444">
        <f t="shared" ca="1" si="106"/>
        <v>1514005.2977285294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1514005.2977285294</v>
      </c>
      <c r="J1076" s="444">
        <f t="array" ref="J1076">IFERROR(INDEX('Retirement Calculator'!J:J,MATCH('Isaac 401k'!N1076,'Retirement Calculator'!A:A,0),0),0)</f>
        <v>8395.6297298201844</v>
      </c>
      <c r="K1076" s="444">
        <f t="shared" ca="1" si="105"/>
        <v>6273.3736166612889</v>
      </c>
      <c r="L1076" s="444">
        <f t="shared" ca="1" si="106"/>
        <v>1511883.0416153704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1511883.0416153704</v>
      </c>
      <c r="J1077" s="444">
        <f t="array" ref="J1077">IFERROR(INDEX('Retirement Calculator'!J:J,MATCH('Isaac 401k'!N1077,'Retirement Calculator'!A:A,0),0),0)</f>
        <v>8395.6297298201844</v>
      </c>
      <c r="K1077" s="444">
        <f t="shared" ca="1" si="105"/>
        <v>6264.5308828564594</v>
      </c>
      <c r="L1077" s="444">
        <f t="shared" ca="1" si="106"/>
        <v>1509751.9427684066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1509751.9427684066</v>
      </c>
      <c r="J1078" s="444">
        <f t="array" ref="J1078">IFERROR(INDEX('Retirement Calculator'!J:J,MATCH('Isaac 401k'!N1078,'Retirement Calculator'!A:A,0),0),0)</f>
        <v>8395.6297298201844</v>
      </c>
      <c r="K1078" s="444">
        <f t="shared" ca="1" si="105"/>
        <v>6255.6513043274435</v>
      </c>
      <c r="L1078" s="444">
        <f t="shared" ca="1" si="106"/>
        <v>1507611.9643429138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1507611.9643429138</v>
      </c>
      <c r="J1079" s="444">
        <f t="array" ref="J1079">IFERROR(INDEX('Retirement Calculator'!J:J,MATCH('Isaac 401k'!N1079,'Retirement Calculator'!A:A,0),0),0)</f>
        <v>8395.6297298201844</v>
      </c>
      <c r="K1079" s="444">
        <f t="shared" ca="1" si="105"/>
        <v>6246.7347275545571</v>
      </c>
      <c r="L1079" s="444">
        <f t="shared" ca="1" si="106"/>
        <v>1505463.0693406481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1505463.0693406481</v>
      </c>
      <c r="J1080" s="444">
        <f t="array" ref="J1080">IFERROR(INDEX('Retirement Calculator'!J:J,MATCH('Isaac 401k'!N1080,'Retirement Calculator'!A:A,0),0),0)</f>
        <v>8395.6297298201844</v>
      </c>
      <c r="K1080" s="444">
        <f t="shared" ca="1" si="105"/>
        <v>6237.78099837845</v>
      </c>
      <c r="L1080" s="444">
        <f t="shared" ca="1" si="106"/>
        <v>1503305.2206092065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1503305.2206092065</v>
      </c>
      <c r="J1081" s="444">
        <f t="array" ref="J1081">IFERROR(INDEX('Retirement Calculator'!J:J,MATCH('Isaac 401k'!N1081,'Retirement Calculator'!A:A,0),0),0)</f>
        <v>8395.6297298201844</v>
      </c>
      <c r="K1081" s="444">
        <f t="shared" ca="1" si="105"/>
        <v>6228.7899619974432</v>
      </c>
      <c r="L1081" s="444">
        <f t="shared" ca="1" si="106"/>
        <v>1501138.3808413837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1501138.3808413837</v>
      </c>
      <c r="J1082" s="444">
        <f t="array" ref="J1082">IFERROR(INDEX('Retirement Calculator'!J:J,MATCH('Isaac 401k'!N1082,'Retirement Calculator'!A:A,0),0),0)</f>
        <v>8395.6297298201844</v>
      </c>
      <c r="K1082" s="444">
        <f t="shared" ca="1" si="105"/>
        <v>6219.7614629648479</v>
      </c>
      <c r="L1082" s="444">
        <f t="shared" ca="1" si="106"/>
        <v>1498962.5125745283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1498962.5125745283</v>
      </c>
      <c r="J1083" s="444">
        <f t="array" ref="J1083">IFERROR(INDEX('Retirement Calculator'!J:J,MATCH('Isaac 401k'!N1083,'Retirement Calculator'!A:A,0),0),0)</f>
        <v>8395.6297298201844</v>
      </c>
      <c r="K1083" s="444">
        <f t="shared" ca="1" si="105"/>
        <v>6210.6953451862837</v>
      </c>
      <c r="L1083" s="444">
        <f t="shared" ca="1" si="106"/>
        <v>1496777.5781898946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1496777.5781898946</v>
      </c>
      <c r="J1084" s="444">
        <f t="array" ref="J1084">IFERROR(INDEX('Retirement Calculator'!J:J,MATCH('Isaac 401k'!N1084,'Retirement Calculator'!A:A,0),0),0)</f>
        <v>8395.6297298201844</v>
      </c>
      <c r="K1084" s="444">
        <f t="shared" ca="1" si="105"/>
        <v>6201.5914519169764</v>
      </c>
      <c r="L1084" s="444">
        <f t="shared" ca="1" si="106"/>
        <v>1494583.5399119915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1494583.5399119915</v>
      </c>
      <c r="J1085" s="444">
        <f t="array" ref="J1085">IFERROR(INDEX('Retirement Calculator'!J:J,MATCH('Isaac 401k'!N1085,'Retirement Calculator'!A:A,0),0),0)</f>
        <v>8395.6297298201844</v>
      </c>
      <c r="K1085" s="444">
        <f t="shared" ca="1" si="105"/>
        <v>6192.4496257590472</v>
      </c>
      <c r="L1085" s="444">
        <f t="shared" ca="1" si="106"/>
        <v>1492380.3598079304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1492380.3598079304</v>
      </c>
      <c r="J1086" s="444">
        <f t="array" ref="J1086">IFERROR(INDEX('Retirement Calculator'!J:J,MATCH('Isaac 401k'!N1086,'Retirement Calculator'!A:A,0),0),0)</f>
        <v>8395.6297298201844</v>
      </c>
      <c r="K1086" s="444">
        <f t="shared" ca="1" si="105"/>
        <v>6183.2697086587923</v>
      </c>
      <c r="L1086" s="444">
        <f t="shared" ca="1" si="106"/>
        <v>1490167.999786769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1490167.999786769</v>
      </c>
      <c r="J1087" s="444">
        <f t="array" ref="J1087">IFERROR(INDEX('Retirement Calculator'!J:J,MATCH('Isaac 401k'!N1087,'Retirement Calculator'!A:A,0),0),0)</f>
        <v>8395.6297298201844</v>
      </c>
      <c r="K1087" s="444">
        <f t="shared" ca="1" si="105"/>
        <v>6174.0515419039539</v>
      </c>
      <c r="L1087" s="444">
        <f t="shared" ca="1" si="106"/>
        <v>1487946.4215988528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1487946.4215988528</v>
      </c>
      <c r="J1088" s="444">
        <f t="array" ref="J1088">IFERROR(INDEX('Retirement Calculator'!J:J,MATCH('Isaac 401k'!N1088,'Retirement Calculator'!A:A,0),0),0)</f>
        <v>8395.6297298201844</v>
      </c>
      <c r="K1088" s="444">
        <f t="shared" ca="1" si="105"/>
        <v>6164.7949661209695</v>
      </c>
      <c r="L1088" s="444">
        <f t="shared" ca="1" si="106"/>
        <v>1485715.5868351536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1485715.5868351536</v>
      </c>
      <c r="J1089" s="444">
        <f t="array" ref="J1089">IFERROR(INDEX('Retirement Calculator'!J:J,MATCH('Isaac 401k'!N1089,'Retirement Calculator'!A:A,0),0),0)</f>
        <v>8395.6297298201844</v>
      </c>
      <c r="K1089" s="444">
        <f t="shared" ca="1" si="105"/>
        <v>6155.499821272223</v>
      </c>
      <c r="L1089" s="444">
        <f t="shared" ca="1" si="106"/>
        <v>1483475.4569266057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1483475.4569266057</v>
      </c>
      <c r="J1090" s="444">
        <f t="array" ref="J1090">IFERROR(INDEX('Retirement Calculator'!J:J,MATCH('Isaac 401k'!N1090,'Retirement Calculator'!A:A,0),0),0)</f>
        <v>8395.6297298201844</v>
      </c>
      <c r="K1090" s="444">
        <f t="shared" ca="1" si="105"/>
        <v>6146.1659466532728</v>
      </c>
      <c r="L1090" s="444">
        <f t="shared" ca="1" si="106"/>
        <v>1481225.9931434388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1481225.9931434388</v>
      </c>
      <c r="J1091" s="444">
        <f t="array" ref="J1091">IFERROR(INDEX('Retirement Calculator'!J:J,MATCH('Isaac 401k'!N1091,'Retirement Calculator'!A:A,0),0),0)</f>
        <v>8395.6297298201844</v>
      </c>
      <c r="K1091" s="444">
        <f t="shared" ca="1" si="105"/>
        <v>6136.7931808900776</v>
      </c>
      <c r="L1091" s="444">
        <f t="shared" ca="1" si="106"/>
        <v>1478967.1565945088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1478967.1565945088</v>
      </c>
      <c r="J1092" s="444">
        <f t="array" ref="J1092">IFERROR(INDEX('Retirement Calculator'!J:J,MATCH('Isaac 401k'!N1092,'Retirement Calculator'!A:A,0),0),0)</f>
        <v>8395.6297298201844</v>
      </c>
      <c r="K1092" s="444">
        <f t="shared" ca="1" si="105"/>
        <v>6127.3813619362027</v>
      </c>
      <c r="L1092" s="444">
        <f t="shared" ca="1" si="106"/>
        <v>1476698.9082266248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1476698.9082266248</v>
      </c>
      <c r="J1093" s="444">
        <f t="array" ref="J1093">IFERROR(INDEX('Retirement Calculator'!J:J,MATCH('Isaac 401k'!N1093,'Retirement Calculator'!A:A,0),0),0)</f>
        <v>8395.6297298201844</v>
      </c>
      <c r="K1093" s="444">
        <f t="shared" ca="1" si="105"/>
        <v>6117.9303270700193</v>
      </c>
      <c r="L1093" s="444">
        <f t="shared" ca="1" si="106"/>
        <v>1474421.2088238746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1474421.2088238746</v>
      </c>
      <c r="J1094" s="444">
        <f t="array" ref="J1094">IFERROR(INDEX('Retirement Calculator'!J:J,MATCH('Isaac 401k'!N1094,'Retirement Calculator'!A:A,0),0),0)</f>
        <v>8395.6297298201844</v>
      </c>
      <c r="K1094" s="444">
        <f t="shared" ca="1" si="105"/>
        <v>6108.4399128918931</v>
      </c>
      <c r="L1094" s="444">
        <f t="shared" ca="1" si="106"/>
        <v>1472134.0190069464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1472134.0190069464</v>
      </c>
      <c r="J1095" s="444">
        <f t="array" ref="J1095">IFERROR(INDEX('Retirement Calculator'!J:J,MATCH('Isaac 401k'!N1095,'Retirement Calculator'!A:A,0),0),0)</f>
        <v>8395.6297298201844</v>
      </c>
      <c r="K1095" s="444">
        <f t="shared" ca="1" si="105"/>
        <v>6098.9099553213591</v>
      </c>
      <c r="L1095" s="444">
        <f t="shared" ca="1" si="106"/>
        <v>1469837.2992324475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1469837.2992324475</v>
      </c>
      <c r="J1096" s="444">
        <f t="array" ref="J1096">IFERROR(INDEX('Retirement Calculator'!J:J,MATCH('Isaac 401k'!N1096,'Retirement Calculator'!A:A,0),0),0)</f>
        <v>8395.6297298201844</v>
      </c>
      <c r="K1096" s="444">
        <f t="shared" ca="1" si="105"/>
        <v>6089.3402895942809</v>
      </c>
      <c r="L1096" s="444">
        <f t="shared" ca="1" si="106"/>
        <v>1467531.0097922217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1467531.0097922217</v>
      </c>
      <c r="J1097" s="444">
        <f t="array" ref="J1097">IFERROR(INDEX('Retirement Calculator'!J:J,MATCH('Isaac 401k'!N1097,'Retirement Calculator'!A:A,0),0),0)</f>
        <v>8395.6297298201844</v>
      </c>
      <c r="K1097" s="444">
        <f t="shared" ca="1" si="105"/>
        <v>6079.7307502600061</v>
      </c>
      <c r="L1097" s="444">
        <f t="shared" ca="1" si="106"/>
        <v>1465215.1108126615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1465215.1108126615</v>
      </c>
      <c r="J1098" s="444">
        <f t="array" ref="J1098">IFERROR(INDEX('Retirement Calculator'!J:J,MATCH('Isaac 401k'!N1098,'Retirement Calculator'!A:A,0),0),0)</f>
        <v>8395.6297298201844</v>
      </c>
      <c r="K1098" s="444">
        <f t="shared" ca="1" si="105"/>
        <v>6070.0811711785054</v>
      </c>
      <c r="L1098" s="444">
        <f t="shared" ca="1" si="106"/>
        <v>1462889.5622540198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1462889.5622540198</v>
      </c>
      <c r="J1099" s="444">
        <f t="array" ref="J1099">IFERROR(INDEX('Retirement Calculator'!J:J,MATCH('Isaac 401k'!N1099,'Retirement Calculator'!A:A,0),0),0)</f>
        <v>8395.6297298201844</v>
      </c>
      <c r="K1099" s="444">
        <f t="shared" ca="1" si="105"/>
        <v>6060.3913855174978</v>
      </c>
      <c r="L1099" s="444">
        <f t="shared" ca="1" si="106"/>
        <v>1460554.3239097171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1460554.3239097171</v>
      </c>
      <c r="J1100" s="444">
        <f t="array" ref="J1100">IFERROR(INDEX('Retirement Calculator'!J:J,MATCH('Isaac 401k'!N1100,'Retirement Calculator'!A:A,0),0),0)</f>
        <v>8395.6297298201844</v>
      </c>
      <c r="K1100" s="444">
        <f t="shared" ca="1" si="105"/>
        <v>6050.6612257495708</v>
      </c>
      <c r="L1100" s="444">
        <f t="shared" ca="1" si="106"/>
        <v>1458209.3554056466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1458209.3554056466</v>
      </c>
      <c r="J1101" s="444">
        <f t="array" ref="J1101">IFERROR(INDEX('Retirement Calculator'!J:J,MATCH('Isaac 401k'!N1101,'Retirement Calculator'!A:A,0),0),0)</f>
        <v>8395.6297298201844</v>
      </c>
      <c r="K1101" s="444">
        <f t="shared" ca="1" si="105"/>
        <v>6040.8905236492765</v>
      </c>
      <c r="L1101" s="444">
        <f t="shared" ca="1" si="106"/>
        <v>1455854.6161994757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1455854.6161994757</v>
      </c>
      <c r="J1102" s="444">
        <f t="array" ref="J1102">IFERROR(INDEX('Retirement Calculator'!J:J,MATCH('Isaac 401k'!N1102,'Retirement Calculator'!A:A,0),0),0)</f>
        <v>8395.6297298201844</v>
      </c>
      <c r="K1102" s="444">
        <f t="shared" ca="1" si="105"/>
        <v>6031.0791102902313</v>
      </c>
      <c r="L1102" s="444">
        <f t="shared" ca="1" si="106"/>
        <v>1453490.0655799457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1453490.0655799457</v>
      </c>
      <c r="J1103" s="444">
        <f t="array" ref="J1103">IFERROR(INDEX('Retirement Calculator'!J:J,MATCH('Isaac 401k'!N1103,'Retirement Calculator'!A:A,0),0),0)</f>
        <v>8395.6297298201844</v>
      </c>
      <c r="K1103" s="444">
        <f t="shared" ca="1" si="105"/>
        <v>6021.22681604219</v>
      </c>
      <c r="L1103" s="444">
        <f t="shared" ca="1" si="106"/>
        <v>1451115.6626661676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1451115.6626661676</v>
      </c>
      <c r="J1104" s="444">
        <f t="array" ref="J1104">IFERROR(INDEX('Retirement Calculator'!J:J,MATCH('Isaac 401k'!N1104,'Retirement Calculator'!A:A,0),0),0)</f>
        <v>8395.6297298201844</v>
      </c>
      <c r="K1104" s="444">
        <f t="shared" ca="1" si="105"/>
        <v>6011.3334705681145</v>
      </c>
      <c r="L1104" s="444">
        <f t="shared" ca="1" si="106"/>
        <v>1448731.3664069155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1448731.3664069155</v>
      </c>
      <c r="J1105" s="444">
        <f t="array" ref="J1105">IFERROR(INDEX('Retirement Calculator'!J:J,MATCH('Isaac 401k'!N1105,'Retirement Calculator'!A:A,0),0),0)</f>
        <v>8395.6297298201844</v>
      </c>
      <c r="K1105" s="444">
        <f t="shared" ca="1" si="105"/>
        <v>6001.39890282123</v>
      </c>
      <c r="L1105" s="444">
        <f t="shared" ca="1" si="106"/>
        <v>1446337.1355799164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1446337.1355799164</v>
      </c>
      <c r="J1106" s="444">
        <f t="array" ref="J1106">IFERROR(INDEX('Retirement Calculator'!J:J,MATCH('Isaac 401k'!N1106,'Retirement Calculator'!A:A,0),0),0)</f>
        <v>8395.6297298201844</v>
      </c>
      <c r="K1106" s="444">
        <f t="shared" ca="1" si="105"/>
        <v>5991.4229410420676</v>
      </c>
      <c r="L1106" s="444">
        <f t="shared" ca="1" si="106"/>
        <v>1443932.9287911383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1443932.9287911383</v>
      </c>
      <c r="J1107" s="444">
        <f t="array" ref="J1107">IFERROR(INDEX('Retirement Calculator'!J:J,MATCH('Isaac 401k'!N1107,'Retirement Calculator'!A:A,0),0),0)</f>
        <v>8395.6297298201844</v>
      </c>
      <c r="K1107" s="444">
        <f t="shared" ca="1" si="105"/>
        <v>5981.4054127554919</v>
      </c>
      <c r="L1107" s="444">
        <f t="shared" ca="1" si="106"/>
        <v>1441518.7044740736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1441518.7044740736</v>
      </c>
      <c r="J1108" s="444">
        <f t="array" ref="J1108">IFERROR(INDEX('Retirement Calculator'!J:J,MATCH('Isaac 401k'!N1108,'Retirement Calculator'!A:A,0),0),0)</f>
        <v>8395.6297298201844</v>
      </c>
      <c r="K1108" s="444">
        <f t="shared" ca="1" si="105"/>
        <v>5971.3461447677228</v>
      </c>
      <c r="L1108" s="444">
        <f t="shared" ca="1" si="106"/>
        <v>1439094.4208890211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1439094.4208890211</v>
      </c>
      <c r="J1109" s="444">
        <f t="array" ref="J1109">IFERROR(INDEX('Retirement Calculator'!J:J,MATCH('Isaac 401k'!N1109,'Retirement Calculator'!A:A,0),0),0)</f>
        <v>8395.6297298201844</v>
      </c>
      <c r="K1109" s="444">
        <f t="shared" ca="1" si="105"/>
        <v>5961.2449631633372</v>
      </c>
      <c r="L1109" s="444">
        <f t="shared" ca="1" si="106"/>
        <v>1436660.0361223642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1436660.0361223642</v>
      </c>
      <c r="J1110" s="444">
        <f t="array" ref="J1110">IFERROR(INDEX('Retirement Calculator'!J:J,MATCH('Isaac 401k'!N1110,'Retirement Calculator'!A:A,0),0),0)</f>
        <v>8395.6297298201844</v>
      </c>
      <c r="K1110" s="444">
        <f t="shared" ca="1" si="105"/>
        <v>5951.1016933022665</v>
      </c>
      <c r="L1110" s="444">
        <f t="shared" ca="1" si="106"/>
        <v>1434215.5080858462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1434215.5080858462</v>
      </c>
      <c r="J1111" s="444">
        <f t="array" ref="J1111">IFERROR(INDEX('Retirement Calculator'!J:J,MATCH('Isaac 401k'!N1111,'Retirement Calculator'!A:A,0),0),0)</f>
        <v>8395.6297298201844</v>
      </c>
      <c r="K1111" s="444">
        <f t="shared" ca="1" si="105"/>
        <v>5940.9161598167748</v>
      </c>
      <c r="L1111" s="444">
        <f t="shared" ca="1" si="106"/>
        <v>1431760.7945158428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1431760.7945158428</v>
      </c>
      <c r="J1112" s="444">
        <f t="array" ref="J1112">IFERROR(INDEX('Retirement Calculator'!J:J,MATCH('Isaac 401k'!N1112,'Retirement Calculator'!A:A,0),0),0)</f>
        <v>8395.6297298201844</v>
      </c>
      <c r="K1112" s="444">
        <f t="shared" ca="1" si="105"/>
        <v>5930.6881866084277</v>
      </c>
      <c r="L1112" s="444">
        <f t="shared" ca="1" si="106"/>
        <v>1429295.8529726311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1429295.8529726311</v>
      </c>
      <c r="J1113" s="444">
        <f t="array" ref="J1113">IFERROR(INDEX('Retirement Calculator'!J:J,MATCH('Isaac 401k'!N1113,'Retirement Calculator'!A:A,0),0),0)</f>
        <v>8395.6297298201844</v>
      </c>
      <c r="K1113" s="444">
        <f t="shared" ca="1" si="105"/>
        <v>5920.4175968450454</v>
      </c>
      <c r="L1113" s="444">
        <f t="shared" ca="1" si="106"/>
        <v>1426820.6408396559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1426820.6408396559</v>
      </c>
      <c r="J1114" s="444">
        <f t="array" ref="J1114">IFERROR(INDEX('Retirement Calculator'!J:J,MATCH('Isaac 401k'!N1114,'Retirement Calculator'!A:A,0),0),0)</f>
        <v>8395.6297298201844</v>
      </c>
      <c r="K1114" s="444">
        <f t="shared" ca="1" si="105"/>
        <v>5910.104212957649</v>
      </c>
      <c r="L1114" s="444">
        <f t="shared" ca="1" si="106"/>
        <v>1424335.1153227934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1424335.1153227934</v>
      </c>
      <c r="J1115" s="444">
        <f t="array" ref="J1115">IFERROR(INDEX('Retirement Calculator'!J:J,MATCH('Isaac 401k'!N1115,'Retirement Calculator'!A:A,0),0),0)</f>
        <v>8395.6297298201844</v>
      </c>
      <c r="K1115" s="444">
        <f t="shared" ca="1" si="105"/>
        <v>5899.7478566373884</v>
      </c>
      <c r="L1115" s="444">
        <f t="shared" ca="1" si="106"/>
        <v>1421839.2334496106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1421839.2334496106</v>
      </c>
      <c r="J1116" s="444">
        <f t="array" ref="J1116">IFERROR(INDEX('Retirement Calculator'!J:J,MATCH('Isaac 401k'!N1116,'Retirement Calculator'!A:A,0),0),0)</f>
        <v>8395.6297298201844</v>
      </c>
      <c r="K1116" s="444">
        <f t="shared" ca="1" si="105"/>
        <v>5889.34834883246</v>
      </c>
      <c r="L1116" s="444">
        <f t="shared" ca="1" si="106"/>
        <v>1419332.9520686229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1419332.9520686229</v>
      </c>
      <c r="J1117" s="444">
        <f t="array" ref="J1117">IFERROR(INDEX('Retirement Calculator'!J:J,MATCH('Isaac 401k'!N1117,'Retirement Calculator'!A:A,0),0),0)</f>
        <v>8395.6297298201844</v>
      </c>
      <c r="K1117" s="444">
        <f t="shared" ca="1" si="105"/>
        <v>5878.9055097450109</v>
      </c>
      <c r="L1117" s="444">
        <f t="shared" ca="1" si="106"/>
        <v>1416816.2278485477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1416816.2278485477</v>
      </c>
      <c r="J1118" s="444">
        <f t="array" ref="J1118">IFERROR(INDEX('Retirement Calculator'!J:J,MATCH('Isaac 401k'!N1118,'Retirement Calculator'!A:A,0),0),0)</f>
        <v>8395.6297298201844</v>
      </c>
      <c r="K1118" s="444">
        <f t="shared" ca="1" si="105"/>
        <v>5868.4191588280319</v>
      </c>
      <c r="L1118" s="444">
        <f t="shared" ca="1" si="106"/>
        <v>1414289.0172775555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1414289.0172775555</v>
      </c>
      <c r="J1119" s="444">
        <f t="array" ref="J1119">IFERROR(INDEX('Retirement Calculator'!J:J,MATCH('Isaac 401k'!N1119,'Retirement Calculator'!A:A,0),0),0)</f>
        <v>8395.6297298201844</v>
      </c>
      <c r="K1119" s="444">
        <f t="shared" ca="1" si="105"/>
        <v>5857.8891147822305</v>
      </c>
      <c r="L1119" s="444">
        <f t="shared" ca="1" si="106"/>
        <v>1411751.2766625176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1411751.2766625176</v>
      </c>
      <c r="J1120" s="444">
        <f t="array" ref="J1120">IFERROR(INDEX('Retirement Calculator'!J:J,MATCH('Isaac 401k'!N1120,'Retirement Calculator'!A:A,0),0),0)</f>
        <v>8395.6297298201844</v>
      </c>
      <c r="K1120" s="444">
        <f t="shared" ca="1" si="105"/>
        <v>5847.3151955529056</v>
      </c>
      <c r="L1120" s="444">
        <f t="shared" ca="1" si="106"/>
        <v>1409202.9621282504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1409202.9621282504</v>
      </c>
      <c r="J1121" s="444">
        <f t="array" ref="J1121">IFERROR(INDEX('Retirement Calculator'!J:J,MATCH('Isaac 401k'!N1121,'Retirement Calculator'!A:A,0),0),0)</f>
        <v>8395.6297298201844</v>
      </c>
      <c r="K1121" s="444">
        <f t="shared" ca="1" si="105"/>
        <v>5836.6972183267926</v>
      </c>
      <c r="L1121" s="444">
        <f t="shared" ca="1" si="106"/>
        <v>1406644.0296167571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1406644.0296167571</v>
      </c>
      <c r="J1122" s="444">
        <f t="array" ref="J1122">IFERROR(INDEX('Retirement Calculator'!J:J,MATCH('Isaac 401k'!N1122,'Retirement Calculator'!A:A,0),0),0)</f>
        <v>8395.6297298201844</v>
      </c>
      <c r="K1122" s="444">
        <f t="shared" ca="1" si="105"/>
        <v>5826.0349995289034</v>
      </c>
      <c r="L1122" s="444">
        <f t="shared" ca="1" si="106"/>
        <v>1404074.4348864658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1404074.4348864658</v>
      </c>
      <c r="J1123" s="444">
        <f t="array" ref="J1123">IFERROR(INDEX('Retirement Calculator'!J:J,MATCH('Isaac 401k'!N1123,'Retirement Calculator'!A:A,0),0),0)</f>
        <v>8395.6297298201844</v>
      </c>
      <c r="K1123" s="444">
        <f t="shared" ca="1" si="105"/>
        <v>5815.3283548193567</v>
      </c>
      <c r="L1123" s="444">
        <f t="shared" ca="1" si="106"/>
        <v>1401494.133511465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1401494.133511465</v>
      </c>
      <c r="J1124" s="444">
        <f t="array" ref="J1124">IFERROR(INDEX('Retirement Calculator'!J:J,MATCH('Isaac 401k'!N1124,'Retirement Calculator'!A:A,0),0),0)</f>
        <v>8395.6297298201844</v>
      </c>
      <c r="K1124" s="444">
        <f t="shared" ca="1" si="105"/>
        <v>5804.5770990901865</v>
      </c>
      <c r="L1124" s="444">
        <f t="shared" ca="1" si="106"/>
        <v>1398903.0808807351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1398903.0808807351</v>
      </c>
      <c r="J1125" s="444">
        <f t="array" ref="J1125">IFERROR(INDEX('Retirement Calculator'!J:J,MATCH('Isaac 401k'!N1125,'Retirement Calculator'!A:A,0),0),0)</f>
        <v>8395.6297298201844</v>
      </c>
      <c r="K1125" s="444">
        <f t="shared" ca="1" si="105"/>
        <v>5793.7810464621452</v>
      </c>
      <c r="L1125" s="444">
        <f t="shared" ca="1" si="106"/>
        <v>1396301.2321973771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1396301.2321973771</v>
      </c>
      <c r="J1126" s="444">
        <f t="array" ref="J1126">IFERROR(INDEX('Retirement Calculator'!J:J,MATCH('Isaac 401k'!N1126,'Retirement Calculator'!A:A,0),0),0)</f>
        <v>8395.6297298201844</v>
      </c>
      <c r="K1126" s="444">
        <f t="shared" ca="1" si="105"/>
        <v>5782.940010281487</v>
      </c>
      <c r="L1126" s="444">
        <f t="shared" ca="1" si="106"/>
        <v>1393688.5424778385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1393688.5424778385</v>
      </c>
      <c r="J1127" s="444">
        <f t="array" ref="J1127">IFERROR(INDEX('Retirement Calculator'!J:J,MATCH('Isaac 401k'!N1127,'Retirement Calculator'!A:A,0),0),0)</f>
        <v>8395.6297298201844</v>
      </c>
      <c r="K1127" s="444">
        <f t="shared" ca="1" si="105"/>
        <v>5772.0538031167425</v>
      </c>
      <c r="L1127" s="444">
        <f t="shared" ca="1" si="106"/>
        <v>1391064.9665511351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1391064.9665511351</v>
      </c>
      <c r="J1128" s="444">
        <f t="array" ref="J1128">IFERROR(INDEX('Retirement Calculator'!J:J,MATCH('Isaac 401k'!N1128,'Retirement Calculator'!A:A,0),0),0)</f>
        <v>8395.6297298201844</v>
      </c>
      <c r="K1128" s="444">
        <f t="shared" ca="1" si="105"/>
        <v>5761.1222367554783</v>
      </c>
      <c r="L1128" s="444">
        <f t="shared" ca="1" si="106"/>
        <v>1388430.4590580703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1388430.4590580703</v>
      </c>
      <c r="J1129" s="444">
        <f t="array" ref="J1129">IFERROR(INDEX('Retirement Calculator'!J:J,MATCH('Isaac 401k'!N1129,'Retirement Calculator'!A:A,0),0),0)</f>
        <v>8395.6297298201844</v>
      </c>
      <c r="K1129" s="444">
        <f t="shared" ca="1" si="105"/>
        <v>5750.1451222010419</v>
      </c>
      <c r="L1129" s="444">
        <f t="shared" ca="1" si="106"/>
        <v>1385784.9744504511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1385784.9744504511</v>
      </c>
      <c r="J1130" s="444">
        <f t="array" ref="J1130">IFERROR(INDEX('Retirement Calculator'!J:J,MATCH('Isaac 401k'!N1130,'Retirement Calculator'!A:A,0),0),0)</f>
        <v>8395.6297298201844</v>
      </c>
      <c r="K1130" s="444">
        <f t="shared" ca="1" si="105"/>
        <v>5739.1222696692957</v>
      </c>
      <c r="L1130" s="444">
        <f t="shared" ca="1" si="106"/>
        <v>1383128.4669903002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1383128.4669903002</v>
      </c>
      <c r="J1131" s="444">
        <f t="array" ref="J1131">IFERROR(INDEX('Retirement Calculator'!J:J,MATCH('Isaac 401k'!N1131,'Retirement Calculator'!A:A,0),0),0)</f>
        <v>8395.6297298201844</v>
      </c>
      <c r="K1131" s="444">
        <f t="shared" ca="1" si="105"/>
        <v>5728.0534885853331</v>
      </c>
      <c r="L1131" s="444">
        <f t="shared" ca="1" si="106"/>
        <v>1380460.8907490654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1380460.8907490654</v>
      </c>
      <c r="J1132" s="444">
        <f t="array" ref="J1132">IFERROR(INDEX('Retirement Calculator'!J:J,MATCH('Isaac 401k'!N1132,'Retirement Calculator'!A:A,0),0),0)</f>
        <v>8395.6297298201844</v>
      </c>
      <c r="K1132" s="444">
        <f t="shared" ca="1" si="105"/>
        <v>5716.9385875801881</v>
      </c>
      <c r="L1132" s="444">
        <f t="shared" ca="1" si="106"/>
        <v>1377782.1996068254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1377782.1996068254</v>
      </c>
      <c r="J1133" s="444">
        <f t="array" ref="J1133">IFERROR(INDEX('Retirement Calculator'!J:J,MATCH('Isaac 401k'!N1133,'Retirement Calculator'!A:A,0),0),0)</f>
        <v>8395.6297298201844</v>
      </c>
      <c r="K1133" s="444">
        <f t="shared" ca="1" si="105"/>
        <v>5705.7773744875212</v>
      </c>
      <c r="L1133" s="444">
        <f t="shared" ca="1" si="106"/>
        <v>1375092.3472514928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1375092.3472514928</v>
      </c>
      <c r="J1134" s="444">
        <f t="array" ref="J1134">IFERROR(INDEX('Retirement Calculator'!J:J,MATCH('Isaac 401k'!N1134,'Retirement Calculator'!A:A,0),0),0)</f>
        <v>8395.6297298201844</v>
      </c>
      <c r="K1134" s="444">
        <f t="shared" ca="1" si="105"/>
        <v>5694.5696563403026</v>
      </c>
      <c r="L1134" s="444">
        <f t="shared" ca="1" si="106"/>
        <v>1372391.287178013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1372391.287178013</v>
      </c>
      <c r="J1135" s="444">
        <f t="array" ref="J1135">IFERROR(INDEX('Retirement Calculator'!J:J,MATCH('Isaac 401k'!N1135,'Retirement Calculator'!A:A,0),0),0)</f>
        <v>8395.6297298201844</v>
      </c>
      <c r="K1135" s="444">
        <f t="shared" ca="1" si="105"/>
        <v>5683.31523936747</v>
      </c>
      <c r="L1135" s="444">
        <f t="shared" ca="1" si="106"/>
        <v>1369678.9726875604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1369678.9726875604</v>
      </c>
      <c r="J1136" s="444">
        <f t="array" ref="J1136">IFERROR(INDEX('Retirement Calculator'!J:J,MATCH('Isaac 401k'!N1136,'Retirement Calculator'!A:A,0),0),0)</f>
        <v>8395.6297298201844</v>
      </c>
      <c r="K1136" s="444">
        <f t="shared" ca="1" si="105"/>
        <v>5672.0139289905837</v>
      </c>
      <c r="L1136" s="444">
        <f t="shared" ca="1" si="106"/>
        <v>1366955.3568867308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1366955.3568867308</v>
      </c>
      <c r="J1137" s="444">
        <f t="array" ref="J1137">IFERROR(INDEX('Retirement Calculator'!J:J,MATCH('Isaac 401k'!N1137,'Retirement Calculator'!A:A,0),0),0)</f>
        <v>8395.6297298201844</v>
      </c>
      <c r="K1137" s="444">
        <f t="shared" ca="1" si="105"/>
        <v>5660.6655298204605</v>
      </c>
      <c r="L1137" s="444">
        <f t="shared" ca="1" si="106"/>
        <v>1364220.3926867309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1364220.3926867309</v>
      </c>
      <c r="J1138" s="444">
        <f t="array" ref="J1138">IFERROR(INDEX('Retirement Calculator'!J:J,MATCH('Isaac 401k'!N1138,'Retirement Calculator'!A:A,0),0),0)</f>
        <v>8395.6297298201844</v>
      </c>
      <c r="K1138" s="444">
        <f t="shared" ca="1" si="105"/>
        <v>5649.2698456537946</v>
      </c>
      <c r="L1138" s="444">
        <f t="shared" ca="1" si="106"/>
        <v>1361474.0328025646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1361474.0328025646</v>
      </c>
      <c r="J1139" s="444">
        <f t="array" ref="J1139">IFERROR(INDEX('Retirement Calculator'!J:J,MATCH('Isaac 401k'!N1139,'Retirement Calculator'!A:A,0),0),0)</f>
        <v>8395.6297298201844</v>
      </c>
      <c r="K1139" s="444">
        <f t="shared" ca="1" si="105"/>
        <v>5637.8266794697684</v>
      </c>
      <c r="L1139" s="444">
        <f t="shared" ca="1" si="106"/>
        <v>1358716.2297522142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1358716.2297522142</v>
      </c>
      <c r="J1140" s="444">
        <f t="array" ref="J1140">IFERROR(INDEX('Retirement Calculator'!J:J,MATCH('Isaac 401k'!N1140,'Retirement Calculator'!A:A,0),0),0)</f>
        <v>8395.6297298201844</v>
      </c>
      <c r="K1140" s="444">
        <f t="shared" ca="1" si="105"/>
        <v>5626.3358334266413</v>
      </c>
      <c r="L1140" s="444">
        <f t="shared" ca="1" si="106"/>
        <v>1355946.9358558205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1355946.9358558205</v>
      </c>
      <c r="J1141" s="444">
        <f t="array" ref="J1141">IFERROR(INDEX('Retirement Calculator'!J:J,MATCH('Isaac 401k'!N1141,'Retirement Calculator'!A:A,0),0),0)</f>
        <v>8395.6297298201844</v>
      </c>
      <c r="K1141" s="444">
        <f t="shared" ca="1" si="105"/>
        <v>5614.7971088583345</v>
      </c>
      <c r="L1141" s="444">
        <f t="shared" ca="1" si="106"/>
        <v>1353166.1032348587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1353166.1032348587</v>
      </c>
      <c r="J1142" s="444">
        <f t="array" ref="J1142">IFERROR(INDEX('Retirement Calculator'!J:J,MATCH('Isaac 401k'!N1142,'Retirement Calculator'!A:A,0),0),0)</f>
        <v>8395.6297298201844</v>
      </c>
      <c r="K1142" s="444">
        <f t="shared" ca="1" si="105"/>
        <v>5603.2103062709939</v>
      </c>
      <c r="L1142" s="444">
        <f t="shared" ca="1" si="106"/>
        <v>1350373.6838113095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1350373.6838113095</v>
      </c>
      <c r="J1143" s="444">
        <f t="array" ref="J1143">IFERROR(INDEX('Retirement Calculator'!J:J,MATCH('Isaac 401k'!N1143,'Retirement Calculator'!A:A,0),0),0)</f>
        <v>8395.6297298201844</v>
      </c>
      <c r="K1143" s="444">
        <f t="shared" ca="1" si="105"/>
        <v>5591.5752253395385</v>
      </c>
      <c r="L1143" s="444">
        <f t="shared" ca="1" si="106"/>
        <v>1347569.6293068288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1347569.6293068288</v>
      </c>
      <c r="J1144" s="444">
        <f t="array" ref="J1144">IFERROR(INDEX('Retirement Calculator'!J:J,MATCH('Isaac 401k'!N1144,'Retirement Calculator'!A:A,0),0),0)</f>
        <v>8395.6297298201844</v>
      </c>
      <c r="K1144" s="444">
        <f t="shared" ca="1" si="105"/>
        <v>5579.891664904203</v>
      </c>
      <c r="L1144" s="444">
        <f t="shared" ca="1" si="106"/>
        <v>1344753.891241913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1344753.891241913</v>
      </c>
      <c r="J1145" s="444">
        <f t="array" ref="J1145">IFERROR(INDEX('Retirement Calculator'!J:J,MATCH('Isaac 401k'!N1145,'Retirement Calculator'!A:A,0),0),0)</f>
        <v>8395.6297298201844</v>
      </c>
      <c r="K1145" s="444">
        <f t="shared" ca="1" si="105"/>
        <v>5568.1594229670536</v>
      </c>
      <c r="L1145" s="444">
        <f t="shared" ca="1" si="106"/>
        <v>1341926.4209350599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1341926.4209350599</v>
      </c>
      <c r="J1146" s="444">
        <f t="array" ref="J1146">IFERROR(INDEX('Retirement Calculator'!J:J,MATCH('Isaac 401k'!N1146,'Retirement Calculator'!A:A,0),0),0)</f>
        <v>8395.6297298201844</v>
      </c>
      <c r="K1146" s="444">
        <f t="shared" ca="1" si="105"/>
        <v>5556.3782966884992</v>
      </c>
      <c r="L1146" s="444">
        <f t="shared" ca="1" si="106"/>
        <v>1339087.1695019281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1339087.1695019281</v>
      </c>
      <c r="J1147" s="444">
        <f t="array" ref="J1147">IFERROR(INDEX('Retirement Calculator'!J:J,MATCH('Isaac 401k'!N1147,'Retirement Calculator'!A:A,0),0),0)</f>
        <v>8395.6297298201844</v>
      </c>
      <c r="K1147" s="444">
        <f t="shared" ca="1" si="105"/>
        <v>5544.5480823837834</v>
      </c>
      <c r="L1147" s="444">
        <f t="shared" ca="1" si="106"/>
        <v>1336236.0878544918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1336236.0878544918</v>
      </c>
      <c r="J1148" s="444">
        <f t="array" ref="J1148">IFERROR(INDEX('Retirement Calculator'!J:J,MATCH('Isaac 401k'!N1148,'Retirement Calculator'!A:A,0),0),0)</f>
        <v>8395.6297298201844</v>
      </c>
      <c r="K1148" s="444">
        <f t="shared" ca="1" si="105"/>
        <v>5532.6685755194649</v>
      </c>
      <c r="L1148" s="444">
        <f t="shared" ca="1" si="106"/>
        <v>1333373.1267001911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1333373.1267001911</v>
      </c>
      <c r="J1149" s="444">
        <f t="array" ref="J1149">IFERROR(INDEX('Retirement Calculator'!J:J,MATCH('Isaac 401k'!N1149,'Retirement Calculator'!A:A,0),0),0)</f>
        <v>8395.6297298201844</v>
      </c>
      <c r="K1149" s="444">
        <f t="shared" ca="1" si="105"/>
        <v>5520.7395707098785</v>
      </c>
      <c r="L1149" s="444">
        <f t="shared" ca="1" si="106"/>
        <v>1330498.2365410808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1330498.2365410808</v>
      </c>
      <c r="J1150" s="444">
        <f t="array" ref="J1150">IFERROR(INDEX('Retirement Calculator'!J:J,MATCH('Isaac 401k'!N1150,'Retirement Calculator'!A:A,0),0),0)</f>
        <v>8395.6297298201844</v>
      </c>
      <c r="K1150" s="444">
        <f t="shared" ca="1" si="105"/>
        <v>5508.7608617135857</v>
      </c>
      <c r="L1150" s="444">
        <f t="shared" ca="1" si="106"/>
        <v>1327611.3676729742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1327611.3676729742</v>
      </c>
      <c r="J1151" s="444">
        <f t="array" ref="J1151">IFERROR(INDEX('Retirement Calculator'!J:J,MATCH('Isaac 401k'!N1151,'Retirement Calculator'!A:A,0),0),0)</f>
        <v>8395.6297298201844</v>
      </c>
      <c r="K1151" s="444">
        <f t="shared" ca="1" si="105"/>
        <v>5496.7322414298087</v>
      </c>
      <c r="L1151" s="444">
        <f t="shared" ca="1" si="106"/>
        <v>1324712.4701845839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1324712.4701845839</v>
      </c>
      <c r="J1152" s="444">
        <f t="array" ref="J1152">IFERROR(INDEX('Retirement Calculator'!J:J,MATCH('Isaac 401k'!N1152,'Retirement Calculator'!A:A,0),0),0)</f>
        <v>8395.6297298201844</v>
      </c>
      <c r="K1152" s="444">
        <f t="shared" ca="1" si="105"/>
        <v>5484.6535018948489</v>
      </c>
      <c r="L1152" s="444">
        <f t="shared" ca="1" si="106"/>
        <v>1321801.4939566585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1321801.4939566585</v>
      </c>
      <c r="J1153" s="444">
        <f t="array" ref="J1153">IFERROR(INDEX('Retirement Calculator'!J:J,MATCH('Isaac 401k'!N1153,'Retirement Calculator'!A:A,0),0),0)</f>
        <v>8395.6297298201844</v>
      </c>
      <c r="K1153" s="444">
        <f t="shared" ca="1" si="105"/>
        <v>5472.5244342784927</v>
      </c>
      <c r="L1153" s="444">
        <f t="shared" ca="1" si="106"/>
        <v>1318878.3886611168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1318878.3886611168</v>
      </c>
      <c r="J1154" s="444">
        <f t="array" ref="J1154">IFERROR(INDEX('Retirement Calculator'!J:J,MATCH('Isaac 401k'!N1154,'Retirement Calculator'!A:A,0),0),0)</f>
        <v>8395.6297298201844</v>
      </c>
      <c r="K1154" s="444">
        <f t="shared" ca="1" si="105"/>
        <v>5460.3448288804029</v>
      </c>
      <c r="L1154" s="444">
        <f t="shared" ca="1" si="106"/>
        <v>1315943.103760177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1315943.103760177</v>
      </c>
      <c r="J1155" s="444">
        <f t="array" ref="J1155">IFERROR(INDEX('Retirement Calculator'!J:J,MATCH('Isaac 401k'!N1155,'Retirement Calculator'!A:A,0),0),0)</f>
        <v>8395.6297298201844</v>
      </c>
      <c r="K1155" s="444">
        <f t="shared" ca="1" si="105"/>
        <v>5448.1144751264865</v>
      </c>
      <c r="L1155" s="444">
        <f t="shared" ca="1" si="106"/>
        <v>1312995.5885054832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1312995.5885054832</v>
      </c>
      <c r="J1156" s="444">
        <f t="array" ref="J1156">IFERROR(INDEX('Retirement Calculator'!J:J,MATCH('Isaac 401k'!N1156,'Retirement Calculator'!A:A,0),0),0)</f>
        <v>8395.6297298201844</v>
      </c>
      <c r="K1156" s="444">
        <f t="shared" ca="1" si="105"/>
        <v>5435.8331615652623</v>
      </c>
      <c r="L1156" s="444">
        <f t="shared" ca="1" si="106"/>
        <v>1310035.7919372283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1310035.7919372283</v>
      </c>
      <c r="J1157" s="444">
        <f t="array" ref="J1157">IFERROR(INDEX('Retirement Calculator'!J:J,MATCH('Isaac 401k'!N1157,'Retirement Calculator'!A:A,0),0),0)</f>
        <v>8395.6297298201844</v>
      </c>
      <c r="K1157" s="444">
        <f t="shared" ca="1" si="105"/>
        <v>5423.5006758642003</v>
      </c>
      <c r="L1157" s="444">
        <f t="shared" ca="1" si="106"/>
        <v>1307063.6628832724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1307063.6628832724</v>
      </c>
      <c r="J1158" s="444">
        <f t="array" ref="J1158">IFERROR(INDEX('Retirement Calculator'!J:J,MATCH('Isaac 401k'!N1158,'Retirement Calculator'!A:A,0),0),0)</f>
        <v>8395.6297298201844</v>
      </c>
      <c r="K1158" s="444">
        <f t="shared" ca="1" si="105"/>
        <v>5411.1168048060508</v>
      </c>
      <c r="L1158" s="444">
        <f t="shared" ca="1" si="106"/>
        <v>1304079.1499582583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1304079.1499582583</v>
      </c>
      <c r="J1159" s="444">
        <f t="array" ref="J1159">IFERROR(INDEX('Retirement Calculator'!J:J,MATCH('Isaac 401k'!N1159,'Retirement Calculator'!A:A,0),0),0)</f>
        <v>8395.6297298201844</v>
      </c>
      <c r="K1159" s="444">
        <f t="shared" ca="1" si="105"/>
        <v>5398.6813342851583</v>
      </c>
      <c r="L1159" s="444">
        <f t="shared" ca="1" si="106"/>
        <v>1301082.2015627231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1301082.2015627231</v>
      </c>
      <c r="J1160" s="444">
        <f t="array" ref="J1160">IFERROR(INDEX('Retirement Calculator'!J:J,MATCH('Isaac 401k'!N1160,'Retirement Calculator'!A:A,0),0),0)</f>
        <v>8395.6297298201844</v>
      </c>
      <c r="K1160" s="444">
        <f t="shared" ca="1" si="105"/>
        <v>5386.1940493037619</v>
      </c>
      <c r="L1160" s="444">
        <f t="shared" ca="1" si="106"/>
        <v>1298072.7658822066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1298072.7658822066</v>
      </c>
      <c r="J1161" s="444">
        <f t="array" ref="J1161">IFERROR(INDEX('Retirement Calculator'!J:J,MATCH('Isaac 401k'!N1161,'Retirement Calculator'!A:A,0),0),0)</f>
        <v>8395.6297298201844</v>
      </c>
      <c r="K1161" s="444">
        <f t="shared" ca="1" si="105"/>
        <v>5373.6547339682766</v>
      </c>
      <c r="L1161" s="444">
        <f t="shared" ca="1" si="106"/>
        <v>1295050.7908863546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1295050.7908863546</v>
      </c>
      <c r="J1162" s="444">
        <f t="array" ref="J1162">IFERROR(INDEX('Retirement Calculator'!J:J,MATCH('Isaac 401k'!N1162,'Retirement Calculator'!A:A,0),0),0)</f>
        <v>8395.6297298201844</v>
      </c>
      <c r="K1162" s="444">
        <f t="shared" ca="1" si="105"/>
        <v>5361.0631714855599</v>
      </c>
      <c r="L1162" s="444">
        <f t="shared" ca="1" si="106"/>
        <v>1292016.2243280201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1292016.2243280201</v>
      </c>
      <c r="J1163" s="444">
        <f t="array" ref="J1163">IFERROR(INDEX('Retirement Calculator'!J:J,MATCH('Isaac 401k'!N1163,'Retirement Calculator'!A:A,0),0),0)</f>
        <v>8395.6297298201844</v>
      </c>
      <c r="K1163" s="444">
        <f t="shared" ca="1" si="105"/>
        <v>5348.4191441591665</v>
      </c>
      <c r="L1163" s="444">
        <f t="shared" ca="1" si="106"/>
        <v>1288969.0137423591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1288969.0137423591</v>
      </c>
      <c r="J1164" s="444">
        <f t="array" ref="J1164">IFERROR(INDEX('Retirement Calculator'!J:J,MATCH('Isaac 401k'!N1164,'Retirement Calculator'!A:A,0),0),0)</f>
        <v>8395.6297298201844</v>
      </c>
      <c r="K1164" s="444">
        <f t="shared" ca="1" si="105"/>
        <v>5335.7224333855793</v>
      </c>
      <c r="L1164" s="444">
        <f t="shared" ca="1" si="106"/>
        <v>1285909.1064459246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1285909.1064459246</v>
      </c>
      <c r="J1165" s="444">
        <f t="array" ref="J1165">IFERROR(INDEX('Retirement Calculator'!J:J,MATCH('Isaac 401k'!N1165,'Retirement Calculator'!A:A,0),0),0)</f>
        <v>8395.6297298201844</v>
      </c>
      <c r="K1165" s="444">
        <f t="shared" ca="1" si="105"/>
        <v>5322.9728196504348</v>
      </c>
      <c r="L1165" s="444">
        <f t="shared" ca="1" si="106"/>
        <v>1282836.449535755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1282836.449535755</v>
      </c>
      <c r="J1166" s="444">
        <f t="array" ref="J1166">IFERROR(INDEX('Retirement Calculator'!J:J,MATCH('Isaac 401k'!N1166,'Retirement Calculator'!A:A,0),0),0)</f>
        <v>8395.6297298201844</v>
      </c>
      <c r="K1166" s="444">
        <f t="shared" ca="1" si="105"/>
        <v>5310.1700825247281</v>
      </c>
      <c r="L1166" s="444">
        <f t="shared" ca="1" si="106"/>
        <v>1279750.9898884594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1279750.9898884594</v>
      </c>
      <c r="J1167" s="444">
        <f t="array" ref="J1167">IFERROR(INDEX('Retirement Calculator'!J:J,MATCH('Isaac 401k'!N1167,'Retirement Calculator'!A:A,0),0),0)</f>
        <v>8395.6297298201844</v>
      </c>
      <c r="K1167" s="444">
        <f t="shared" ca="1" si="105"/>
        <v>5297.3140006609965</v>
      </c>
      <c r="L1167" s="444">
        <f t="shared" ca="1" si="106"/>
        <v>1276652.6741593003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1276652.6741593003</v>
      </c>
      <c r="J1168" s="444">
        <f t="array" ref="J1168">IFERROR(INDEX('Retirement Calculator'!J:J,MATCH('Isaac 401k'!N1168,'Retirement Calculator'!A:A,0),0),0)</f>
        <v>8395.6297298201844</v>
      </c>
      <c r="K1168" s="444">
        <f t="shared" ca="1" si="105"/>
        <v>5284.4043517895007</v>
      </c>
      <c r="L1168" s="444">
        <f t="shared" ca="1" si="106"/>
        <v>1273541.4487812696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1273541.4487812696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5306.4227032552899</v>
      </c>
      <c r="L1169" s="444">
        <f t="shared" ca="1" si="106"/>
        <v>1278847.8714845248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1278847.8714845248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5328.5327978521864</v>
      </c>
      <c r="L1170" s="444">
        <f t="shared" ca="1" si="106"/>
        <v>1284176.4042823771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1284176.4042823771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5350.735017843238</v>
      </c>
      <c r="L1171" s="444">
        <f t="shared" ca="1" si="106"/>
        <v>1289527.1393002204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1289527.1393002204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5373.0297470842515</v>
      </c>
      <c r="L1172" s="444">
        <f t="shared" ca="1" si="106"/>
        <v>1294900.1690473047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1294900.1690473047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5395.4173710304358</v>
      </c>
      <c r="L1173" s="444">
        <f t="shared" ca="1" si="106"/>
        <v>1300295.5864183351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1300295.5864183351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5417.8982767430625</v>
      </c>
      <c r="L1174" s="444">
        <f t="shared" ca="1" si="106"/>
        <v>1305713.4846950781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1305713.4846950781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5440.4728528961587</v>
      </c>
      <c r="L1175" s="444">
        <f t="shared" ca="1" si="106"/>
        <v>1311153.9575479743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1311153.9575479743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5463.1414897832265</v>
      </c>
      <c r="L1176" s="444">
        <f t="shared" ca="1" si="106"/>
        <v>1316617.0990377576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1316617.0990377576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5485.9045793239902</v>
      </c>
      <c r="L1177" s="444">
        <f t="shared" ca="1" si="106"/>
        <v>1322103.0036170816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1322103.0036170816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5508.7625150711729</v>
      </c>
      <c r="L1178" s="444">
        <f t="shared" ca="1" si="106"/>
        <v>1327611.7661321526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1327611.7661321526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5531.7156922173026</v>
      </c>
      <c r="L1179" s="444">
        <f t="shared" ca="1" si="106"/>
        <v>1333143.4818243699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1333143.4818243699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5554.7645076015415</v>
      </c>
      <c r="L1180" s="444">
        <f t="shared" ca="1" si="106"/>
        <v>1338698.2463319714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1338698.2463319714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5577.9093597165474</v>
      </c>
      <c r="L1181" s="444">
        <f t="shared" ca="1" si="106"/>
        <v>1344276.1556916879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1344276.1556916879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5601.1506487153665</v>
      </c>
      <c r="L1182" s="444">
        <f t="shared" ca="1" si="106"/>
        <v>1349877.3063404034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1349877.3063404034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5624.4887764183477</v>
      </c>
      <c r="L1183" s="444">
        <f t="shared" ca="1" si="106"/>
        <v>1355501.7951168218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1355501.7951168218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5647.9241463200906</v>
      </c>
      <c r="L1184" s="444">
        <f t="shared" ca="1" si="106"/>
        <v>1361149.719263142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1361149.719263142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5671.4571635964248</v>
      </c>
      <c r="L1185" s="444">
        <f t="shared" ca="1" si="106"/>
        <v>1366821.1764267385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1366821.1764267385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5695.0882351114105</v>
      </c>
      <c r="L1186" s="444">
        <f t="shared" ca="1" si="106"/>
        <v>1372516.2646618499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1372516.2646618499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5718.817769424375</v>
      </c>
      <c r="L1187" s="444">
        <f t="shared" ca="1" si="106"/>
        <v>1378235.0824312742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1378235.0824312742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5742.6461767969759</v>
      </c>
      <c r="L1188" s="444">
        <f t="shared" ca="1" si="106"/>
        <v>1383977.7286080711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1383977.7286080711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5766.573869200296</v>
      </c>
      <c r="L1189" s="444">
        <f t="shared" ca="1" si="106"/>
        <v>1389744.3024772713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1389744.3024772713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5790.6012603219633</v>
      </c>
      <c r="L1190" s="444">
        <f t="shared" ca="1" si="106"/>
        <v>1395534.9037375932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1395534.9037375932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5814.7287655733053</v>
      </c>
      <c r="L1191" s="444">
        <f t="shared" ca="1" si="106"/>
        <v>1401349.6325031666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1401349.6325031666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5838.9568020965271</v>
      </c>
      <c r="L1192" s="444">
        <f t="shared" ca="1" si="106"/>
        <v>1407188.589305263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1407188.589305263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5863.2857887719292</v>
      </c>
      <c r="L1193" s="444">
        <f t="shared" ca="1" si="106"/>
        <v>1413051.8750940349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1413051.8750940349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5887.7161462251452</v>
      </c>
      <c r="L1194" s="444">
        <f t="shared" ca="1" si="106"/>
        <v>1418939.5912402601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1418939.5912402601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5912.2482968344166</v>
      </c>
      <c r="L1195" s="444">
        <f t="shared" ca="1" si="106"/>
        <v>1424851.8395370946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1424851.8395370946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5936.8826647378937</v>
      </c>
      <c r="L1196" s="444">
        <f t="shared" ca="1" si="106"/>
        <v>1430788.7222018326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1430788.7222018326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5961.6196758409687</v>
      </c>
      <c r="L1197" s="444">
        <f t="shared" ca="1" si="106"/>
        <v>1436750.3418776735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1436750.3418776735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5986.4597578236398</v>
      </c>
      <c r="L1198" s="444">
        <f t="shared" ca="1" si="106"/>
        <v>1442736.8016354972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1442736.8016354972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6011.4033401479055</v>
      </c>
      <c r="L1199" s="444">
        <f t="shared" ca="1" si="106"/>
        <v>1448748.2049756451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1448748.2049756451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6036.4508540651877</v>
      </c>
      <c r="L1200" s="444">
        <f t="shared" ca="1" si="106"/>
        <v>1454784.6558297102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1454784.6558297102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6061.6027326237927</v>
      </c>
      <c r="L1201" s="444">
        <f t="shared" ca="1" si="106"/>
        <v>1460846.2585623339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1460846.2585623339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6086.8594106763912</v>
      </c>
      <c r="L1202" s="444">
        <f t="shared" ca="1" si="106"/>
        <v>1466933.1179730103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1466933.1179730103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6112.2213248875432</v>
      </c>
      <c r="L1203" s="444">
        <f t="shared" ca="1" si="106"/>
        <v>1473045.3392978979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1473045.3392978979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6137.6889137412409</v>
      </c>
      <c r="L1204" s="444">
        <f t="shared" ca="1" si="106"/>
        <v>1479183.028211639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1479183.028211639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6163.2626175484957</v>
      </c>
      <c r="L1205" s="444">
        <f t="shared" ca="1" si="106"/>
        <v>1485346.2908291875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1485346.2908291875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6188.9428784549482</v>
      </c>
      <c r="L1206" s="444">
        <f t="shared" ca="1" si="106"/>
        <v>1491535.2337076424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1491535.2337076424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6214.7301404485097</v>
      </c>
      <c r="L1207" s="444">
        <f t="shared" ca="1" si="106"/>
        <v>1497749.963848091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1497749.963848091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6240.6248493670455</v>
      </c>
      <c r="L1208" s="444">
        <f t="shared" ca="1" si="106"/>
        <v>1503990.5886974579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1503990.5886974579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6266.6274529060747</v>
      </c>
      <c r="L1209" s="444">
        <f t="shared" ca="1" si="106"/>
        <v>1510257.2161503639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1510257.2161503639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6292.7384006265165</v>
      </c>
      <c r="L1210" s="444">
        <f t="shared" ca="1" si="106"/>
        <v>1516549.9545509904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1516549.9545509904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6318.9581439624599</v>
      </c>
      <c r="L1211" s="444">
        <f t="shared" ca="1" si="106"/>
        <v>1522868.9126949529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1522868.9126949529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6345.2871362289707</v>
      </c>
      <c r="L1212" s="444">
        <f t="shared" ca="1" si="106"/>
        <v>1529214.1998311819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1529214.1998311819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6371.7258326299243</v>
      </c>
      <c r="L1213" s="444">
        <f t="shared" ca="1" si="106"/>
        <v>1535585.9256638119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1535585.9256638119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6398.2746902658828</v>
      </c>
      <c r="L1214" s="444">
        <f t="shared" ca="1" si="106"/>
        <v>1541984.2003540776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1541984.2003540776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6424.9341681419901</v>
      </c>
      <c r="L1215" s="444">
        <f t="shared" ca="1" si="106"/>
        <v>1548409.1345222197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1548409.1345222197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6451.7047271759147</v>
      </c>
      <c r="L1216" s="444">
        <f t="shared" ca="1" si="106"/>
        <v>1554860.8392493955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1554860.8392493955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6478.5868302058143</v>
      </c>
      <c r="L1217" s="444">
        <f t="shared" ca="1" si="106"/>
        <v>1561339.4260796013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1561339.4260796013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6505.5809419983389</v>
      </c>
      <c r="L1218" s="444">
        <f t="shared" ca="1" si="106"/>
        <v>1567845.0070215997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1567845.0070215997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6532.6875292566656</v>
      </c>
      <c r="L1219" s="444">
        <f t="shared" ca="1" si="106"/>
        <v>1574377.6945508562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1574377.6945508562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6559.9070606285677</v>
      </c>
      <c r="L1220" s="444">
        <f t="shared" ca="1" si="106"/>
        <v>1580937.6016114848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1580937.6016114848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6587.24000671452</v>
      </c>
      <c r="L1221" s="444">
        <f t="shared" ca="1" si="106"/>
        <v>1587524.8416181994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1587524.8416181994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6614.6868400758303</v>
      </c>
      <c r="L1222" s="444">
        <f t="shared" ca="1" si="106"/>
        <v>1594139.5284582751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1594139.5284582751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6642.2480352428129</v>
      </c>
      <c r="L1223" s="444">
        <f t="shared" ca="1" si="106"/>
        <v>1600781.7764935179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1600781.7764935179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6669.9240687229913</v>
      </c>
      <c r="L1224" s="444">
        <f t="shared" ca="1" si="106"/>
        <v>1607451.700562241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1607451.700562241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6697.7154190093379</v>
      </c>
      <c r="L1225" s="444">
        <f t="shared" ca="1" si="106"/>
        <v>1614149.4159812503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1614149.4159812503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6725.6225665885431</v>
      </c>
      <c r="L1226" s="444">
        <f t="shared" ca="1" si="106"/>
        <v>1620875.0385478388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1620875.0385478388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6753.6459939493279</v>
      </c>
      <c r="L1227" s="444">
        <f t="shared" ca="1" si="106"/>
        <v>1627628.6845417882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1627628.6845417882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6781.786185590784</v>
      </c>
      <c r="L1228" s="444">
        <f t="shared" ca="1" si="106"/>
        <v>1634410.470727379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1634410.470727379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6810.0436280307449</v>
      </c>
      <c r="L1229" s="444">
        <f t="shared" ca="1" si="106"/>
        <v>1641220.5143554097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1641220.5143554097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6838.4188098142067</v>
      </c>
      <c r="L1230" s="444">
        <f t="shared" ca="1" si="106"/>
        <v>1648058.9331652238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1648058.9331652238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6866.9122215217658</v>
      </c>
      <c r="L1231" s="444">
        <f t="shared" ca="1" si="106"/>
        <v>1654925.8453867456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1654925.8453867456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6895.5243557781068</v>
      </c>
      <c r="L1232" s="444">
        <f t="shared" ca="1" si="106"/>
        <v>1661821.3697425236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1661821.3697425236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6924.2557072605141</v>
      </c>
      <c r="L1233" s="444">
        <f t="shared" ca="1" si="106"/>
        <v>1668745.6254497841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1668745.6254497841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6953.1067727074333</v>
      </c>
      <c r="L1234" s="444">
        <f t="shared" ca="1" si="106"/>
        <v>1675698.7322224916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1675698.7322224916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6982.0780509270489</v>
      </c>
      <c r="L1235" s="444">
        <f t="shared" ca="1" si="106"/>
        <v>1682680.8102734187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1682680.8102734187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7011.1700428059112</v>
      </c>
      <c r="L1236" s="444">
        <f t="shared" ca="1" si="106"/>
        <v>1689691.9803162245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1689691.9803162245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7040.383251317603</v>
      </c>
      <c r="L1237" s="444">
        <f t="shared" ca="1" si="106"/>
        <v>1696732.3635675421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1696732.3635675421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7069.7181815314252</v>
      </c>
      <c r="L1238" s="444">
        <f t="shared" ca="1" si="106"/>
        <v>1703802.0817490735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1703802.0817490735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7099.1753406211392</v>
      </c>
      <c r="L1239" s="444">
        <f t="shared" ca="1" si="106"/>
        <v>1710901.2570896945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1710901.2570896945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7128.7552378737273</v>
      </c>
      <c r="L1240" s="444">
        <f t="shared" ca="1" si="106"/>
        <v>1718030.0123275681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1718030.0123275681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7158.4583846981996</v>
      </c>
      <c r="L1241" s="444">
        <f t="shared" ca="1" si="106"/>
        <v>1725188.4707122664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1725188.4707122664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7188.2852946344428</v>
      </c>
      <c r="L1242" s="444">
        <f t="shared" ca="1" si="106"/>
        <v>1732376.7560069009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1732376.7560069009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7218.2364833620868</v>
      </c>
      <c r="L1243" s="444">
        <f t="shared" ca="1" si="106"/>
        <v>1739594.992490263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1739594.992490263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7248.3124687094287</v>
      </c>
      <c r="L1244" s="444">
        <f t="shared" ca="1" si="106"/>
        <v>1746843.3049589724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1746843.3049589724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7278.5137706623846</v>
      </c>
      <c r="L1245" s="444">
        <f t="shared" ca="1" si="106"/>
        <v>1754121.8187296349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1754121.8187296349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7308.8409113734788</v>
      </c>
      <c r="L1246" s="444">
        <f t="shared" ca="1" si="106"/>
        <v>1761430.6596410084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1761430.6596410084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7339.2944151708689</v>
      </c>
      <c r="L1247" s="444">
        <f t="shared" ca="1" si="106"/>
        <v>1768769.9540561792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1768769.9540561792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7369.8748085674133</v>
      </c>
      <c r="L1248" s="444">
        <f t="shared" ca="1" si="106"/>
        <v>1776139.8288647465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1776139.8288647465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7400.5826202697772</v>
      </c>
      <c r="L1249" s="444">
        <f t="shared" ca="1" si="106"/>
        <v>1783540.4114850163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1783540.4114850163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7431.4183811875682</v>
      </c>
      <c r="L1250" s="444">
        <f t="shared" ca="1" si="106"/>
        <v>1790971.8298662039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1790971.8298662039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7462.3826244425154</v>
      </c>
      <c r="L1251" s="444">
        <f t="shared" ca="1" si="106"/>
        <v>1798434.2124906464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1798434.2124906464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7493.475885377693</v>
      </c>
      <c r="L1252" s="444">
        <f t="shared" ca="1" si="106"/>
        <v>1805927.6883760241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1805927.6883760241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7524.6987015667673</v>
      </c>
      <c r="L1253" s="444">
        <f t="shared" ca="1" si="106"/>
        <v>1813452.3870775909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1813452.3870775909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7556.0516128232957</v>
      </c>
      <c r="L1254" s="444">
        <f t="shared" ca="1" si="106"/>
        <v>1821008.4386904142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1821008.4386904142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7587.5351612100603</v>
      </c>
      <c r="L1255" s="444">
        <f t="shared" ca="1" si="106"/>
        <v>1828595.9738516242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1828595.9738516242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7619.1498910484352</v>
      </c>
      <c r="L1256" s="444">
        <f t="shared" ca="1" si="106"/>
        <v>1836215.1237426726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1836215.1237426726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7650.8963489278021</v>
      </c>
      <c r="L1257" s="444">
        <f t="shared" ca="1" si="106"/>
        <v>1843866.0200916005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1843866.0200916005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7682.7750837150015</v>
      </c>
      <c r="L1258" s="444">
        <f t="shared" ca="1" si="106"/>
        <v>1851548.7951753156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1851548.7951753156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7714.7866465638144</v>
      </c>
      <c r="L1259" s="444">
        <f t="shared" ca="1" si="106"/>
        <v>1859263.5818218794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1859263.5818218794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7746.931590924497</v>
      </c>
      <c r="L1260" s="444">
        <f t="shared" ca="1" si="106"/>
        <v>1867010.5134128039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1867010.5134128039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7779.21047255335</v>
      </c>
      <c r="L1261" s="444">
        <f t="shared" ca="1" si="106"/>
        <v>1874789.7238853571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1874789.7238853571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7811.6238495223215</v>
      </c>
      <c r="L1262" s="444">
        <f t="shared" ca="1" si="106"/>
        <v>1882601.3477348795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1882601.3477348795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7844.1722822286647</v>
      </c>
      <c r="L1263" s="444">
        <f t="shared" ca="1" si="106"/>
        <v>1890445.5200171082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1890445.5200171082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7876.8563334046175</v>
      </c>
      <c r="L1264" s="444">
        <f t="shared" ca="1" si="106"/>
        <v>1898322.3763505127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1898322.3763505127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7909.6765681271372</v>
      </c>
      <c r="L1265" s="444">
        <f t="shared" ca="1" si="106"/>
        <v>1906232.05291864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1906232.05291864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7942.6335538276662</v>
      </c>
      <c r="L1266" s="444">
        <f t="shared" ca="1" si="106"/>
        <v>1914174.6864724676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1914174.6864724676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7975.7278603019486</v>
      </c>
      <c r="L1267" s="444">
        <f t="shared" ca="1" si="106"/>
        <v>1922150.4143327696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1922150.4143327696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8008.9600597198732</v>
      </c>
      <c r="L1268" s="444">
        <f t="shared" ca="1" si="106"/>
        <v>1930159.3743924894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1930159.3743924894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8042.3307266353713</v>
      </c>
      <c r="L1269" s="444">
        <f t="shared" ca="1" si="106"/>
        <v>1938201.7051191248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1938201.7051191248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8075.8404379963522</v>
      </c>
      <c r="L1270" s="444">
        <f t="shared" ca="1" si="106"/>
        <v>1946277.5455571213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1946277.5455571213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8109.4897731546725</v>
      </c>
      <c r="L1271" s="444">
        <f t="shared" ca="1" si="106"/>
        <v>1954387.035330276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1954387.035330276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8143.2793138761499</v>
      </c>
      <c r="L1272" s="444">
        <f t="shared" ca="1" si="106"/>
        <v>1962530.3146441521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1962530.3146441521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8177.2096443506334</v>
      </c>
      <c r="L1273" s="444">
        <f t="shared" ca="1" si="106"/>
        <v>1970707.5242885028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1970707.5242885028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8211.281351202093</v>
      </c>
      <c r="L1274" s="444">
        <f t="shared" ca="1" si="106"/>
        <v>1978918.8056397049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1978918.8056397049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8245.49502349877</v>
      </c>
      <c r="L1275" s="444">
        <f t="shared" ca="1" si="106"/>
        <v>1987164.3006632037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1987164.3006632037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8279.8512527633484</v>
      </c>
      <c r="L1276" s="444">
        <f t="shared" ca="1" si="106"/>
        <v>1995444.151915967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1995444.151915967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8314.3506329831962</v>
      </c>
      <c r="L1277" s="444">
        <f t="shared" ca="1" si="106"/>
        <v>2003758.5025489503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2003758.5025489503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8348.9937606206258</v>
      </c>
      <c r="L1278" s="444">
        <f t="shared" ca="1" si="106"/>
        <v>2012107.496309571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2012107.496309571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8383.7812346232131</v>
      </c>
      <c r="L1279" s="444">
        <f t="shared" ca="1" si="106"/>
        <v>2020491.2775441941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2020491.2775441941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8418.7136564341417</v>
      </c>
      <c r="L1280" s="444">
        <f t="shared" ca="1" si="106"/>
        <v>2028909.9912006282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2028909.9912006282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8453.7916300026172</v>
      </c>
      <c r="L1281" s="444">
        <f t="shared" ca="1" si="106"/>
        <v>2037363.7828306309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2037363.7828306309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8489.015761794295</v>
      </c>
      <c r="L1282" s="444">
        <f t="shared" ca="1" si="106"/>
        <v>2045852.7985924252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2045852.7985924252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8524.3866608017706</v>
      </c>
      <c r="L1283" s="444">
        <f t="shared" ref="L1283:L1537" ca="1" si="127">I1283-J1283+K1283</f>
        <v>2054377.1852532269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2054377.1852532269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8559.9049385551116</v>
      </c>
      <c r="L1284" s="444">
        <f t="shared" ca="1" si="127"/>
        <v>2062937.090191782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2062937.090191782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8595.571209132424</v>
      </c>
      <c r="L1285" s="444">
        <f t="shared" ca="1" si="127"/>
        <v>2071532.6614009144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2071532.6614009144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8631.3860891704771</v>
      </c>
      <c r="L1286" s="444">
        <f t="shared" ca="1" si="127"/>
        <v>2080164.047490085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2080164.047490085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8667.3501978753538</v>
      </c>
      <c r="L1287" s="444">
        <f t="shared" ca="1" si="127"/>
        <v>2088831.3976879604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2088831.3976879604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8703.4641570331678</v>
      </c>
      <c r="L1288" s="444">
        <f t="shared" ca="1" si="127"/>
        <v>2097534.8618449937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2097534.8618449937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8739.7285910208066</v>
      </c>
      <c r="L1289" s="444">
        <f t="shared" ca="1" si="127"/>
        <v>2106274.5904360143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2106274.5904360143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8776.1441268167255</v>
      </c>
      <c r="L1290" s="444">
        <f t="shared" ca="1" si="127"/>
        <v>2115050.734562831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2115050.734562831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8812.7113940117961</v>
      </c>
      <c r="L1291" s="444">
        <f t="shared" ca="1" si="127"/>
        <v>2123863.445956843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2123863.445956843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8849.4310248201782</v>
      </c>
      <c r="L1292" s="444">
        <f t="shared" ca="1" si="127"/>
        <v>2132712.8769816631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2132712.8769816631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8886.3036540902631</v>
      </c>
      <c r="L1293" s="444">
        <f t="shared" ca="1" si="127"/>
        <v>2141599.1806357531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2141599.1806357531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8923.3299193156381</v>
      </c>
      <c r="L1294" s="444">
        <f t="shared" ca="1" si="127"/>
        <v>2150522.5105550685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2150522.5105550685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8960.5104606461191</v>
      </c>
      <c r="L1295" s="444">
        <f t="shared" ca="1" si="127"/>
        <v>2159483.0210157144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2159483.0210157144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8997.8459208988097</v>
      </c>
      <c r="L1296" s="444">
        <f t="shared" ca="1" si="127"/>
        <v>2168480.8669366133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2168480.8669366133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9035.3369455692227</v>
      </c>
      <c r="L1297" s="444">
        <f t="shared" ca="1" si="127"/>
        <v>2177516.2038821825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2177516.2038821825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9072.9841828424269</v>
      </c>
      <c r="L1298" s="444">
        <f t="shared" ca="1" si="127"/>
        <v>2186589.188065025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2186589.188065025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9110.78828360427</v>
      </c>
      <c r="L1299" s="444">
        <f t="shared" ca="1" si="127"/>
        <v>2195699.9763486292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2195699.9763486292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9148.749901452622</v>
      </c>
      <c r="L1300" s="444">
        <f t="shared" ca="1" si="127"/>
        <v>2204848.7262500818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2204848.7262500818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9186.8696927086748</v>
      </c>
      <c r="L1301" s="444">
        <f t="shared" ca="1" si="127"/>
        <v>2214035.5959427906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2214035.5959427906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9225.1483164282945</v>
      </c>
      <c r="L1302" s="444">
        <f t="shared" ca="1" si="127"/>
        <v>2223260.7442592187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2223260.7442592187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9263.5864344134116</v>
      </c>
      <c r="L1303" s="444">
        <f t="shared" ca="1" si="127"/>
        <v>2232524.3306936319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2232524.3306936319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9302.1847112234664</v>
      </c>
      <c r="L1304" s="444">
        <f t="shared" ca="1" si="127"/>
        <v>2241826.5154048554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2241826.5154048554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9340.9438141868977</v>
      </c>
      <c r="L1305" s="444">
        <f t="shared" ca="1" si="127"/>
        <v>2251167.4592190422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2251167.4592190422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9379.8644134126753</v>
      </c>
      <c r="L1306" s="444">
        <f t="shared" ca="1" si="127"/>
        <v>2260547.323632455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2260547.323632455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9418.9471818018956</v>
      </c>
      <c r="L1307" s="444">
        <f t="shared" ca="1" si="127"/>
        <v>2269966.2708142567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2269966.2708142567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9458.1927950594036</v>
      </c>
      <c r="L1308" s="444">
        <f t="shared" ca="1" si="127"/>
        <v>2279424.4636093159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2279424.4636093159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9497.6019317054834</v>
      </c>
      <c r="L1309" s="444">
        <f t="shared" ca="1" si="127"/>
        <v>2288922.0655410215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2288922.0655410215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9537.1752730875887</v>
      </c>
      <c r="L1310" s="444">
        <f t="shared" ca="1" si="127"/>
        <v>2298459.2408141093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2298459.2408141093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9576.9135033921229</v>
      </c>
      <c r="L1311" s="444">
        <f t="shared" ca="1" si="127"/>
        <v>2308036.1543175015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2308036.1543175015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9616.8173096562568</v>
      </c>
      <c r="L1312" s="444">
        <f t="shared" ca="1" si="127"/>
        <v>2317652.9716271576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2317652.9716271576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9656.887381779823</v>
      </c>
      <c r="L1313" s="444">
        <f t="shared" ca="1" si="127"/>
        <v>2327309.8590089376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2327309.8590089376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9697.1244125372396</v>
      </c>
      <c r="L1314" s="444">
        <f t="shared" ca="1" si="127"/>
        <v>2337006.9834214747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2337006.9834214747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9737.5290975894786</v>
      </c>
      <c r="L1315" s="444">
        <f t="shared" ca="1" si="127"/>
        <v>2346744.5125190644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2346744.5125190644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9778.1021354961013</v>
      </c>
      <c r="L1316" s="444">
        <f t="shared" ca="1" si="127"/>
        <v>2356522.6146545606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2356522.6146545606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9818.8442277273352</v>
      </c>
      <c r="L1317" s="444">
        <f t="shared" ca="1" si="127"/>
        <v>2366341.4588822881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2366341.4588822881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9859.7560786762006</v>
      </c>
      <c r="L1318" s="444">
        <f t="shared" ca="1" si="127"/>
        <v>2376201.2149609644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2376201.2149609644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9900.8383956706857</v>
      </c>
      <c r="L1319" s="444">
        <f t="shared" ca="1" si="127"/>
        <v>2386102.0533566349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2386102.0533566349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9942.0918889859786</v>
      </c>
      <c r="L1320" s="444">
        <f t="shared" ca="1" si="127"/>
        <v>2396044.145245621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2396044.145245621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9983.5172718567537</v>
      </c>
      <c r="L1321" s="444">
        <f t="shared" ca="1" si="127"/>
        <v>2406027.6625174778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2406027.6625174778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10025.115260489491</v>
      </c>
      <c r="L1322" s="444">
        <f t="shared" ca="1" si="127"/>
        <v>2416052.777777967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2416052.777777967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10066.886574074862</v>
      </c>
      <c r="L1323" s="444">
        <f t="shared" ca="1" si="127"/>
        <v>2426119.6643520421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2426119.6643520421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10108.831934800175</v>
      </c>
      <c r="L1324" s="444">
        <f t="shared" ca="1" si="127"/>
        <v>2436228.4962868425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2436228.4962868425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10150.952067861843</v>
      </c>
      <c r="L1325" s="444">
        <f t="shared" ca="1" si="127"/>
        <v>2446379.4483547043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2446379.4483547043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10193.247701477934</v>
      </c>
      <c r="L1326" s="444">
        <f t="shared" ca="1" si="127"/>
        <v>2456572.696056182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2456572.696056182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10235.719566900758</v>
      </c>
      <c r="L1327" s="444">
        <f t="shared" ca="1" si="127"/>
        <v>2466808.4156230828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2466808.4156230828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10278.368398429511</v>
      </c>
      <c r="L1328" s="444">
        <f t="shared" ca="1" si="127"/>
        <v>2477086.7840215121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2477086.7840215121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10321.194933422967</v>
      </c>
      <c r="L1329" s="444">
        <f t="shared" ca="1" si="127"/>
        <v>2487407.978954935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2487407.978954935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10364.19991231223</v>
      </c>
      <c r="L1330" s="444">
        <f t="shared" ca="1" si="127"/>
        <v>2497772.1788672474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2497772.1788672474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10407.384078613532</v>
      </c>
      <c r="L1331" s="444">
        <f t="shared" ca="1" si="127"/>
        <v>2508179.5629458609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2508179.5629458609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10450.748178941087</v>
      </c>
      <c r="L1332" s="444">
        <f t="shared" ca="1" si="127"/>
        <v>2518630.3111248021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2518630.3111248021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10494.292963020009</v>
      </c>
      <c r="L1333" s="444">
        <f t="shared" ca="1" si="127"/>
        <v>2529124.6040878221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2529124.6040878221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10538.019183699258</v>
      </c>
      <c r="L1334" s="444">
        <f t="shared" ca="1" si="127"/>
        <v>2539662.6232715212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2539662.6232715212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10581.927596964671</v>
      </c>
      <c r="L1335" s="444">
        <f t="shared" ca="1" si="127"/>
        <v>2550244.5508684861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2550244.5508684861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10626.018961952024</v>
      </c>
      <c r="L1336" s="444">
        <f t="shared" ca="1" si="127"/>
        <v>2560870.5698304381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2560870.5698304381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10670.294040960158</v>
      </c>
      <c r="L1337" s="444">
        <f t="shared" ca="1" si="127"/>
        <v>2571540.8638713984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2571540.8638713984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10714.75359946416</v>
      </c>
      <c r="L1338" s="444">
        <f t="shared" ca="1" si="127"/>
        <v>2582255.6174708623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2582255.6174708623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10759.398406128594</v>
      </c>
      <c r="L1339" s="444">
        <f t="shared" ca="1" si="127"/>
        <v>2593015.0158769907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2593015.0158769907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10804.229232820795</v>
      </c>
      <c r="L1340" s="444">
        <f t="shared" ca="1" si="127"/>
        <v>2603819.2451098114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2603819.2451098114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10849.246854624214</v>
      </c>
      <c r="L1341" s="444">
        <f t="shared" ca="1" si="127"/>
        <v>2614668.4919644357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2614668.4919644357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10894.452049851816</v>
      </c>
      <c r="L1342" s="444">
        <f t="shared" ca="1" si="127"/>
        <v>2625562.9440142876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2625562.9440142876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10939.845600059531</v>
      </c>
      <c r="L1343" s="444">
        <f t="shared" ca="1" si="127"/>
        <v>2636502.7896143473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2636502.7896143473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10985.428290059781</v>
      </c>
      <c r="L1344" s="444">
        <f t="shared" ca="1" si="127"/>
        <v>2647488.2179044071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2647488.2179044071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11031.20090793503</v>
      </c>
      <c r="L1345" s="444">
        <f t="shared" ca="1" si="127"/>
        <v>2658519.418812342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2658519.418812342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11077.164245051425</v>
      </c>
      <c r="L1346" s="444">
        <f t="shared" ca="1" si="127"/>
        <v>2669596.5830573933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2669596.5830573933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11123.319096072471</v>
      </c>
      <c r="L1347" s="444">
        <f t="shared" ca="1" si="127"/>
        <v>2680719.9021534659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2680719.9021534659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11169.666258972775</v>
      </c>
      <c r="L1348" s="444">
        <f t="shared" ca="1" si="127"/>
        <v>2691889.5684124385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2691889.5684124385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11216.206535051828</v>
      </c>
      <c r="L1349" s="444">
        <f t="shared" ca="1" si="127"/>
        <v>2703105.7749474905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2703105.7749474905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11262.940728947877</v>
      </c>
      <c r="L1350" s="444">
        <f t="shared" ca="1" si="127"/>
        <v>2714368.7156764385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2714368.7156764385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11309.869648651827</v>
      </c>
      <c r="L1351" s="444">
        <f t="shared" ca="1" si="127"/>
        <v>2725678.5853250902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2725678.5853250902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11356.994105521209</v>
      </c>
      <c r="L1352" s="444">
        <f t="shared" ca="1" si="127"/>
        <v>2737035.5794306113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2737035.5794306113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11404.314914294213</v>
      </c>
      <c r="L1353" s="444">
        <f t="shared" ca="1" si="127"/>
        <v>2748439.8943449054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2748439.8943449054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11451.832893103772</v>
      </c>
      <c r="L1354" s="444">
        <f t="shared" ca="1" si="127"/>
        <v>2759891.7272380092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2759891.7272380092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11499.548863491706</v>
      </c>
      <c r="L1355" s="444">
        <f t="shared" ca="1" si="127"/>
        <v>2771391.2761015007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2771391.2761015007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11547.46365042292</v>
      </c>
      <c r="L1356" s="444">
        <f t="shared" ca="1" si="127"/>
        <v>2782938.7397519238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2782938.7397519238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11595.578082299682</v>
      </c>
      <c r="L1357" s="444">
        <f t="shared" ca="1" si="127"/>
        <v>2794534.3178342236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2794534.3178342236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11643.892990975932</v>
      </c>
      <c r="L1358" s="444">
        <f t="shared" ca="1" si="127"/>
        <v>2806178.2108251997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2806178.2108251997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11692.409211771665</v>
      </c>
      <c r="L1359" s="444">
        <f t="shared" ca="1" si="127"/>
        <v>2817870.6200369713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2817870.6200369713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11741.12758348738</v>
      </c>
      <c r="L1360" s="444">
        <f t="shared" ca="1" si="127"/>
        <v>2829611.7476204587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2829611.7476204587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11790.048948418578</v>
      </c>
      <c r="L1361" s="444">
        <f t="shared" ca="1" si="127"/>
        <v>2841401.7965688771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2841401.7965688771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11839.17415237032</v>
      </c>
      <c r="L1362" s="444">
        <f t="shared" ca="1" si="127"/>
        <v>2853240.9707212476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2853240.9707212476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11888.504044671865</v>
      </c>
      <c r="L1363" s="444">
        <f t="shared" ca="1" si="127"/>
        <v>2865129.4747659196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2865129.4747659196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11938.039478191331</v>
      </c>
      <c r="L1364" s="444">
        <f t="shared" ca="1" si="127"/>
        <v>2877067.5142441108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2877067.5142441108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11987.781309350461</v>
      </c>
      <c r="L1365" s="444">
        <f t="shared" ca="1" si="127"/>
        <v>2889055.2955534612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2889055.2955534612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12037.730398139422</v>
      </c>
      <c r="L1366" s="444">
        <f t="shared" ca="1" si="127"/>
        <v>2901093.0259516006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2901093.0259516006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12087.887608131668</v>
      </c>
      <c r="L1367" s="444">
        <f t="shared" ca="1" si="127"/>
        <v>2913180.9135597325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2913180.9135597325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12138.253806498886</v>
      </c>
      <c r="L1368" s="444">
        <f t="shared" ca="1" si="127"/>
        <v>2925319.1673662313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2925319.1673662313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12188.829864025964</v>
      </c>
      <c r="L1369" s="444">
        <f t="shared" ca="1" si="127"/>
        <v>2937507.9972302574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2937507.9972302574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12239.616655126072</v>
      </c>
      <c r="L1370" s="444">
        <f t="shared" ca="1" si="127"/>
        <v>2949747.6138853836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2949747.6138853836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12290.615057855764</v>
      </c>
      <c r="L1371" s="444">
        <f t="shared" ca="1" si="127"/>
        <v>2962038.2289432394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2962038.2289432394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12341.825953930163</v>
      </c>
      <c r="L1372" s="444">
        <f t="shared" ca="1" si="127"/>
        <v>2974380.0548971696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2974380.0548971696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12393.250228738207</v>
      </c>
      <c r="L1373" s="444">
        <f t="shared" ca="1" si="127"/>
        <v>2986773.305125908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2986773.305125908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12444.88877135795</v>
      </c>
      <c r="L1374" s="444">
        <f t="shared" ca="1" si="127"/>
        <v>2999218.1938972659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2999218.1938972659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12496.742474571942</v>
      </c>
      <c r="L1375" s="444">
        <f t="shared" ca="1" si="127"/>
        <v>3011714.9363718377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3011714.9363718377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12548.812234882656</v>
      </c>
      <c r="L1376" s="444">
        <f t="shared" ca="1" si="127"/>
        <v>3024263.7486067205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3024263.7486067205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12601.098952528002</v>
      </c>
      <c r="L1377" s="444">
        <f t="shared" ca="1" si="127"/>
        <v>3036864.8475592486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3036864.8475592486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12653.603531496869</v>
      </c>
      <c r="L1378" s="444">
        <f t="shared" ca="1" si="127"/>
        <v>3049518.4510907456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3049518.4510907456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12706.326879544773</v>
      </c>
      <c r="L1379" s="444">
        <f t="shared" ca="1" si="127"/>
        <v>3062224.7779702903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3062224.7779702903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12759.269908209542</v>
      </c>
      <c r="L1380" s="444">
        <f t="shared" ca="1" si="127"/>
        <v>3074984.0478784996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3074984.0478784996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12812.433532827081</v>
      </c>
      <c r="L1381" s="444">
        <f t="shared" ca="1" si="127"/>
        <v>3087796.4814113267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3087796.4814113267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12865.818672547195</v>
      </c>
      <c r="L1382" s="444">
        <f t="shared" ca="1" si="127"/>
        <v>3100662.3000838738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3100662.3000838738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12919.426250349474</v>
      </c>
      <c r="L1383" s="444">
        <f t="shared" ca="1" si="127"/>
        <v>3113581.7263342231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3113581.7263342231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12973.257193059262</v>
      </c>
      <c r="L1384" s="444">
        <f t="shared" ca="1" si="127"/>
        <v>3126554.9835272823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3126554.9835272823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13027.312431363676</v>
      </c>
      <c r="L1385" s="444">
        <f t="shared" ca="1" si="127"/>
        <v>3139582.2959586461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3139582.2959586461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13081.592899827692</v>
      </c>
      <c r="L1386" s="444">
        <f t="shared" ca="1" si="127"/>
        <v>3152663.8888584739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3152663.8888584739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13136.099536910308</v>
      </c>
      <c r="L1387" s="444">
        <f t="shared" ca="1" si="127"/>
        <v>3165799.988395384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3165799.988395384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13190.833284980767</v>
      </c>
      <c r="L1388" s="444">
        <f t="shared" ca="1" si="127"/>
        <v>3178990.8216803647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3178990.8216803647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13245.795090334852</v>
      </c>
      <c r="L1389" s="444">
        <f t="shared" ca="1" si="127"/>
        <v>3192236.6167706996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3192236.6167706996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13300.985903211249</v>
      </c>
      <c r="L1390" s="444">
        <f t="shared" ca="1" si="127"/>
        <v>3205537.602673911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3205537.602673911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13356.406677807963</v>
      </c>
      <c r="L1391" s="444">
        <f t="shared" ca="1" si="127"/>
        <v>3218894.0093517192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3218894.0093517192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13412.05837229883</v>
      </c>
      <c r="L1392" s="444">
        <f t="shared" ca="1" si="127"/>
        <v>3232306.0677240179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3232306.0677240179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13467.941948850073</v>
      </c>
      <c r="L1393" s="444">
        <f t="shared" ca="1" si="127"/>
        <v>3245774.0096728681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3245774.0096728681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13524.05837363695</v>
      </c>
      <c r="L1394" s="444">
        <f t="shared" ca="1" si="127"/>
        <v>3259298.0680465051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3259298.0680465051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13580.408616860437</v>
      </c>
      <c r="L1395" s="444">
        <f t="shared" ca="1" si="127"/>
        <v>3272878.4766633655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3272878.4766633655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13636.993652764022</v>
      </c>
      <c r="L1396" s="444">
        <f t="shared" ca="1" si="127"/>
        <v>3286515.4703161297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3286515.4703161297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13693.814459650539</v>
      </c>
      <c r="L1397" s="444">
        <f t="shared" ca="1" si="127"/>
        <v>3300209.28477578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3300209.28477578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13750.872019899085</v>
      </c>
      <c r="L1398" s="444">
        <f t="shared" ca="1" si="127"/>
        <v>3313960.1567956791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3313960.1567956791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13808.167319981996</v>
      </c>
      <c r="L1399" s="444">
        <f t="shared" ca="1" si="127"/>
        <v>3327768.324115661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3327768.324115661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13865.701350481921</v>
      </c>
      <c r="L1400" s="444">
        <f t="shared" ca="1" si="127"/>
        <v>3341634.0254661427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3341634.0254661427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13923.475106108928</v>
      </c>
      <c r="L1401" s="444">
        <f t="shared" ca="1" si="127"/>
        <v>3355557.5005722516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3355557.5005722516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13981.489585717713</v>
      </c>
      <c r="L1402" s="444">
        <f t="shared" ca="1" si="127"/>
        <v>3369538.9901579693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3369538.9901579693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14039.745792324871</v>
      </c>
      <c r="L1403" s="444">
        <f t="shared" ca="1" si="127"/>
        <v>3383578.735950294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3383578.735950294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14098.244733126225</v>
      </c>
      <c r="L1404" s="444">
        <f t="shared" ca="1" si="127"/>
        <v>3397676.9806834203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3397676.9806834203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14156.987419514253</v>
      </c>
      <c r="L1405" s="444">
        <f t="shared" ca="1" si="127"/>
        <v>3411833.9681029348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3411833.9681029348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14215.974867095561</v>
      </c>
      <c r="L1406" s="444">
        <f t="shared" ca="1" si="127"/>
        <v>3426049.9429700305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3426049.9429700305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14275.20809570846</v>
      </c>
      <c r="L1407" s="444">
        <f t="shared" ca="1" si="127"/>
        <v>3440325.1510657389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3440325.1510657389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14334.688129440578</v>
      </c>
      <c r="L1408" s="444">
        <f t="shared" ca="1" si="127"/>
        <v>3454659.8391951793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3454659.8391951793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14394.41599664658</v>
      </c>
      <c r="L1409" s="444">
        <f t="shared" ca="1" si="127"/>
        <v>3469054.2551918258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3469054.2551918258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14454.392729965943</v>
      </c>
      <c r="L1410" s="444">
        <f t="shared" ca="1" si="127"/>
        <v>3483508.6479217918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3483508.6479217918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14514.619366340799</v>
      </c>
      <c r="L1411" s="444">
        <f t="shared" ca="1" si="127"/>
        <v>3498023.2672881326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3498023.2672881326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14575.096947033888</v>
      </c>
      <c r="L1412" s="444">
        <f t="shared" ca="1" si="127"/>
        <v>3512598.3642351665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3512598.3642351665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14635.826517646527</v>
      </c>
      <c r="L1413" s="444">
        <f t="shared" ca="1" si="127"/>
        <v>3527234.1907528131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3527234.1907528131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14696.809128136721</v>
      </c>
      <c r="L1414" s="444">
        <f t="shared" ca="1" si="127"/>
        <v>3541930.99988095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3541930.99988095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14758.045832837292</v>
      </c>
      <c r="L1415" s="444">
        <f t="shared" ca="1" si="127"/>
        <v>3556689.0457137874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3556689.0457137874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14819.537690474113</v>
      </c>
      <c r="L1416" s="444">
        <f t="shared" ca="1" si="127"/>
        <v>3571508.5834042616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3571508.5834042616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14881.285764184426</v>
      </c>
      <c r="L1417" s="444">
        <f t="shared" ca="1" si="127"/>
        <v>3586389.8691684459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3586389.8691684459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14943.291121535191</v>
      </c>
      <c r="L1418" s="444">
        <f t="shared" ca="1" si="127"/>
        <v>3601333.1602899809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3601333.1602899809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15005.554834541585</v>
      </c>
      <c r="L1419" s="444">
        <f t="shared" ca="1" si="127"/>
        <v>3616338.7151245223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3616338.7151245223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15068.077979685509</v>
      </c>
      <c r="L1420" s="444">
        <f t="shared" ca="1" si="127"/>
        <v>3631406.7931042081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3631406.7931042081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15130.861637934198</v>
      </c>
      <c r="L1421" s="444">
        <f t="shared" ca="1" si="127"/>
        <v>3646537.6547421422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3646537.6547421422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15193.906894758926</v>
      </c>
      <c r="L1422" s="444">
        <f t="shared" ca="1" si="127"/>
        <v>3661731.561636901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3661731.561636901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15257.214840153756</v>
      </c>
      <c r="L1423" s="444">
        <f t="shared" ca="1" si="127"/>
        <v>3676988.7764770547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3676988.7764770547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15320.786568654394</v>
      </c>
      <c r="L1424" s="444">
        <f t="shared" ca="1" si="127"/>
        <v>3692309.5630457089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3692309.5630457089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15384.623179357121</v>
      </c>
      <c r="L1425" s="444">
        <f t="shared" ca="1" si="127"/>
        <v>3707694.186225066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3707694.186225066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15448.725775937775</v>
      </c>
      <c r="L1426" s="444">
        <f t="shared" ca="1" si="127"/>
        <v>3723142.9120010035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3723142.9120010035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15513.095466670848</v>
      </c>
      <c r="L1427" s="444">
        <f t="shared" ca="1" si="127"/>
        <v>3738656.0074676746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3738656.0074676746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15577.733364448643</v>
      </c>
      <c r="L1428" s="444">
        <f t="shared" ca="1" si="127"/>
        <v>3754233.740832123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3754233.740832123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15642.640586800509</v>
      </c>
      <c r="L1429" s="444">
        <f t="shared" ca="1" si="127"/>
        <v>3769876.3814189234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3769876.3814189234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15707.818255912183</v>
      </c>
      <c r="L1430" s="444">
        <f t="shared" ca="1" si="127"/>
        <v>3785584.1996748354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3785584.1996748354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15773.267498645149</v>
      </c>
      <c r="L1431" s="444">
        <f t="shared" ca="1" si="127"/>
        <v>3801357.4671734804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3801357.4671734804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15838.989446556167</v>
      </c>
      <c r="L1432" s="444">
        <f t="shared" ca="1" si="127"/>
        <v>3817196.4566200366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3817196.4566200366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15904.98523591682</v>
      </c>
      <c r="L1433" s="444">
        <f t="shared" ca="1" si="127"/>
        <v>3833101.4418559535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3833101.4418559535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15971.25600773314</v>
      </c>
      <c r="L1434" s="444">
        <f t="shared" ca="1" si="127"/>
        <v>3849072.6978636868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3849072.6978636868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16037.802907765361</v>
      </c>
      <c r="L1435" s="444">
        <f t="shared" ca="1" si="127"/>
        <v>3865110.5007714522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3865110.5007714522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16104.627086547718</v>
      </c>
      <c r="L1436" s="444">
        <f t="shared" ca="1" si="127"/>
        <v>3881215.1278579999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3881215.1278579999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16171.72969940833</v>
      </c>
      <c r="L1437" s="444">
        <f t="shared" ca="1" si="127"/>
        <v>3897386.857557408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3897386.857557408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16239.111906489199</v>
      </c>
      <c r="L1438" s="444">
        <f t="shared" ca="1" si="127"/>
        <v>3913625.9694638974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3913625.9694638974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16306.774872766238</v>
      </c>
      <c r="L1439" s="444">
        <f t="shared" ca="1" si="127"/>
        <v>3929932.7443366637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3929932.7443366637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16374.719768069432</v>
      </c>
      <c r="L1440" s="444">
        <f t="shared" ca="1" si="127"/>
        <v>3946307.464104733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3946307.464104733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16442.947767103055</v>
      </c>
      <c r="L1441" s="444">
        <f t="shared" ca="1" si="127"/>
        <v>3962750.4118718361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3962750.4118718361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16511.460049465986</v>
      </c>
      <c r="L1442" s="444">
        <f t="shared" ca="1" si="127"/>
        <v>3979261.8719213018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3979261.8719213018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16580.25779967209</v>
      </c>
      <c r="L1443" s="444">
        <f t="shared" ca="1" si="127"/>
        <v>3995842.1297209738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3995842.1297209738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16649.342207170721</v>
      </c>
      <c r="L1444" s="444">
        <f t="shared" ca="1" si="127"/>
        <v>4012491.4719281443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4012491.4719281443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16718.714466367266</v>
      </c>
      <c r="L1445" s="444">
        <f t="shared" ca="1" si="127"/>
        <v>4029210.1863945117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4029210.1863945117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16788.375776643799</v>
      </c>
      <c r="L1446" s="444">
        <f t="shared" ca="1" si="127"/>
        <v>4045998.5621711556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4045998.5621711556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16858.327342379816</v>
      </c>
      <c r="L1447" s="444">
        <f t="shared" ca="1" si="127"/>
        <v>4062856.8895135354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4062856.8895135354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16928.570372973067</v>
      </c>
      <c r="L1448" s="444">
        <f t="shared" ca="1" si="127"/>
        <v>4079785.4598865085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4079785.4598865085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16999.106082860453</v>
      </c>
      <c r="L1449" s="444">
        <f t="shared" ca="1" si="127"/>
        <v>4096784.5659693689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4096784.5659693689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17069.935691539038</v>
      </c>
      <c r="L1450" s="444">
        <f t="shared" ca="1" si="127"/>
        <v>4113854.5016609081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4113854.5016609081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17141.060423587118</v>
      </c>
      <c r="L1451" s="444">
        <f t="shared" ca="1" si="127"/>
        <v>4130995.5620844951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4130995.5620844951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17212.481508685392</v>
      </c>
      <c r="L1452" s="444">
        <f t="shared" ca="1" si="127"/>
        <v>4148208.0435931804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4148208.0435931804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17284.200181638251</v>
      </c>
      <c r="L1453" s="444">
        <f t="shared" ca="1" si="127"/>
        <v>4165492.2437748187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4165492.2437748187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17356.217682395079</v>
      </c>
      <c r="L1454" s="444">
        <f t="shared" ca="1" si="127"/>
        <v>4182848.4614572139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4182848.4614572139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17428.535256071726</v>
      </c>
      <c r="L1455" s="444">
        <f t="shared" ca="1" si="127"/>
        <v>4200276.9967132853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4200276.9967132853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17501.154152972023</v>
      </c>
      <c r="L1456" s="444">
        <f t="shared" ca="1" si="127"/>
        <v>4217778.150866257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4217778.150866257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17574.075628609404</v>
      </c>
      <c r="L1457" s="444">
        <f t="shared" ca="1" si="127"/>
        <v>4235352.2264948664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4235352.2264948664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17647.300943728609</v>
      </c>
      <c r="L1458" s="444">
        <f t="shared" ca="1" si="127"/>
        <v>4252999.527438595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4252999.527438595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17720.831364327478</v>
      </c>
      <c r="L1459" s="444">
        <f t="shared" ca="1" si="127"/>
        <v>4270720.3588029221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4270720.3588029221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17794.668161678841</v>
      </c>
      <c r="L1460" s="444">
        <f t="shared" ca="1" si="127"/>
        <v>4288515.0269646011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4288515.0269646011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17868.812612352503</v>
      </c>
      <c r="L1461" s="444">
        <f t="shared" ca="1" si="127"/>
        <v>4306383.839576954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4306383.839576954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17943.265998237308</v>
      </c>
      <c r="L1462" s="444">
        <f t="shared" ca="1" si="127"/>
        <v>4324327.1055751918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4324327.1055751918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18018.029606563297</v>
      </c>
      <c r="L1463" s="444">
        <f t="shared" ca="1" si="127"/>
        <v>4342345.1351817548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4342345.1351817548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18093.10472992398</v>
      </c>
      <c r="L1464" s="444">
        <f t="shared" ca="1" si="127"/>
        <v>4360438.2399116792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4360438.2399116792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18168.492666298662</v>
      </c>
      <c r="L1465" s="444">
        <f t="shared" ca="1" si="127"/>
        <v>4378606.7325779777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4378606.7325779777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18244.194719074905</v>
      </c>
      <c r="L1466" s="444">
        <f t="shared" ca="1" si="127"/>
        <v>4396850.9272970529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4396850.9272970529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18320.212197071054</v>
      </c>
      <c r="L1467" s="444">
        <f t="shared" ca="1" si="127"/>
        <v>4415171.1394941239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4415171.1394941239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18396.546414558848</v>
      </c>
      <c r="L1468" s="444">
        <f t="shared" ca="1" si="127"/>
        <v>4433567.6859086826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4433567.6859086826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18473.198691286176</v>
      </c>
      <c r="L1469" s="444">
        <f t="shared" ca="1" si="127"/>
        <v>4452040.8845999688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4452040.8845999688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18550.17035249987</v>
      </c>
      <c r="L1470" s="444">
        <f t="shared" ca="1" si="127"/>
        <v>4470591.0549524687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4470591.0549524687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18627.462728968618</v>
      </c>
      <c r="L1471" s="444">
        <f t="shared" ca="1" si="127"/>
        <v>4489218.5176814375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4489218.5176814375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18705.077157005988</v>
      </c>
      <c r="L1472" s="444">
        <f t="shared" ca="1" si="127"/>
        <v>4507923.5948384432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4507923.5948384432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18783.014978493513</v>
      </c>
      <c r="L1473" s="444">
        <f t="shared" ca="1" si="127"/>
        <v>4526706.6098169368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4526706.6098169368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18861.277540903902</v>
      </c>
      <c r="L1474" s="444">
        <f t="shared" ca="1" si="127"/>
        <v>4545567.8873578403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4545567.8873578403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18939.866197324336</v>
      </c>
      <c r="L1475" s="444">
        <f t="shared" ca="1" si="127"/>
        <v>4564507.7535551647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4564507.7535551647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19018.782306479854</v>
      </c>
      <c r="L1476" s="444">
        <f t="shared" ca="1" si="127"/>
        <v>4583526.5358616449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4583526.5358616449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19098.027232756853</v>
      </c>
      <c r="L1477" s="444">
        <f t="shared" ca="1" si="127"/>
        <v>4602624.5630944017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4602624.5630944017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19177.602346226675</v>
      </c>
      <c r="L1478" s="444">
        <f t="shared" ca="1" si="127"/>
        <v>4621802.1654406283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4621802.1654406283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19257.509022669285</v>
      </c>
      <c r="L1479" s="444">
        <f t="shared" ca="1" si="127"/>
        <v>4641059.6744632972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4641059.6744632972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19337.748643597071</v>
      </c>
      <c r="L1480" s="444">
        <f t="shared" ca="1" si="127"/>
        <v>4660397.4231068939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4660397.4231068939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19418.322596278726</v>
      </c>
      <c r="L1481" s="444">
        <f t="shared" ca="1" si="127"/>
        <v>4679815.7457031729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4679815.7457031729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19499.23227376322</v>
      </c>
      <c r="L1482" s="444">
        <f t="shared" ca="1" si="127"/>
        <v>4699314.9779769359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4699314.9779769359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19580.479074903898</v>
      </c>
      <c r="L1483" s="444">
        <f t="shared" ca="1" si="127"/>
        <v>4718895.4570518397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4718895.4570518397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19662.064404382665</v>
      </c>
      <c r="L1484" s="444">
        <f t="shared" ca="1" si="127"/>
        <v>4738557.521456222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4738557.521456222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19743.989672734257</v>
      </c>
      <c r="L1485" s="444">
        <f t="shared" ca="1" si="127"/>
        <v>4758301.5111289565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4758301.5111289565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19826.256296370651</v>
      </c>
      <c r="L1486" s="444">
        <f t="shared" ca="1" si="127"/>
        <v>4778127.7674253276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4778127.7674253276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19908.865697605532</v>
      </c>
      <c r="L1487" s="444">
        <f t="shared" ca="1" si="127"/>
        <v>4798036.6331229331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4798036.6331229331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19991.819304678887</v>
      </c>
      <c r="L1488" s="444">
        <f t="shared" ca="1" si="127"/>
        <v>4818028.4524276117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4818028.4524276117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20075.118551781714</v>
      </c>
      <c r="L1489" s="444">
        <f t="shared" ca="1" si="127"/>
        <v>4838103.5709793931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4838103.5709793931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20158.764879080805</v>
      </c>
      <c r="L1490" s="444">
        <f t="shared" ca="1" si="127"/>
        <v>4858262.3358584736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4858262.3358584736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20242.759732743638</v>
      </c>
      <c r="L1491" s="444">
        <f t="shared" ca="1" si="127"/>
        <v>4878505.0955912173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4878505.0955912173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20327.104564963403</v>
      </c>
      <c r="L1492" s="444">
        <f t="shared" ca="1" si="127"/>
        <v>4898832.2001561811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4898832.2001561811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20411.800833984089</v>
      </c>
      <c r="L1493" s="444">
        <f t="shared" ca="1" si="127"/>
        <v>4919244.0009901654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4919244.0009901654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20496.850004125688</v>
      </c>
      <c r="L1494" s="444">
        <f t="shared" ca="1" si="127"/>
        <v>4939740.8509942908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4939740.8509942908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20582.253545809544</v>
      </c>
      <c r="L1495" s="444">
        <f t="shared" ca="1" si="127"/>
        <v>4960323.1045401003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4960323.1045401003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20668.012935583753</v>
      </c>
      <c r="L1496" s="444">
        <f t="shared" ca="1" si="127"/>
        <v>4980991.1174756838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4980991.1174756838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20754.129656148682</v>
      </c>
      <c r="L1497" s="444">
        <f t="shared" ca="1" si="127"/>
        <v>5001745.2471318329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5001745.2471318329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20840.605196382636</v>
      </c>
      <c r="L1498" s="444">
        <f t="shared" ca="1" si="127"/>
        <v>5022585.8523282157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5022585.8523282157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20927.441051367565</v>
      </c>
      <c r="L1499" s="444">
        <f t="shared" ca="1" si="127"/>
        <v>5043513.2933795834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5043513.2933795834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21014.638722414929</v>
      </c>
      <c r="L1500" s="444">
        <f t="shared" ca="1" si="127"/>
        <v>5064527.9321019985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5064527.9321019985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21102.199717091658</v>
      </c>
      <c r="L1501" s="444">
        <f t="shared" ca="1" si="127"/>
        <v>5085630.1318190899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5085630.1318190899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21190.125549246208</v>
      </c>
      <c r="L1502" s="444">
        <f t="shared" ca="1" si="127"/>
        <v>5106820.2573683364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5106820.2573683364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21278.417739034736</v>
      </c>
      <c r="L1503" s="444">
        <f t="shared" ca="1" si="127"/>
        <v>5128098.6751073711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5128098.6751073711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21367.07781294738</v>
      </c>
      <c r="L1504" s="444">
        <f t="shared" ca="1" si="127"/>
        <v>5149465.7529203184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5149465.7529203184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21456.107303834659</v>
      </c>
      <c r="L1505" s="444">
        <f t="shared" ca="1" si="127"/>
        <v>5170921.8602241529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5170921.8602241529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21545.507750933972</v>
      </c>
      <c r="L1506" s="444">
        <f t="shared" ca="1" si="127"/>
        <v>5192467.3679750869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5192467.3679750869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21635.280699896197</v>
      </c>
      <c r="L1507" s="444">
        <f t="shared" ca="1" si="127"/>
        <v>5214102.6486749835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5214102.6486749835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21725.427702812431</v>
      </c>
      <c r="L1508" s="444">
        <f t="shared" ca="1" si="127"/>
        <v>5235828.076377796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5235828.076377796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21815.950318240815</v>
      </c>
      <c r="L1509" s="444">
        <f t="shared" ca="1" si="127"/>
        <v>5257644.0266960366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5257644.0266960366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21906.850111233485</v>
      </c>
      <c r="L1510" s="444">
        <f t="shared" ca="1" si="127"/>
        <v>5279550.8768072696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5279550.8768072696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21998.128653363623</v>
      </c>
      <c r="L1511" s="444">
        <f t="shared" ca="1" si="127"/>
        <v>5301549.005460633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5301549.005460633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22089.787522752638</v>
      </c>
      <c r="L1512" s="444">
        <f t="shared" ca="1" si="127"/>
        <v>5323638.7929833857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5323638.7929833857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22181.828304097442</v>
      </c>
      <c r="L1513" s="444">
        <f t="shared" ca="1" si="127"/>
        <v>5345820.6212874828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5345820.6212874828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22274.252588697844</v>
      </c>
      <c r="L1514" s="444">
        <f t="shared" ca="1" si="127"/>
        <v>5368094.8738761805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5368094.8738761805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22367.061974484084</v>
      </c>
      <c r="L1515" s="444">
        <f t="shared" ca="1" si="127"/>
        <v>5390461.935850665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5390461.935850665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22460.258066044436</v>
      </c>
      <c r="L1516" s="444">
        <f t="shared" ca="1" si="127"/>
        <v>5412922.1939167092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5412922.1939167092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22553.842474652956</v>
      </c>
      <c r="L1517" s="444">
        <f t="shared" ca="1" si="127"/>
        <v>5435476.0363913625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5435476.0363913625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22647.816818297342</v>
      </c>
      <c r="L1518" s="444">
        <f t="shared" ca="1" si="127"/>
        <v>5458123.8532096595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5458123.8532096595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22742.182721706915</v>
      </c>
      <c r="L1519" s="444">
        <f t="shared" ca="1" si="127"/>
        <v>5480866.0359313665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5480866.0359313665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22836.941816380695</v>
      </c>
      <c r="L1520" s="444">
        <f t="shared" ca="1" si="127"/>
        <v>5503702.9777477467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5503702.9777477467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22932.095740615612</v>
      </c>
      <c r="L1521" s="444">
        <f t="shared" ca="1" si="127"/>
        <v>5526635.0734883621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5526635.0734883621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23027.646139534841</v>
      </c>
      <c r="L1522" s="444">
        <f t="shared" ca="1" si="127"/>
        <v>5549662.7196278973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5549662.7196278973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23123.594665116238</v>
      </c>
      <c r="L1523" s="444">
        <f t="shared" ca="1" si="127"/>
        <v>5572786.3142930139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5572786.3142930139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23219.942976220889</v>
      </c>
      <c r="L1524" s="444">
        <f t="shared" ca="1" si="127"/>
        <v>5596006.2572692344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5596006.2572692344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23316.692738621809</v>
      </c>
      <c r="L1525" s="444">
        <f t="shared" ca="1" si="127"/>
        <v>5619322.9500078559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5619322.9500078559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23413.845625032733</v>
      </c>
      <c r="L1526" s="444">
        <f t="shared" ca="1" si="127"/>
        <v>5642736.7956328886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5642736.7956328886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23511.403315137035</v>
      </c>
      <c r="L1527" s="444">
        <f t="shared" ca="1" si="127"/>
        <v>5666248.1989480257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5666248.1989480257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23609.367495616774</v>
      </c>
      <c r="L1528" s="444">
        <f t="shared" ca="1" si="127"/>
        <v>5689857.5664436426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5689857.5664436426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23707.739860181842</v>
      </c>
      <c r="L1529" s="444">
        <f t="shared" ca="1" si="127"/>
        <v>5713565.3063038243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5713565.3063038243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23806.522109599267</v>
      </c>
      <c r="L1530" s="444">
        <f t="shared" ca="1" si="127"/>
        <v>5737371.8284134232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5737371.8284134232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23905.715951722595</v>
      </c>
      <c r="L1531" s="444">
        <f t="shared" ca="1" si="127"/>
        <v>5761277.5443651462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5761277.5443651462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24005.323101521441</v>
      </c>
      <c r="L1532" s="444">
        <f t="shared" ca="1" si="127"/>
        <v>5785282.8674666677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5785282.8674666677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24105.345281111116</v>
      </c>
      <c r="L1533" s="444">
        <f t="shared" ca="1" si="127"/>
        <v>5809388.2127477787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5809388.2127477787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24205.78421978241</v>
      </c>
      <c r="L1534" s="444">
        <f t="shared" ca="1" si="127"/>
        <v>5833593.9969675615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5833593.9969675615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24306.641654031508</v>
      </c>
      <c r="L1535" s="444">
        <f t="shared" ca="1" si="127"/>
        <v>5857900.6386215929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5857900.6386215929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24407.919327589971</v>
      </c>
      <c r="L1536" s="444">
        <f t="shared" ca="1" si="127"/>
        <v>5882308.5579491826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5882308.5579491826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24509.618991454929</v>
      </c>
      <c r="L1537" s="444">
        <f t="shared" ca="1" si="127"/>
        <v>5906818.1769406376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5906818.1769406376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24611.742403919325</v>
      </c>
      <c r="L1538" s="444">
        <f t="shared" ref="L1538:L1792" ca="1" si="132">I1538-J1538+K1538</f>
        <v>5931429.9193445565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5931429.9193445565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24714.291330602318</v>
      </c>
      <c r="L1539" s="444">
        <f t="shared" ca="1" si="132"/>
        <v>5956144.2106751585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5956144.2106751585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24817.267544479826</v>
      </c>
      <c r="L1540" s="444">
        <f t="shared" ca="1" si="132"/>
        <v>5980961.4782196386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5980961.4782196386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24920.672825915161</v>
      </c>
      <c r="L1541" s="444">
        <f t="shared" ca="1" si="132"/>
        <v>6005882.1510455534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6005882.1510455534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25024.508962689804</v>
      </c>
      <c r="L1542" s="444">
        <f t="shared" ca="1" si="132"/>
        <v>6030906.6600082433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6030906.6600082433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25128.777750034347</v>
      </c>
      <c r="L1543" s="444">
        <f t="shared" ca="1" si="132"/>
        <v>6056035.4377582772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6056035.4377582772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25233.480990659489</v>
      </c>
      <c r="L1544" s="444">
        <f t="shared" ca="1" si="132"/>
        <v>6081268.9187489366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6081268.9187489366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25338.620494787236</v>
      </c>
      <c r="L1545" s="444">
        <f t="shared" ca="1" si="132"/>
        <v>6106607.5392437242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6106607.5392437242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25444.198080182185</v>
      </c>
      <c r="L1546" s="444">
        <f t="shared" ca="1" si="132"/>
        <v>6132051.7373239063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6132051.7373239063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25550.215572182944</v>
      </c>
      <c r="L1547" s="444">
        <f t="shared" ca="1" si="132"/>
        <v>6157601.9528960893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6157601.9528960893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25656.674803733706</v>
      </c>
      <c r="L1548" s="444">
        <f t="shared" ca="1" si="132"/>
        <v>6183258.6276998231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6183258.6276998231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25763.577615415928</v>
      </c>
      <c r="L1549" s="444">
        <f t="shared" ca="1" si="132"/>
        <v>6209022.2053152388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6209022.2053152388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25870.92585548016</v>
      </c>
      <c r="L1550" s="444">
        <f t="shared" ca="1" si="132"/>
        <v>6234893.1311707189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6234893.1311707189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25978.721379877996</v>
      </c>
      <c r="L1551" s="444">
        <f t="shared" ca="1" si="132"/>
        <v>6260871.8525505969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6260871.8525505969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26086.966052294152</v>
      </c>
      <c r="L1552" s="444">
        <f t="shared" ca="1" si="132"/>
        <v>6286958.8186028907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6286958.8186028907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26195.661744178709</v>
      </c>
      <c r="L1553" s="444">
        <f t="shared" ca="1" si="132"/>
        <v>6313154.480347069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6313154.480347069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26304.810334779453</v>
      </c>
      <c r="L1554" s="444">
        <f t="shared" ca="1" si="132"/>
        <v>6339459.2906818483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6339459.2906818483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26414.413711174366</v>
      </c>
      <c r="L1555" s="444">
        <f t="shared" ca="1" si="132"/>
        <v>6365873.7043930227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6365873.7043930227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26524.473768304262</v>
      </c>
      <c r="L1556" s="444">
        <f t="shared" ca="1" si="132"/>
        <v>6392398.1781613268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6392398.1781613268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26634.992409005528</v>
      </c>
      <c r="L1557" s="444">
        <f t="shared" ca="1" si="132"/>
        <v>6419033.1705703326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6419033.1705703326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26745.971544043052</v>
      </c>
      <c r="L1558" s="444">
        <f t="shared" ca="1" si="132"/>
        <v>6445779.1421143757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6445779.1421143757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26857.413092143233</v>
      </c>
      <c r="L1559" s="444">
        <f t="shared" ca="1" si="132"/>
        <v>6472636.5552065186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6472636.5552065186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26969.318980027161</v>
      </c>
      <c r="L1560" s="444">
        <f t="shared" ca="1" si="132"/>
        <v>6499605.8741865456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6499605.8741865456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27081.691142443939</v>
      </c>
      <c r="L1561" s="444">
        <f t="shared" ca="1" si="132"/>
        <v>6526687.5653289892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6526687.5653289892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27194.531522204121</v>
      </c>
      <c r="L1562" s="444">
        <f t="shared" ca="1" si="132"/>
        <v>6553882.0968511933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6553882.0968511933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27307.842070213304</v>
      </c>
      <c r="L1563" s="444">
        <f t="shared" ca="1" si="132"/>
        <v>6581189.9389214069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6581189.9389214069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27421.624745505862</v>
      </c>
      <c r="L1564" s="444">
        <f t="shared" ca="1" si="132"/>
        <v>6608611.5636669127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6608611.5636669127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27535.881515278801</v>
      </c>
      <c r="L1565" s="444">
        <f t="shared" ca="1" si="132"/>
        <v>6636147.4451821912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6636147.4451821912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27650.614354925801</v>
      </c>
      <c r="L1566" s="444">
        <f t="shared" ca="1" si="132"/>
        <v>6663798.0595371174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6663798.0595371174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27765.825248071327</v>
      </c>
      <c r="L1567" s="444">
        <f t="shared" ca="1" si="132"/>
        <v>6691563.8847851884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6691563.8847851884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27881.516186604949</v>
      </c>
      <c r="L1568" s="444">
        <f t="shared" ca="1" si="132"/>
        <v>6719445.4009717936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6719445.4009717936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27997.689170715803</v>
      </c>
      <c r="L1569" s="444">
        <f t="shared" ca="1" si="132"/>
        <v>6747443.090142509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6747443.090142509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28114.34620892712</v>
      </c>
      <c r="L1570" s="444">
        <f t="shared" ca="1" si="132"/>
        <v>6775557.4363514362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6775557.4363514362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28231.489318130978</v>
      </c>
      <c r="L1571" s="444">
        <f t="shared" ca="1" si="132"/>
        <v>6803788.9256695667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6803788.9256695667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28349.120523623198</v>
      </c>
      <c r="L1572" s="444">
        <f t="shared" ca="1" si="132"/>
        <v>6832138.0461931899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6832138.0461931899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28467.241859138292</v>
      </c>
      <c r="L1573" s="444">
        <f t="shared" ca="1" si="132"/>
        <v>6860605.2880523279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6860605.2880523279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28585.855366884698</v>
      </c>
      <c r="L1574" s="444">
        <f t="shared" ca="1" si="132"/>
        <v>6889191.1434192127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6889191.1434192127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28704.963097580054</v>
      </c>
      <c r="L1575" s="444">
        <f t="shared" ca="1" si="132"/>
        <v>6917896.1065167924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6917896.1065167924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28824.567110486638</v>
      </c>
      <c r="L1576" s="444">
        <f t="shared" ca="1" si="132"/>
        <v>6946720.6736272788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6946720.6736272788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28944.669473446989</v>
      </c>
      <c r="L1577" s="444">
        <f t="shared" ca="1" si="132"/>
        <v>6975665.3431007257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6975665.3431007257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29065.272262919691</v>
      </c>
      <c r="L1578" s="444">
        <f t="shared" ca="1" si="132"/>
        <v>7004730.6153636454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7004730.6153636454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29186.377564015187</v>
      </c>
      <c r="L1579" s="444">
        <f t="shared" ca="1" si="132"/>
        <v>7033916.9929276602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7033916.9929276602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29307.98747053192</v>
      </c>
      <c r="L1580" s="444">
        <f t="shared" ca="1" si="132"/>
        <v>7063224.9803981921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7063224.9803981921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29430.104084992472</v>
      </c>
      <c r="L1581" s="444">
        <f t="shared" ca="1" si="132"/>
        <v>7092655.0844831849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7092655.0844831849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29552.729518679942</v>
      </c>
      <c r="L1582" s="444">
        <f t="shared" ca="1" si="132"/>
        <v>7122207.8140018648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7122207.8140018648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29675.865891674439</v>
      </c>
      <c r="L1583" s="444">
        <f t="shared" ca="1" si="132"/>
        <v>7151883.6798935393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7151883.6798935393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29799.515332889743</v>
      </c>
      <c r="L1584" s="444">
        <f t="shared" ca="1" si="132"/>
        <v>7181683.195226429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7181683.195226429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29923.679980110115</v>
      </c>
      <c r="L1585" s="444">
        <f t="shared" ca="1" si="132"/>
        <v>7211606.8752065394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7211606.8752065394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30048.361980027246</v>
      </c>
      <c r="L1586" s="444">
        <f t="shared" ca="1" si="132"/>
        <v>7241655.2371865669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7241655.2371865669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30173.563488277359</v>
      </c>
      <c r="L1587" s="444">
        <f t="shared" ca="1" si="132"/>
        <v>7271828.8006748445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7271828.8006748445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30299.286669478515</v>
      </c>
      <c r="L1588" s="444">
        <f t="shared" ca="1" si="132"/>
        <v>7302128.0873443233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7302128.0873443233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30425.533697268012</v>
      </c>
      <c r="L1589" s="444">
        <f t="shared" ca="1" si="132"/>
        <v>7332553.6210415913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7332553.6210415913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30552.306754339963</v>
      </c>
      <c r="L1590" s="444">
        <f t="shared" ca="1" si="132"/>
        <v>7363105.9277959317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7363105.9277959317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30679.608032483051</v>
      </c>
      <c r="L1591" s="444">
        <f t="shared" ca="1" si="132"/>
        <v>7393785.5358284144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7393785.5358284144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30807.439732618397</v>
      </c>
      <c r="L1592" s="444">
        <f t="shared" ca="1" si="132"/>
        <v>7424592.975561033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7424592.975561033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30935.804064837637</v>
      </c>
      <c r="L1593" s="444">
        <f t="shared" ca="1" si="132"/>
        <v>7455528.7796258703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7455528.7796258703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31064.703248441128</v>
      </c>
      <c r="L1594" s="444">
        <f t="shared" ca="1" si="132"/>
        <v>7486593.4828743115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7486593.4828743115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31194.1395119763</v>
      </c>
      <c r="L1595" s="444">
        <f t="shared" ca="1" si="132"/>
        <v>7517787.6223862879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7517787.6223862879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31324.115093276203</v>
      </c>
      <c r="L1596" s="444">
        <f t="shared" ca="1" si="132"/>
        <v>7549111.7374795638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7549111.7374795638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31454.632239498183</v>
      </c>
      <c r="L1597" s="444">
        <f t="shared" ca="1" si="132"/>
        <v>7580566.369719062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7580566.369719062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31585.693207162753</v>
      </c>
      <c r="L1598" s="444">
        <f t="shared" ca="1" si="132"/>
        <v>7612152.0629262244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7612152.0629262244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31717.300262192603</v>
      </c>
      <c r="L1599" s="444">
        <f t="shared" ca="1" si="132"/>
        <v>7643869.3631884167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7643869.3631884167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31849.455679951734</v>
      </c>
      <c r="L1600" s="444">
        <f t="shared" ca="1" si="132"/>
        <v>7675718.8188683689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7675718.8188683689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31982.16174528487</v>
      </c>
      <c r="L1601" s="444">
        <f t="shared" ca="1" si="132"/>
        <v>7707700.9806136535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7707700.9806136535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32115.420752556889</v>
      </c>
      <c r="L1602" s="444">
        <f t="shared" ca="1" si="132"/>
        <v>7739816.4013662105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7739816.4013662105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32249.235005692542</v>
      </c>
      <c r="L1603" s="444">
        <f t="shared" ca="1" si="132"/>
        <v>7772065.6363719031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7772065.6363719031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32383.606818216263</v>
      </c>
      <c r="L1604" s="444">
        <f t="shared" ca="1" si="132"/>
        <v>7804449.243190119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7804449.243190119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32518.538513292162</v>
      </c>
      <c r="L1605" s="444">
        <f t="shared" ca="1" si="132"/>
        <v>7836967.7817034116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7836967.7817034116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32654.032423764209</v>
      </c>
      <c r="L1606" s="444">
        <f t="shared" ca="1" si="132"/>
        <v>7869621.8141271761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7869621.8141271761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32790.090892196567</v>
      </c>
      <c r="L1607" s="444">
        <f t="shared" ca="1" si="132"/>
        <v>7902411.9050193727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7902411.9050193727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32926.716270914054</v>
      </c>
      <c r="L1608" s="444">
        <f t="shared" ca="1" si="132"/>
        <v>7935338.621290287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7935338.621290287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33063.910922042865</v>
      </c>
      <c r="L1609" s="444">
        <f t="shared" ca="1" si="132"/>
        <v>7968402.53221233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7968402.53221233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33201.677217551376</v>
      </c>
      <c r="L1610" s="444">
        <f t="shared" ca="1" si="132"/>
        <v>8001604.2094298815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8001604.2094298815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33340.017539291177</v>
      </c>
      <c r="L1611" s="444">
        <f t="shared" ca="1" si="132"/>
        <v>8034944.2269691732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8034944.2269691732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33478.934279038222</v>
      </c>
      <c r="L1612" s="444">
        <f t="shared" ca="1" si="132"/>
        <v>8068423.1612482117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8068423.1612482117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33618.429838534212</v>
      </c>
      <c r="L1613" s="444">
        <f t="shared" ca="1" si="132"/>
        <v>8102041.5910867462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8102041.5910867462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33758.506629528114</v>
      </c>
      <c r="L1614" s="444">
        <f t="shared" ca="1" si="132"/>
        <v>8135800.0977162747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8135800.0977162747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33899.167073817807</v>
      </c>
      <c r="L1615" s="444">
        <f t="shared" ca="1" si="132"/>
        <v>8169699.2647900926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8169699.2647900926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34040.413603292051</v>
      </c>
      <c r="L1616" s="444">
        <f t="shared" ca="1" si="132"/>
        <v>8203739.6783933844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8203739.6783933844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34182.248659972436</v>
      </c>
      <c r="L1617" s="444">
        <f t="shared" ca="1" si="132"/>
        <v>8237921.9270533565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8237921.9270533565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34324.674696055656</v>
      </c>
      <c r="L1618" s="444">
        <f t="shared" ca="1" si="132"/>
        <v>8272246.6017494118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8272246.6017494118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34467.694173955882</v>
      </c>
      <c r="L1619" s="444">
        <f t="shared" ca="1" si="132"/>
        <v>8306714.2959233681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8306714.2959233681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34611.309566347365</v>
      </c>
      <c r="L1620" s="444">
        <f t="shared" ca="1" si="132"/>
        <v>8341325.605489715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8341325.605489715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34755.523356207144</v>
      </c>
      <c r="L1621" s="444">
        <f t="shared" ca="1" si="132"/>
        <v>8376081.1288459217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8376081.1288459217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34900.338036858004</v>
      </c>
      <c r="L1622" s="444">
        <f t="shared" ca="1" si="132"/>
        <v>8410981.4668827802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8410981.4668827802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35045.756112011586</v>
      </c>
      <c r="L1623" s="444">
        <f t="shared" ca="1" si="132"/>
        <v>8446027.2229947913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8446027.2229947913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35191.780095811628</v>
      </c>
      <c r="L1624" s="444">
        <f t="shared" ca="1" si="132"/>
        <v>8481219.0030906033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8481219.0030906033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35338.412512877512</v>
      </c>
      <c r="L1625" s="444">
        <f t="shared" ca="1" si="132"/>
        <v>8516557.4156034812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8516557.4156034812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35485.655898347839</v>
      </c>
      <c r="L1626" s="444">
        <f t="shared" ca="1" si="132"/>
        <v>8552043.0715018287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8552043.0715018287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35633.512797924282</v>
      </c>
      <c r="L1627" s="444">
        <f t="shared" ca="1" si="132"/>
        <v>8587676.5842997525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8587676.5842997525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35781.985767915634</v>
      </c>
      <c r="L1628" s="444">
        <f t="shared" ca="1" si="132"/>
        <v>8623458.5700676683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8623458.5700676683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35931.077375281951</v>
      </c>
      <c r="L1629" s="444">
        <f t="shared" ca="1" si="132"/>
        <v>8659389.6474429499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8659389.6474429499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36080.790197678958</v>
      </c>
      <c r="L1630" s="444">
        <f t="shared" ca="1" si="132"/>
        <v>8695470.4376406297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8695470.4376406297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36231.126823502622</v>
      </c>
      <c r="L1631" s="444">
        <f t="shared" ca="1" si="132"/>
        <v>8731701.5644641332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8731701.5644641332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36382.089851933888</v>
      </c>
      <c r="L1632" s="444">
        <f t="shared" ca="1" si="132"/>
        <v>8768083.6543160677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8768083.6543160677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36533.681892983615</v>
      </c>
      <c r="L1633" s="444">
        <f t="shared" ca="1" si="132"/>
        <v>8804617.3362090513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8804617.3362090513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36685.905567537717</v>
      </c>
      <c r="L1634" s="444">
        <f t="shared" ca="1" si="132"/>
        <v>8841303.2417765893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8841303.2417765893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36838.763507402458</v>
      </c>
      <c r="L1635" s="444">
        <f t="shared" ca="1" si="132"/>
        <v>8878142.0052839909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8878142.0052839909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36992.258355349964</v>
      </c>
      <c r="L1636" s="444">
        <f t="shared" ca="1" si="132"/>
        <v>8915134.2636393402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8915134.2636393402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37146.392765163917</v>
      </c>
      <c r="L1637" s="444">
        <f t="shared" ca="1" si="132"/>
        <v>8952280.6564045046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8952280.6564045046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37301.169401685438</v>
      </c>
      <c r="L1638" s="444">
        <f t="shared" ca="1" si="132"/>
        <v>8989581.8258061893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8989581.8258061893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37456.590940859125</v>
      </c>
      <c r="L1639" s="444">
        <f t="shared" ca="1" si="132"/>
        <v>9027038.4167470485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9027038.4167470485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37612.660069779369</v>
      </c>
      <c r="L1640" s="444">
        <f t="shared" ca="1" si="132"/>
        <v>9064651.0768168271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9064651.0768168271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37769.379486736776</v>
      </c>
      <c r="L1641" s="444">
        <f t="shared" ca="1" si="132"/>
        <v>9102420.456303563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9102420.456303563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37926.751901264848</v>
      </c>
      <c r="L1642" s="444">
        <f t="shared" ca="1" si="132"/>
        <v>9140347.2082048282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9140347.2082048282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38084.780034186784</v>
      </c>
      <c r="L1643" s="444">
        <f t="shared" ca="1" si="132"/>
        <v>9178431.9882390145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9178431.9882390145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38243.466617662561</v>
      </c>
      <c r="L1644" s="444">
        <f t="shared" ca="1" si="132"/>
        <v>9216675.454856677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9216675.454856677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38402.814395236157</v>
      </c>
      <c r="L1645" s="444">
        <f t="shared" ca="1" si="132"/>
        <v>9255078.2692519128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9255078.2692519128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38562.826121882972</v>
      </c>
      <c r="L1646" s="444">
        <f t="shared" ca="1" si="132"/>
        <v>9293641.0953737963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9293641.0953737963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38723.504564057483</v>
      </c>
      <c r="L1647" s="444">
        <f t="shared" ca="1" si="132"/>
        <v>9332364.5999378543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9332364.5999378543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38884.852499741057</v>
      </c>
      <c r="L1648" s="444">
        <f t="shared" ca="1" si="132"/>
        <v>9371249.4524375945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9371249.4524375945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39046.872718489976</v>
      </c>
      <c r="L1649" s="444">
        <f t="shared" ca="1" si="132"/>
        <v>9410296.3251560852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9410296.3251560852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39209.56802148369</v>
      </c>
      <c r="L1650" s="444">
        <f t="shared" ca="1" si="132"/>
        <v>9449505.8931775689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9449505.8931775689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39372.941221573201</v>
      </c>
      <c r="L1651" s="444">
        <f t="shared" ca="1" si="132"/>
        <v>9488878.8343991414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9488878.8343991414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39536.995143329754</v>
      </c>
      <c r="L1652" s="444">
        <f t="shared" ca="1" si="132"/>
        <v>9528415.8295424711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9528415.8295424711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39701.732623093631</v>
      </c>
      <c r="L1653" s="444">
        <f t="shared" ca="1" si="132"/>
        <v>9568117.5621655639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9568117.5621655639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39867.156509023182</v>
      </c>
      <c r="L1654" s="444">
        <f t="shared" ca="1" si="132"/>
        <v>9607984.7186745871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9607984.7186745871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40033.269661144113</v>
      </c>
      <c r="L1655" s="444">
        <f t="shared" ca="1" si="132"/>
        <v>9648017.9883357305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9648017.9883357305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40200.074951398878</v>
      </c>
      <c r="L1656" s="444">
        <f t="shared" ca="1" si="132"/>
        <v>9688218.0632871296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9688218.0632871296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40367.575263696373</v>
      </c>
      <c r="L1657" s="444">
        <f t="shared" ca="1" si="132"/>
        <v>9728585.6385508254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9728585.6385508254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40535.773493961773</v>
      </c>
      <c r="L1658" s="444">
        <f t="shared" ca="1" si="132"/>
        <v>9769121.4120447878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9769121.4120447878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40704.672550186617</v>
      </c>
      <c r="L1659" s="444">
        <f t="shared" ca="1" si="132"/>
        <v>9809826.0845949743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9809826.0845949743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40874.275352479061</v>
      </c>
      <c r="L1660" s="444">
        <f t="shared" ca="1" si="132"/>
        <v>9850700.3599474542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9850700.3599474542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41044.584833114393</v>
      </c>
      <c r="L1661" s="444">
        <f t="shared" ca="1" si="132"/>
        <v>9891744.9447805677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9891744.9447805677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41215.6039365857</v>
      </c>
      <c r="L1662" s="444">
        <f t="shared" ca="1" si="132"/>
        <v>9932960.5487171542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9932960.5487171542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41387.335619654812</v>
      </c>
      <c r="L1663" s="444">
        <f t="shared" ca="1" si="132"/>
        <v>9974347.8843368087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9974347.8843368087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41559.782851403368</v>
      </c>
      <c r="L1664" s="444">
        <f t="shared" ca="1" si="132"/>
        <v>10015907.667188212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10015907.667188212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41732.948613284214</v>
      </c>
      <c r="L1665" s="444">
        <f t="shared" ca="1" si="132"/>
        <v>10057640.615801496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10057640.615801496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41906.835899172904</v>
      </c>
      <c r="L1666" s="444">
        <f t="shared" ca="1" si="132"/>
        <v>10099547.451700669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10099547.451700669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42081.447715419454</v>
      </c>
      <c r="L1667" s="444">
        <f t="shared" ca="1" si="132"/>
        <v>10141628.899416089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10141628.899416089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42256.787080900373</v>
      </c>
      <c r="L1668" s="444">
        <f t="shared" ca="1" si="132"/>
        <v>10183885.68649699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10183885.68649699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42432.857027070793</v>
      </c>
      <c r="L1669" s="444">
        <f t="shared" ca="1" si="132"/>
        <v>10226318.54352406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10226318.54352406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42609.660598016919</v>
      </c>
      <c r="L1670" s="444">
        <f t="shared" ca="1" si="132"/>
        <v>10268928.204122078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10268928.204122078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42787.200850508656</v>
      </c>
      <c r="L1671" s="444">
        <f t="shared" ca="1" si="132"/>
        <v>10311715.404972587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10311715.404972587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42965.480854052446</v>
      </c>
      <c r="L1672" s="444">
        <f t="shared" ca="1" si="132"/>
        <v>10354680.88582664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10354680.88582664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43144.50369094433</v>
      </c>
      <c r="L1673" s="444">
        <f t="shared" ca="1" si="132"/>
        <v>10397825.389517585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10397825.389517585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43324.27245632327</v>
      </c>
      <c r="L1674" s="444">
        <f t="shared" ca="1" si="132"/>
        <v>10441149.661973909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10441149.661973909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43504.790258224617</v>
      </c>
      <c r="L1675" s="444">
        <f t="shared" ca="1" si="132"/>
        <v>10484654.452232134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10484654.452232134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43686.060217633887</v>
      </c>
      <c r="L1676" s="444">
        <f t="shared" ca="1" si="132"/>
        <v>10528340.512449767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10528340.512449767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43868.085468540696</v>
      </c>
      <c r="L1677" s="444">
        <f t="shared" ca="1" si="132"/>
        <v>10572208.597918307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10572208.597918307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44050.869157992944</v>
      </c>
      <c r="L1678" s="444">
        <f t="shared" ca="1" si="132"/>
        <v>10616259.4670763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10616259.4670763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44234.414446151248</v>
      </c>
      <c r="L1679" s="444">
        <f t="shared" ca="1" si="132"/>
        <v>10660493.881522451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10660493.881522451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44418.72450634354</v>
      </c>
      <c r="L1680" s="444">
        <f t="shared" ca="1" si="132"/>
        <v>10704912.606028793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10704912.606028793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44603.802525119972</v>
      </c>
      <c r="L1681" s="444">
        <f t="shared" ca="1" si="132"/>
        <v>10749516.408553913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10749516.408553913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44789.651702307972</v>
      </c>
      <c r="L1682" s="444">
        <f t="shared" ca="1" si="132"/>
        <v>10794306.06025622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10794306.06025622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44976.275251067585</v>
      </c>
      <c r="L1683" s="444">
        <f t="shared" ca="1" si="132"/>
        <v>10839282.335507289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10839282.335507289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45163.676397947034</v>
      </c>
      <c r="L1684" s="444">
        <f t="shared" ca="1" si="132"/>
        <v>10884446.011905236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10884446.011905236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45351.858382938481</v>
      </c>
      <c r="L1685" s="444">
        <f t="shared" ca="1" si="132"/>
        <v>10929797.870288175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10929797.870288175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45540.824459534058</v>
      </c>
      <c r="L1686" s="444">
        <f t="shared" ca="1" si="132"/>
        <v>10975338.694747709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10975338.694747709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45730.577894782116</v>
      </c>
      <c r="L1687" s="444">
        <f t="shared" ca="1" si="132"/>
        <v>11021069.272642491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11021069.272642491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45921.121969343716</v>
      </c>
      <c r="L1688" s="444">
        <f t="shared" ca="1" si="132"/>
        <v>11066990.394611835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11066990.394611835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46112.459977549312</v>
      </c>
      <c r="L1689" s="444">
        <f t="shared" ca="1" si="132"/>
        <v>11113102.854589384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11113102.854589384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46304.595227455764</v>
      </c>
      <c r="L1690" s="444">
        <f t="shared" ca="1" si="132"/>
        <v>11159407.44981684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11159407.44981684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46497.531040903501</v>
      </c>
      <c r="L1691" s="444">
        <f t="shared" ca="1" si="132"/>
        <v>11205904.980857743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11205904.980857743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46691.270753573932</v>
      </c>
      <c r="L1692" s="444">
        <f t="shared" ca="1" si="132"/>
        <v>11252596.251611317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11252596.251611317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46885.817715047153</v>
      </c>
      <c r="L1693" s="444">
        <f t="shared" ca="1" si="132"/>
        <v>11299482.069326364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11299482.069326364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47081.175288859849</v>
      </c>
      <c r="L1694" s="444">
        <f t="shared" ca="1" si="132"/>
        <v>11346563.244615223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11346563.244615223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47277.346852563431</v>
      </c>
      <c r="L1695" s="444">
        <f t="shared" ca="1" si="132"/>
        <v>11393840.591467787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11393840.591467787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47474.335797782442</v>
      </c>
      <c r="L1696" s="444">
        <f t="shared" ca="1" si="132"/>
        <v>11441314.92726557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11441314.92726557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47672.145530273207</v>
      </c>
      <c r="L1697" s="444">
        <f t="shared" ca="1" si="132"/>
        <v>11488987.072795842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11488987.072795842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47870.779469982677</v>
      </c>
      <c r="L1698" s="444">
        <f t="shared" ca="1" si="132"/>
        <v>11536857.852265824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11536857.852265824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48070.241051107601</v>
      </c>
      <c r="L1699" s="444">
        <f t="shared" ca="1" si="132"/>
        <v>11584928.093316931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11584928.093316931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48270.533722153879</v>
      </c>
      <c r="L1700" s="444">
        <f t="shared" ca="1" si="132"/>
        <v>11633198.627039086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11633198.627039086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48471.660945996191</v>
      </c>
      <c r="L1701" s="444">
        <f t="shared" ca="1" si="132"/>
        <v>11681670.287985083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11681670.287985083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48673.626199937848</v>
      </c>
      <c r="L1702" s="444">
        <f t="shared" ca="1" si="132"/>
        <v>11730343.914185021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11730343.914185021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48876.43297577092</v>
      </c>
      <c r="L1703" s="444">
        <f t="shared" ca="1" si="132"/>
        <v>11779220.347160792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11779220.347160792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49080.08477983663</v>
      </c>
      <c r="L1704" s="444">
        <f t="shared" ca="1" si="132"/>
        <v>11828300.431940628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11828300.431940628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49284.585133085951</v>
      </c>
      <c r="L1705" s="444">
        <f t="shared" ca="1" si="132"/>
        <v>11877585.017073713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11877585.017073713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49489.937571140472</v>
      </c>
      <c r="L1706" s="444">
        <f t="shared" ca="1" si="132"/>
        <v>11927074.954644853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11927074.954644853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49696.145644353557</v>
      </c>
      <c r="L1707" s="444">
        <f t="shared" ca="1" si="132"/>
        <v>11976771.100289207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11976771.100289207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49903.212917871693</v>
      </c>
      <c r="L1708" s="444">
        <f t="shared" ca="1" si="132"/>
        <v>12026674.313207079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12026674.313207079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50111.142971696157</v>
      </c>
      <c r="L1709" s="444">
        <f t="shared" ca="1" si="132"/>
        <v>12076785.456178775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12076785.456178775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50319.939400744894</v>
      </c>
      <c r="L1710" s="444">
        <f t="shared" ca="1" si="132"/>
        <v>12127105.395579521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12127105.395579521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50529.60581491467</v>
      </c>
      <c r="L1711" s="444">
        <f t="shared" ca="1" si="132"/>
        <v>12177635.001394436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12177635.001394436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50740.145839143479</v>
      </c>
      <c r="L1712" s="444">
        <f t="shared" ca="1" si="132"/>
        <v>12228375.147233579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12228375.147233579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50951.563113473247</v>
      </c>
      <c r="L1713" s="444">
        <f t="shared" ca="1" si="132"/>
        <v>12279326.710347053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12279326.710347053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51163.861293112721</v>
      </c>
      <c r="L1714" s="444">
        <f t="shared" ca="1" si="132"/>
        <v>12330490.571640166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12330490.571640166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51377.044048500691</v>
      </c>
      <c r="L1715" s="444">
        <f t="shared" ca="1" si="132"/>
        <v>12381867.615688667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12381867.615688667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51591.115065369442</v>
      </c>
      <c r="L1716" s="444">
        <f t="shared" ca="1" si="132"/>
        <v>12433458.730754036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12433458.730754036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51806.078044808484</v>
      </c>
      <c r="L1717" s="444">
        <f t="shared" ca="1" si="132"/>
        <v>12485264.808798846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12485264.808798846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52021.936703328523</v>
      </c>
      <c r="L1718" s="444">
        <f t="shared" ca="1" si="132"/>
        <v>12537286.745502174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12537286.745502174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52238.694772925723</v>
      </c>
      <c r="L1719" s="444">
        <f t="shared" ca="1" si="132"/>
        <v>12589525.440275099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12589525.440275099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52456.356001146247</v>
      </c>
      <c r="L1720" s="444">
        <f t="shared" ca="1" si="132"/>
        <v>12641981.796276245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12641981.796276245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52674.924151151019</v>
      </c>
      <c r="L1721" s="444">
        <f t="shared" ca="1" si="132"/>
        <v>12694656.720427396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12694656.720427396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52894.403001780818</v>
      </c>
      <c r="L1722" s="444">
        <f t="shared" ca="1" si="132"/>
        <v>12747551.123429177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12747551.123429177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53114.796347621574</v>
      </c>
      <c r="L1723" s="444">
        <f t="shared" ca="1" si="132"/>
        <v>12800665.919776799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12800665.919776799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53336.107999069995</v>
      </c>
      <c r="L1724" s="444">
        <f t="shared" ca="1" si="132"/>
        <v>12854002.027775869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12854002.027775869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53558.341782399453</v>
      </c>
      <c r="L1725" s="444">
        <f t="shared" ca="1" si="132"/>
        <v>12907560.369558267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12907560.369558267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53781.501539826109</v>
      </c>
      <c r="L1726" s="444">
        <f t="shared" ca="1" si="132"/>
        <v>12961341.871098094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12961341.871098094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54005.59112957539</v>
      </c>
      <c r="L1727" s="444">
        <f t="shared" ca="1" si="132"/>
        <v>13015347.462227669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13015347.462227669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54230.614425948617</v>
      </c>
      <c r="L1728" s="444">
        <f t="shared" ca="1" si="132"/>
        <v>13069578.076653617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13069578.076653617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54456.575319390067</v>
      </c>
      <c r="L1729" s="444">
        <f t="shared" ca="1" si="132"/>
        <v>13124034.651973007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13124034.651973007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54683.477716554196</v>
      </c>
      <c r="L1730" s="444">
        <f t="shared" ca="1" si="132"/>
        <v>13178718.129689561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13178718.129689561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54911.325540373167</v>
      </c>
      <c r="L1731" s="444">
        <f t="shared" ca="1" si="132"/>
        <v>13233629.455229934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13233629.455229934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55140.122730124727</v>
      </c>
      <c r="L1732" s="444">
        <f t="shared" ca="1" si="132"/>
        <v>13288769.577960059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13288769.577960059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55369.873241500245</v>
      </c>
      <c r="L1733" s="444">
        <f t="shared" ca="1" si="132"/>
        <v>13344139.45120156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13344139.45120156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55600.581046673164</v>
      </c>
      <c r="L1734" s="444">
        <f t="shared" ca="1" si="132"/>
        <v>13399740.032248233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13399740.032248233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55832.250134367627</v>
      </c>
      <c r="L1735" s="444">
        <f t="shared" ca="1" si="132"/>
        <v>13455572.2823826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13455572.2823826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56064.884509927491</v>
      </c>
      <c r="L1736" s="444">
        <f t="shared" ca="1" si="132"/>
        <v>13511637.166892527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13511637.166892527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56298.488195385529</v>
      </c>
      <c r="L1737" s="444">
        <f t="shared" ca="1" si="132"/>
        <v>13567935.655087912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13567935.655087912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56533.065229532956</v>
      </c>
      <c r="L1738" s="444">
        <f t="shared" ca="1" si="132"/>
        <v>13624468.720317446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13624468.720317446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56768.619667989355</v>
      </c>
      <c r="L1739" s="444">
        <f t="shared" ca="1" si="132"/>
        <v>13681237.339985436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13681237.339985436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57005.155583272637</v>
      </c>
      <c r="L1740" s="444">
        <f t="shared" ca="1" si="132"/>
        <v>13738242.495568708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13738242.495568708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57242.677064869611</v>
      </c>
      <c r="L1741" s="444">
        <f t="shared" ca="1" si="132"/>
        <v>13795485.172633577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13795485.172633577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57481.188219306568</v>
      </c>
      <c r="L1742" s="444">
        <f t="shared" ca="1" si="132"/>
        <v>13852966.360852884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13852966.360852884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57720.693170220358</v>
      </c>
      <c r="L1743" s="444">
        <f t="shared" ca="1" si="132"/>
        <v>13910687.054023104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13910687.054023104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57961.196058429596</v>
      </c>
      <c r="L1744" s="444">
        <f t="shared" ca="1" si="132"/>
        <v>13968648.250081534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13968648.250081534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58202.701042006396</v>
      </c>
      <c r="L1745" s="444">
        <f t="shared" ca="1" si="132"/>
        <v>14026850.951123539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14026850.951123539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58445.21229634808</v>
      </c>
      <c r="L1746" s="444">
        <f t="shared" ca="1" si="132"/>
        <v>14085296.163419887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14085296.163419887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58688.73401424953</v>
      </c>
      <c r="L1747" s="444">
        <f t="shared" ca="1" si="132"/>
        <v>14143984.897434138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14143984.897434138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58933.270405975578</v>
      </c>
      <c r="L1748" s="444">
        <f t="shared" ca="1" si="132"/>
        <v>14202918.167840114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14202918.167840114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59178.8256993338</v>
      </c>
      <c r="L1749" s="444">
        <f t="shared" ca="1" si="132"/>
        <v>14262096.993539447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14262096.993539447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59425.404139747698</v>
      </c>
      <c r="L1750" s="444">
        <f t="shared" ca="1" si="132"/>
        <v>14321522.397679195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14321522.397679195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59673.009990329978</v>
      </c>
      <c r="L1751" s="444">
        <f t="shared" ca="1" si="132"/>
        <v>14381195.407669526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14381195.407669526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59921.647531956354</v>
      </c>
      <c r="L1752" s="444">
        <f t="shared" ca="1" si="132"/>
        <v>14441117.055201482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14441117.055201482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60171.321063339514</v>
      </c>
      <c r="L1753" s="444">
        <f t="shared" ca="1" si="132"/>
        <v>14501288.376264822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14501288.376264822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60422.034901103412</v>
      </c>
      <c r="L1754" s="444">
        <f t="shared" ca="1" si="132"/>
        <v>14561710.411165925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14561710.411165925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60673.793379858012</v>
      </c>
      <c r="L1755" s="444">
        <f t="shared" ca="1" si="132"/>
        <v>14622384.204545783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14622384.204545783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60926.600852274096</v>
      </c>
      <c r="L1756" s="444">
        <f t="shared" ca="1" si="132"/>
        <v>14683310.805398056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14683310.805398056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61180.461689158568</v>
      </c>
      <c r="L1757" s="444">
        <f t="shared" ca="1" si="132"/>
        <v>14744491.267087216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14744491.267087216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61435.380279530073</v>
      </c>
      <c r="L1758" s="444">
        <f t="shared" ca="1" si="132"/>
        <v>14805926.647366745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14805926.647366745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61691.361030694774</v>
      </c>
      <c r="L1759" s="444">
        <f t="shared" ca="1" si="132"/>
        <v>14867618.008397439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14867618.008397439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61948.408368322664</v>
      </c>
      <c r="L1760" s="444">
        <f t="shared" ca="1" si="132"/>
        <v>14929566.416765762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14929566.416765762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62206.526736524014</v>
      </c>
      <c r="L1761" s="444">
        <f t="shared" ca="1" si="132"/>
        <v>14991772.943502286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14991772.943502286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62465.720597926193</v>
      </c>
      <c r="L1762" s="444">
        <f t="shared" ca="1" si="132"/>
        <v>15054238.664100213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15054238.664100213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62725.994433750886</v>
      </c>
      <c r="L1763" s="444">
        <f t="shared" ca="1" si="132"/>
        <v>15116964.658533964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15116964.658533964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62987.352743891519</v>
      </c>
      <c r="L1764" s="444">
        <f t="shared" ca="1" si="132"/>
        <v>15179952.011277856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15179952.011277856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63249.800046991069</v>
      </c>
      <c r="L1765" s="444">
        <f t="shared" ca="1" si="132"/>
        <v>15243201.811324848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15243201.811324848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63513.340880520198</v>
      </c>
      <c r="L1766" s="444">
        <f t="shared" ca="1" si="132"/>
        <v>15306715.152205369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15306715.152205369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63777.979800855705</v>
      </c>
      <c r="L1767" s="444">
        <f t="shared" ca="1" si="132"/>
        <v>15370493.132006224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15370493.132006224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64043.721383359276</v>
      </c>
      <c r="L1768" s="444">
        <f t="shared" ca="1" si="132"/>
        <v>15434536.853389584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15434536.853389584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64310.570222456598</v>
      </c>
      <c r="L1769" s="444">
        <f t="shared" ca="1" si="132"/>
        <v>15498847.42361204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15498847.42361204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64578.530931716828</v>
      </c>
      <c r="L1770" s="444">
        <f t="shared" ca="1" si="132"/>
        <v>15563425.954543756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15563425.954543756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64847.608143932317</v>
      </c>
      <c r="L1771" s="444">
        <f t="shared" ca="1" si="132"/>
        <v>15628273.562687689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15628273.562687689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65117.806511198702</v>
      </c>
      <c r="L1772" s="444">
        <f t="shared" ca="1" si="132"/>
        <v>15693391.369198889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15693391.369198889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65389.130704995368</v>
      </c>
      <c r="L1773" s="444">
        <f t="shared" ca="1" si="132"/>
        <v>15758780.499903884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15758780.499903884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65661.585416266171</v>
      </c>
      <c r="L1774" s="444">
        <f t="shared" ca="1" si="132"/>
        <v>15824442.08532015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15824442.08532015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65935.175355500629</v>
      </c>
      <c r="L1775" s="444">
        <f t="shared" ca="1" si="132"/>
        <v>15890377.260675652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15890377.260675652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66209.905252815224</v>
      </c>
      <c r="L1776" s="444">
        <f t="shared" ca="1" si="132"/>
        <v>15956587.165928468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15956587.165928468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66485.779858035283</v>
      </c>
      <c r="L1777" s="444">
        <f t="shared" ca="1" si="132"/>
        <v>16023072.945786504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16023072.945786504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66762.803940777099</v>
      </c>
      <c r="L1778" s="444">
        <f t="shared" ca="1" si="132"/>
        <v>16089835.749727281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16089835.749727281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67040.98229053033</v>
      </c>
      <c r="L1779" s="444">
        <f t="shared" ca="1" si="132"/>
        <v>16156876.732017811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16156876.732017811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67320.31971674088</v>
      </c>
      <c r="L1780" s="444">
        <f t="shared" ca="1" si="132"/>
        <v>16224197.051734552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16224197.051734552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67600.821048893966</v>
      </c>
      <c r="L1781" s="444">
        <f t="shared" ca="1" si="132"/>
        <v>16291797.872783445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16291797.872783445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67882.491136597688</v>
      </c>
      <c r="L1782" s="444">
        <f t="shared" ca="1" si="132"/>
        <v>16359680.363920042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16359680.363920042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68165.334849666848</v>
      </c>
      <c r="L1783" s="444">
        <f t="shared" ca="1" si="132"/>
        <v>16427845.698769709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16427845.698769709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68449.357078207118</v>
      </c>
      <c r="L1784" s="444">
        <f t="shared" ca="1" si="132"/>
        <v>16496295.055847917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16496295.055847917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68734.562732699647</v>
      </c>
      <c r="L1785" s="444">
        <f t="shared" ca="1" si="132"/>
        <v>16565029.618580617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16565029.618580617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69020.95674408591</v>
      </c>
      <c r="L1786" s="444">
        <f t="shared" ca="1" si="132"/>
        <v>16634050.575324703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16634050.575324703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69308.544063852925</v>
      </c>
      <c r="L1787" s="444">
        <f t="shared" ca="1" si="132"/>
        <v>16703359.119388556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16703359.119388556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69597.329664118995</v>
      </c>
      <c r="L1788" s="444">
        <f t="shared" ca="1" si="132"/>
        <v>16772956.449052675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16772956.449052675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69887.31853771949</v>
      </c>
      <c r="L1789" s="444">
        <f t="shared" ca="1" si="132"/>
        <v>16842843.767590392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16842843.767590392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70178.515698293297</v>
      </c>
      <c r="L1790" s="444">
        <f t="shared" ca="1" si="132"/>
        <v>16913022.283288687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16913022.283288687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70470.926180369526</v>
      </c>
      <c r="L1791" s="444">
        <f t="shared" ca="1" si="132"/>
        <v>16983493.209469058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16983493.209469058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70764.555039454412</v>
      </c>
      <c r="L1792" s="444">
        <f t="shared" ca="1" si="132"/>
        <v>17054257.764508512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17054257.764508512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71059.407352118797</v>
      </c>
      <c r="L1793" s="444">
        <f t="shared" ref="L1793:L2047" ca="1" si="137">I1793-J1793+K1793</f>
        <v>17125317.171860632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17125317.171860632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71355.488216085971</v>
      </c>
      <c r="L1794" s="444">
        <f t="shared" ca="1" si="137"/>
        <v>17196672.660076719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17196672.660076719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71652.802750319664</v>
      </c>
      <c r="L1795" s="444">
        <f t="shared" ca="1" si="137"/>
        <v>17268325.462827038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17268325.462827038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71951.356095112656</v>
      </c>
      <c r="L1796" s="444">
        <f t="shared" ca="1" si="137"/>
        <v>17340276.818922151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17340276.818922151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72251.153412175627</v>
      </c>
      <c r="L1797" s="444">
        <f t="shared" ca="1" si="137"/>
        <v>17412527.972334325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17412527.972334325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72552.19988472636</v>
      </c>
      <c r="L1798" s="444">
        <f t="shared" ca="1" si="137"/>
        <v>17485080.172219053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17485080.172219053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72854.500717579387</v>
      </c>
      <c r="L1799" s="444">
        <f t="shared" ca="1" si="137"/>
        <v>17557934.672936633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17557934.672936633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73158.061137235971</v>
      </c>
      <c r="L1800" s="444">
        <f t="shared" ca="1" si="137"/>
        <v>17631092.73407387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17631092.73407387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73462.886391974462</v>
      </c>
      <c r="L1801" s="444">
        <f t="shared" ca="1" si="137"/>
        <v>17704555.620465845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17704555.620465845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73768.981751941013</v>
      </c>
      <c r="L1802" s="444">
        <f t="shared" ca="1" si="137"/>
        <v>17778324.602217786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17778324.602217786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74076.35250924078</v>
      </c>
      <c r="L1803" s="444">
        <f t="shared" ca="1" si="137"/>
        <v>17852400.954727028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17852400.954727028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74385.003978029286</v>
      </c>
      <c r="L1804" s="444">
        <f t="shared" ca="1" si="137"/>
        <v>17926785.958705056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17926785.958705056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74694.941494604398</v>
      </c>
      <c r="L1805" s="444">
        <f t="shared" ca="1" si="137"/>
        <v>18001480.900199659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18001480.900199659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75006.170417498579</v>
      </c>
      <c r="L1806" s="444">
        <f t="shared" ca="1" si="137"/>
        <v>18076487.070617158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18076487.070617158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75318.696127571486</v>
      </c>
      <c r="L1807" s="444">
        <f t="shared" ca="1" si="137"/>
        <v>18151805.766744729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18151805.766744729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75632.524028103042</v>
      </c>
      <c r="L1808" s="444">
        <f t="shared" ca="1" si="137"/>
        <v>18227438.290772833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18227438.290772833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75947.659544886803</v>
      </c>
      <c r="L1809" s="444">
        <f t="shared" ca="1" si="137"/>
        <v>18303385.950317718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18303385.950317718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76264.10812632383</v>
      </c>
      <c r="L1810" s="444">
        <f t="shared" ca="1" si="137"/>
        <v>18379650.058444042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18379650.058444042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76581.875243516843</v>
      </c>
      <c r="L1811" s="444">
        <f t="shared" ca="1" si="137"/>
        <v>18456231.93368756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18456231.93368756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76900.966390364832</v>
      </c>
      <c r="L1812" s="444">
        <f t="shared" ca="1" si="137"/>
        <v>18533132.900077924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18533132.900077924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77221.387083658017</v>
      </c>
      <c r="L1813" s="444">
        <f t="shared" ca="1" si="137"/>
        <v>18610354.287161581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18610354.287161581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77543.142863173256</v>
      </c>
      <c r="L1814" s="444">
        <f t="shared" ca="1" si="137"/>
        <v>18687897.430024754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18687897.430024754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77866.239291769802</v>
      </c>
      <c r="L1815" s="444">
        <f t="shared" ca="1" si="137"/>
        <v>18765763.669316523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18765763.669316523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78190.681955485517</v>
      </c>
      <c r="L1816" s="444">
        <f t="shared" ca="1" si="137"/>
        <v>18843954.351272009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18843954.351272009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78516.476463633371</v>
      </c>
      <c r="L1817" s="444">
        <f t="shared" ca="1" si="137"/>
        <v>18922470.827735644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18922470.827735644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78843.628448898511</v>
      </c>
      <c r="L1818" s="444">
        <f t="shared" ca="1" si="137"/>
        <v>19001314.456184544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19001314.456184544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79172.143567435603</v>
      </c>
      <c r="L1819" s="444">
        <f t="shared" ca="1" si="137"/>
        <v>19080486.599751979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19080486.599751979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79502.027498966578</v>
      </c>
      <c r="L1820" s="444">
        <f t="shared" ca="1" si="137"/>
        <v>19159988.627250947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19159988.627250947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79833.285946878939</v>
      </c>
      <c r="L1821" s="444">
        <f t="shared" ca="1" si="137"/>
        <v>19239821.913197827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19239821.913197827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80165.924638324272</v>
      </c>
      <c r="L1822" s="444">
        <f t="shared" ca="1" si="137"/>
        <v>19319987.83783615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19319987.83783615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80499.949324317291</v>
      </c>
      <c r="L1823" s="444">
        <f t="shared" ca="1" si="137"/>
        <v>19400487.787160467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19400487.787160467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80835.36577983528</v>
      </c>
      <c r="L1824" s="444">
        <f t="shared" ca="1" si="137"/>
        <v>19481323.152940303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19481323.152940303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81172.179803917927</v>
      </c>
      <c r="L1825" s="444">
        <f t="shared" ca="1" si="137"/>
        <v>19562495.332744222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19562495.332744222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81510.39721976759</v>
      </c>
      <c r="L1826" s="444">
        <f t="shared" ca="1" si="137"/>
        <v>19644005.729963988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19644005.729963988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81850.023874849954</v>
      </c>
      <c r="L1827" s="444">
        <f t="shared" ca="1" si="137"/>
        <v>19725855.753838837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19725855.753838837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82191.065640995148</v>
      </c>
      <c r="L1828" s="444">
        <f t="shared" ca="1" si="137"/>
        <v>19808046.819479831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19808046.819479831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82533.528414499291</v>
      </c>
      <c r="L1829" s="444">
        <f t="shared" ca="1" si="137"/>
        <v>19890580.34789433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19890580.34789433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82877.41811622637</v>
      </c>
      <c r="L1830" s="444">
        <f t="shared" ca="1" si="137"/>
        <v>19973457.766010556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19973457.766010556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83222.740691710656</v>
      </c>
      <c r="L1831" s="444">
        <f t="shared" ca="1" si="137"/>
        <v>20056680.506702267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20056680.506702267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83569.50211125944</v>
      </c>
      <c r="L1832" s="444">
        <f t="shared" ca="1" si="137"/>
        <v>20140250.008813526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20140250.008813526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83917.708370056353</v>
      </c>
      <c r="L1833" s="444">
        <f t="shared" ca="1" si="137"/>
        <v>20224167.717183582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20224167.717183582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84267.365488264928</v>
      </c>
      <c r="L1834" s="444">
        <f t="shared" ca="1" si="137"/>
        <v>20308435.082671847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20308435.082671847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84618.479511132697</v>
      </c>
      <c r="L1835" s="444">
        <f t="shared" ca="1" si="137"/>
        <v>20393053.562182982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20393053.562182982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84971.056509095753</v>
      </c>
      <c r="L1836" s="444">
        <f t="shared" ca="1" si="137"/>
        <v>20478024.618692078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20478024.618692078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85325.102577883663</v>
      </c>
      <c r="L1837" s="444">
        <f t="shared" ca="1" si="137"/>
        <v>20563349.721269961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20563349.721269961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85680.623838624844</v>
      </c>
      <c r="L1838" s="444">
        <f t="shared" ca="1" si="137"/>
        <v>20649030.345108587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20649030.345108587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86037.626437952451</v>
      </c>
      <c r="L1839" s="444">
        <f t="shared" ca="1" si="137"/>
        <v>20735067.971546538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20735067.971546538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86396.116548110571</v>
      </c>
      <c r="L1840" s="444">
        <f t="shared" ca="1" si="137"/>
        <v>20821464.088094648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20821464.088094648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86756.100367061037</v>
      </c>
      <c r="L1841" s="444">
        <f t="shared" ca="1" si="137"/>
        <v>20908220.18846171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20908220.18846171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87117.584118590457</v>
      </c>
      <c r="L1842" s="444">
        <f t="shared" ca="1" si="137"/>
        <v>20995337.7725803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20995337.7725803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87480.574052417913</v>
      </c>
      <c r="L1843" s="444">
        <f t="shared" ca="1" si="137"/>
        <v>21082818.346632719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21082818.346632719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87845.076444302991</v>
      </c>
      <c r="L1844" s="444">
        <f t="shared" ca="1" si="137"/>
        <v>21170663.423077021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21170663.423077021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88211.097596154257</v>
      </c>
      <c r="L1845" s="444">
        <f t="shared" ca="1" si="137"/>
        <v>21258874.520673174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21258874.520673174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88578.643836138232</v>
      </c>
      <c r="L1846" s="444">
        <f t="shared" ca="1" si="137"/>
        <v>21347453.164509311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21347453.164509311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88947.721518788792</v>
      </c>
      <c r="L1847" s="444">
        <f t="shared" ca="1" si="137"/>
        <v>21436400.8860281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21436400.8860281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89318.337025117085</v>
      </c>
      <c r="L1848" s="444">
        <f t="shared" ca="1" si="137"/>
        <v>21525719.223053217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21525719.223053217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89690.496762721741</v>
      </c>
      <c r="L1849" s="444">
        <f t="shared" ca="1" si="137"/>
        <v>21615409.71981594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21615409.71981594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90064.207165899745</v>
      </c>
      <c r="L1850" s="444">
        <f t="shared" ca="1" si="137"/>
        <v>21705473.92698184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21705473.92698184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90439.474695757672</v>
      </c>
      <c r="L1851" s="444">
        <f t="shared" ca="1" si="137"/>
        <v>21795913.401677597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21795913.401677597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90816.305840323315</v>
      </c>
      <c r="L1852" s="444">
        <f t="shared" ca="1" si="137"/>
        <v>21886729.707517922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21886729.707517922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91194.707114658013</v>
      </c>
      <c r="L1853" s="444">
        <f t="shared" ca="1" si="137"/>
        <v>21977924.414632581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21977924.414632581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91574.685060969088</v>
      </c>
      <c r="L1854" s="444">
        <f t="shared" ca="1" si="137"/>
        <v>22069499.099693552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22069499.099693552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91956.246248723124</v>
      </c>
      <c r="L1855" s="444">
        <f t="shared" ca="1" si="137"/>
        <v>22161455.345942274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22161455.345942274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92339.397274759467</v>
      </c>
      <c r="L1856" s="444">
        <f t="shared" ca="1" si="137"/>
        <v>22253794.743217032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22253794.743217032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92724.1447634043</v>
      </c>
      <c r="L1857" s="444">
        <f t="shared" ca="1" si="137"/>
        <v>22346518.887980435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22346518.887980435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93110.49536658515</v>
      </c>
      <c r="L1858" s="444">
        <f t="shared" ca="1" si="137"/>
        <v>22439629.38334702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22439629.38334702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93498.455763945909</v>
      </c>
      <c r="L1859" s="444">
        <f t="shared" ca="1" si="137"/>
        <v>22533127.839110967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22533127.839110967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93888.03266296236</v>
      </c>
      <c r="L1860" s="444">
        <f t="shared" ca="1" si="137"/>
        <v>22627015.871773928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22627015.871773928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94279.232799058038</v>
      </c>
      <c r="L1861" s="444">
        <f t="shared" ca="1" si="137"/>
        <v>22721295.104572985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22721295.104572985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94672.062935720765</v>
      </c>
      <c r="L1862" s="444">
        <f t="shared" ca="1" si="137"/>
        <v>22815967.167508706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22815967.167508706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95066.529864619602</v>
      </c>
      <c r="L1863" s="444">
        <f t="shared" ca="1" si="137"/>
        <v>22911033.697373327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22911033.697373327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95462.640405722195</v>
      </c>
      <c r="L1864" s="444">
        <f t="shared" ca="1" si="137"/>
        <v>23006496.337779049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23006496.337779049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95860.401407412704</v>
      </c>
      <c r="L1865" s="444">
        <f t="shared" ca="1" si="137"/>
        <v>23102356.739186462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23102356.739186462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96259.819746610257</v>
      </c>
      <c r="L1866" s="444">
        <f t="shared" ca="1" si="137"/>
        <v>23198616.558933072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23198616.558933072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96660.902328887794</v>
      </c>
      <c r="L1867" s="444">
        <f t="shared" ca="1" si="137"/>
        <v>23295277.461261958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23295277.461261958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97063.656088591495</v>
      </c>
      <c r="L1868" s="444">
        <f t="shared" ca="1" si="137"/>
        <v>23392341.117350549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23392341.117350549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97468.087988960615</v>
      </c>
      <c r="L1869" s="444">
        <f t="shared" ca="1" si="137"/>
        <v>23489809.20533951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23489809.20533951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97874.205022247959</v>
      </c>
      <c r="L1870" s="444">
        <f t="shared" ca="1" si="137"/>
        <v>23587683.410361759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23587683.410361759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98282.014209840665</v>
      </c>
      <c r="L1871" s="444">
        <f t="shared" ca="1" si="137"/>
        <v>23685965.4245716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23685965.4245716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98691.522602381665</v>
      </c>
      <c r="L1872" s="444">
        <f t="shared" ca="1" si="137"/>
        <v>23784656.947173983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23784656.947173983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99102.737279891589</v>
      </c>
      <c r="L1873" s="444">
        <f t="shared" ca="1" si="137"/>
        <v>23883759.684453875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23883759.684453875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99515.665351891148</v>
      </c>
      <c r="L1874" s="444">
        <f t="shared" ca="1" si="137"/>
        <v>23983275.349805765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23983275.349805765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99930.31395752402</v>
      </c>
      <c r="L1875" s="444">
        <f t="shared" ca="1" si="137"/>
        <v>24083205.663763288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24083205.663763288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100346.69026568037</v>
      </c>
      <c r="L1876" s="444">
        <f t="shared" ca="1" si="137"/>
        <v>24183552.35402897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24183552.35402897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100764.80147512071</v>
      </c>
      <c r="L1877" s="444">
        <f t="shared" ca="1" si="137"/>
        <v>24284317.155504093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24284317.155504093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101184.65481460039</v>
      </c>
      <c r="L1878" s="444">
        <f t="shared" ca="1" si="137"/>
        <v>24385501.810318694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24385501.810318694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101606.25754299456</v>
      </c>
      <c r="L1879" s="444">
        <f t="shared" ca="1" si="137"/>
        <v>24487108.067861687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24487108.067861687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102029.6169494237</v>
      </c>
      <c r="L1880" s="444">
        <f t="shared" ca="1" si="137"/>
        <v>24589137.684811112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24589137.684811112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102454.74035337963</v>
      </c>
      <c r="L1881" s="444">
        <f t="shared" ca="1" si="137"/>
        <v>24691592.425164491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24691592.425164491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102881.63510485204</v>
      </c>
      <c r="L1882" s="444">
        <f t="shared" ca="1" si="137"/>
        <v>24794474.060269345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24794474.060269345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103310.3085844556</v>
      </c>
      <c r="L1883" s="444">
        <f t="shared" ca="1" si="137"/>
        <v>24897784.3688538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24897784.3688538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103740.7682035575</v>
      </c>
      <c r="L1884" s="444">
        <f t="shared" ca="1" si="137"/>
        <v>25001525.137057357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25001525.137057357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104173.02140440565</v>
      </c>
      <c r="L1885" s="444">
        <f t="shared" ca="1" si="137"/>
        <v>25105698.158461761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25105698.158461761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104607.07566025734</v>
      </c>
      <c r="L1886" s="444">
        <f t="shared" ca="1" si="137"/>
        <v>25210305.234122019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25210305.234122019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105042.93847550842</v>
      </c>
      <c r="L1887" s="444">
        <f t="shared" ca="1" si="137"/>
        <v>25315348.172597528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25315348.172597528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105480.61738582303</v>
      </c>
      <c r="L1888" s="444">
        <f t="shared" ca="1" si="137"/>
        <v>25420828.789983351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25420828.789983351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105920.11995826395</v>
      </c>
      <c r="L1889" s="444">
        <f t="shared" ca="1" si="137"/>
        <v>25526748.909941614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25526748.909941614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106361.4537914234</v>
      </c>
      <c r="L1890" s="444">
        <f t="shared" ca="1" si="137"/>
        <v>25633110.363733038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25633110.363733038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106804.62651555432</v>
      </c>
      <c r="L1891" s="444">
        <f t="shared" ca="1" si="137"/>
        <v>25739914.990248594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25739914.990248594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107249.64579270247</v>
      </c>
      <c r="L1892" s="444">
        <f t="shared" ca="1" si="137"/>
        <v>25847164.636041299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25847164.636041299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107696.51931683875</v>
      </c>
      <c r="L1893" s="444">
        <f t="shared" ca="1" si="137"/>
        <v>25954861.155358136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25954861.155358136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108145.25481399223</v>
      </c>
      <c r="L1894" s="444">
        <f t="shared" ca="1" si="137"/>
        <v>26063006.410172127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26063006.410172127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108595.86004238387</v>
      </c>
      <c r="L1895" s="444">
        <f t="shared" ca="1" si="137"/>
        <v>26171602.270214509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26171602.270214509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109048.34279256045</v>
      </c>
      <c r="L1896" s="444">
        <f t="shared" ca="1" si="137"/>
        <v>26280650.613007069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26280650.613007069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109502.71088752945</v>
      </c>
      <c r="L1897" s="444">
        <f t="shared" ca="1" si="137"/>
        <v>26390153.323894598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26390153.323894598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109958.97218289415</v>
      </c>
      <c r="L1898" s="444">
        <f t="shared" ca="1" si="137"/>
        <v>26500112.296077494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26500112.296077494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110417.13456698955</v>
      </c>
      <c r="L1899" s="444">
        <f t="shared" ca="1" si="137"/>
        <v>26610529.430644482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26610529.430644482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110877.20596101868</v>
      </c>
      <c r="L1900" s="444">
        <f t="shared" ca="1" si="137"/>
        <v>26721406.636605501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26721406.636605501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111339.19431918958</v>
      </c>
      <c r="L1901" s="444">
        <f t="shared" ca="1" si="137"/>
        <v>26832745.83092469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26832745.83092469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111803.10762885287</v>
      </c>
      <c r="L1902" s="444">
        <f t="shared" ca="1" si="137"/>
        <v>26944548.938553542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26944548.938553542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112268.95391063974</v>
      </c>
      <c r="L1903" s="444">
        <f t="shared" ca="1" si="137"/>
        <v>27056817.892464183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27056817.892464183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112736.74121860076</v>
      </c>
      <c r="L1904" s="444">
        <f t="shared" ca="1" si="137"/>
        <v>27169554.633682784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27169554.633682784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113206.47764034494</v>
      </c>
      <c r="L1905" s="444">
        <f t="shared" ca="1" si="137"/>
        <v>27282761.111323129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27282761.111323129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113678.17129717971</v>
      </c>
      <c r="L1906" s="444">
        <f t="shared" ca="1" si="137"/>
        <v>27396439.282620311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27396439.282620311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114151.83034425128</v>
      </c>
      <c r="L1907" s="444">
        <f t="shared" ca="1" si="137"/>
        <v>27510591.112964563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27510591.112964563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114627.46297068568</v>
      </c>
      <c r="L1908" s="444">
        <f t="shared" ca="1" si="137"/>
        <v>27625218.575935248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27625218.575935248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115105.07739973022</v>
      </c>
      <c r="L1909" s="444">
        <f t="shared" ca="1" si="137"/>
        <v>27740323.653334979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27740323.653334979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115584.68188889575</v>
      </c>
      <c r="L1910" s="444">
        <f t="shared" ca="1" si="137"/>
        <v>27855908.335223876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27855908.335223876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116066.28473009948</v>
      </c>
      <c r="L1911" s="444">
        <f t="shared" ca="1" si="137"/>
        <v>27971974.619953975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27971974.619953975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116549.89424980823</v>
      </c>
      <c r="L1912" s="444">
        <f t="shared" ca="1" si="137"/>
        <v>28088524.514203783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28088524.514203783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117035.51880918241</v>
      </c>
      <c r="L1913" s="444">
        <f t="shared" ca="1" si="137"/>
        <v>28205560.033012964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28205560.033012964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117523.16680422066</v>
      </c>
      <c r="L1914" s="444">
        <f t="shared" ca="1" si="137"/>
        <v>28323083.199817184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28323083.199817184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118012.84666590493</v>
      </c>
      <c r="L1915" s="444">
        <f t="shared" ca="1" si="137"/>
        <v>28441096.046483088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28441096.046483088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118504.5668603462</v>
      </c>
      <c r="L1916" s="444">
        <f t="shared" ca="1" si="137"/>
        <v>28559600.613343436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28559600.613343436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118998.33588893099</v>
      </c>
      <c r="L1917" s="444">
        <f t="shared" ca="1" si="137"/>
        <v>28678598.949232366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28678598.949232366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119494.16228846819</v>
      </c>
      <c r="L1918" s="444">
        <f t="shared" ca="1" si="137"/>
        <v>28798093.111520834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28798093.111520834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119992.05463133681</v>
      </c>
      <c r="L1919" s="444">
        <f t="shared" ca="1" si="137"/>
        <v>28918085.166152172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28918085.166152172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120492.02152563403</v>
      </c>
      <c r="L1920" s="444">
        <f t="shared" ca="1" si="137"/>
        <v>29038577.187677804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29038577.187677804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120994.07161532418</v>
      </c>
      <c r="L1921" s="444">
        <f t="shared" ca="1" si="137"/>
        <v>29159571.259293128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29159571.259293128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121498.21358038804</v>
      </c>
      <c r="L1922" s="444">
        <f t="shared" ca="1" si="137"/>
        <v>29281069.472873516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29281069.472873516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122004.45613697298</v>
      </c>
      <c r="L1923" s="444">
        <f t="shared" ca="1" si="137"/>
        <v>29403073.929010488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29403073.929010488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122512.8080375437</v>
      </c>
      <c r="L1924" s="444">
        <f t="shared" ca="1" si="137"/>
        <v>29525586.737048034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29525586.737048034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123023.27807103348</v>
      </c>
      <c r="L1925" s="444">
        <f t="shared" ca="1" si="137"/>
        <v>29648610.015119068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29648610.015119068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123535.8750629961</v>
      </c>
      <c r="L1926" s="444">
        <f t="shared" ca="1" si="137"/>
        <v>29772145.890182063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29772145.890182063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124050.60787575858</v>
      </c>
      <c r="L1927" s="444">
        <f t="shared" ca="1" si="137"/>
        <v>29896196.49805782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29896196.49805782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124567.48540857423</v>
      </c>
      <c r="L1928" s="444">
        <f t="shared" ca="1" si="137"/>
        <v>30020763.983466394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30020763.983466394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125086.51659777666</v>
      </c>
      <c r="L1929" s="444">
        <f t="shared" ca="1" si="137"/>
        <v>30145850.500064172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30145850.500064172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125607.71041693403</v>
      </c>
      <c r="L1930" s="444">
        <f t="shared" ca="1" si="137"/>
        <v>30271458.210481107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30271458.210481107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126131.07587700462</v>
      </c>
      <c r="L1931" s="444">
        <f t="shared" ca="1" si="137"/>
        <v>30397589.286358111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30397589.286358111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126656.62202649213</v>
      </c>
      <c r="L1932" s="444">
        <f t="shared" ca="1" si="137"/>
        <v>30524245.908384603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30524245.908384603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127184.35795160251</v>
      </c>
      <c r="L1933" s="444">
        <f t="shared" ca="1" si="137"/>
        <v>30651430.266336206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30651430.266336206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127714.29277640086</v>
      </c>
      <c r="L1934" s="444">
        <f t="shared" ca="1" si="137"/>
        <v>30779144.559112608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30779144.559112608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128246.4356629692</v>
      </c>
      <c r="L1935" s="444">
        <f t="shared" ca="1" si="137"/>
        <v>30907390.994775578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30907390.994775578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128780.79581156491</v>
      </c>
      <c r="L1936" s="444">
        <f t="shared" ca="1" si="137"/>
        <v>31036171.790587142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31036171.790587142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129317.38246077976</v>
      </c>
      <c r="L1937" s="444">
        <f t="shared" ca="1" si="137"/>
        <v>31165489.173047923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31165489.173047923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129856.20488769969</v>
      </c>
      <c r="L1938" s="444">
        <f t="shared" ca="1" si="137"/>
        <v>31295345.377935622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31295345.377935622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130397.27240806508</v>
      </c>
      <c r="L1939" s="444">
        <f t="shared" ca="1" si="137"/>
        <v>31425742.650343686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31425742.650343686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130940.59437643203</v>
      </c>
      <c r="L1940" s="444">
        <f t="shared" ca="1" si="137"/>
        <v>31556683.24472012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31556683.24472012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131486.18018633383</v>
      </c>
      <c r="L1941" s="444">
        <f t="shared" ca="1" si="137"/>
        <v>31688169.424906455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31688169.424906455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132034.03927044355</v>
      </c>
      <c r="L1942" s="444">
        <f t="shared" ca="1" si="137"/>
        <v>31820203.464176897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31820203.464176897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132584.18110073707</v>
      </c>
      <c r="L1943" s="444">
        <f t="shared" ca="1" si="137"/>
        <v>31952787.645277634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31952787.645277634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133136.61518865681</v>
      </c>
      <c r="L1944" s="444">
        <f t="shared" ca="1" si="137"/>
        <v>32085924.260466293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32085924.260466293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133691.35108527623</v>
      </c>
      <c r="L1945" s="444">
        <f t="shared" ca="1" si="137"/>
        <v>32219615.611551568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32219615.611551568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134248.39838146485</v>
      </c>
      <c r="L1946" s="444">
        <f t="shared" ca="1" si="137"/>
        <v>32353864.009933032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32353864.009933032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134807.76670805429</v>
      </c>
      <c r="L1947" s="444">
        <f t="shared" ca="1" si="137"/>
        <v>32488671.776641086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32488671.776641086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135369.46573600452</v>
      </c>
      <c r="L1948" s="444">
        <f t="shared" ca="1" si="137"/>
        <v>32624041.242377091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32624041.242377091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135933.50517657123</v>
      </c>
      <c r="L1949" s="444">
        <f t="shared" ca="1" si="137"/>
        <v>32759974.747553661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32759974.747553661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136499.89478147359</v>
      </c>
      <c r="L1950" s="444">
        <f t="shared" ca="1" si="137"/>
        <v>32896474.642335135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32896474.642335135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137068.64434306306</v>
      </c>
      <c r="L1951" s="444">
        <f t="shared" ca="1" si="137"/>
        <v>33033543.286678199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33033543.286678199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137639.76369449249</v>
      </c>
      <c r="L1952" s="444">
        <f t="shared" ca="1" si="137"/>
        <v>33171183.05037269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33171183.05037269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138213.26270988621</v>
      </c>
      <c r="L1953" s="444">
        <f t="shared" ca="1" si="137"/>
        <v>33309396.313082576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33309396.313082576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138789.15130451071</v>
      </c>
      <c r="L1954" s="444">
        <f t="shared" ca="1" si="137"/>
        <v>33448185.464387085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33448185.464387085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139367.43943494619</v>
      </c>
      <c r="L1955" s="444">
        <f t="shared" ca="1" si="137"/>
        <v>33587552.903822035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33587552.903822035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139948.13709925849</v>
      </c>
      <c r="L1956" s="444">
        <f t="shared" ca="1" si="137"/>
        <v>33727501.040921293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33727501.040921293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140531.25433717205</v>
      </c>
      <c r="L1957" s="444">
        <f t="shared" ca="1" si="137"/>
        <v>33868032.295258462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33868032.295258462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141116.80123024358</v>
      </c>
      <c r="L1958" s="444">
        <f t="shared" ca="1" si="137"/>
        <v>34009149.096488707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34009149.096488707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141704.78790203627</v>
      </c>
      <c r="L1959" s="444">
        <f t="shared" ca="1" si="137"/>
        <v>34150853.884390742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34150853.884390742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142295.22451829477</v>
      </c>
      <c r="L1960" s="444">
        <f t="shared" ca="1" si="137"/>
        <v>34293149.108909033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34293149.108909033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142888.12128712097</v>
      </c>
      <c r="L1961" s="444">
        <f t="shared" ca="1" si="137"/>
        <v>34436037.230196156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34436037.230196156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143483.48845915066</v>
      </c>
      <c r="L1962" s="444">
        <f t="shared" ca="1" si="137"/>
        <v>34579520.718655303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34579520.718655303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144081.33632773042</v>
      </c>
      <c r="L1963" s="444">
        <f t="shared" ca="1" si="137"/>
        <v>34723602.054983035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34723602.054983035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144681.67522909597</v>
      </c>
      <c r="L1964" s="444">
        <f t="shared" ca="1" si="137"/>
        <v>34868283.73021213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34868283.73021213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145284.51554255054</v>
      </c>
      <c r="L1965" s="444">
        <f t="shared" ca="1" si="137"/>
        <v>35013568.245754682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35013568.245754682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145889.86769064452</v>
      </c>
      <c r="L1966" s="444">
        <f t="shared" ca="1" si="137"/>
        <v>35159458.113445327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35159458.113445327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146497.74213935551</v>
      </c>
      <c r="L1967" s="444">
        <f t="shared" ca="1" si="137"/>
        <v>35305955.855584681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35305955.855584681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147108.14939826951</v>
      </c>
      <c r="L1968" s="444">
        <f t="shared" ca="1" si="137"/>
        <v>35453064.004982948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35453064.004982948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147721.10002076227</v>
      </c>
      <c r="L1969" s="444">
        <f t="shared" ca="1" si="137"/>
        <v>35600785.105003707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35600785.105003707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148336.60460418212</v>
      </c>
      <c r="L1970" s="444">
        <f t="shared" ca="1" si="137"/>
        <v>35749121.709607892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35749121.709607892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148954.67379003289</v>
      </c>
      <c r="L1971" s="444">
        <f t="shared" ca="1" si="137"/>
        <v>35898076.383397922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35898076.383397922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149575.31826415801</v>
      </c>
      <c r="L1972" s="444">
        <f t="shared" ca="1" si="137"/>
        <v>36047651.701662078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36047651.701662078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150198.54875692533</v>
      </c>
      <c r="L1973" s="444">
        <f t="shared" ca="1" si="137"/>
        <v>36197850.250419006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36197850.250419006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150824.37604341251</v>
      </c>
      <c r="L1974" s="444">
        <f t="shared" ca="1" si="137"/>
        <v>36348674.626462415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36348674.626462415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151452.81094359339</v>
      </c>
      <c r="L1975" s="444">
        <f t="shared" ca="1" si="137"/>
        <v>36500127.437406011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36500127.437406011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152083.86432252504</v>
      </c>
      <c r="L1976" s="444">
        <f t="shared" ca="1" si="137"/>
        <v>36652211.301728539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36652211.301728539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152717.54709053558</v>
      </c>
      <c r="L1977" s="444">
        <f t="shared" ca="1" si="137"/>
        <v>36804928.848819077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36804928.848819077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153353.87020341281</v>
      </c>
      <c r="L1978" s="444">
        <f t="shared" ca="1" si="137"/>
        <v>36958282.71902249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36958282.71902249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153992.84466259371</v>
      </c>
      <c r="L1979" s="444">
        <f t="shared" ca="1" si="137"/>
        <v>37112275.563685082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37112275.563685082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154634.48151535451</v>
      </c>
      <c r="L1980" s="444">
        <f t="shared" ca="1" si="137"/>
        <v>37266910.045200437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37266910.045200437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155278.79185500182</v>
      </c>
      <c r="L1981" s="444">
        <f t="shared" ca="1" si="137"/>
        <v>37422188.837055437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37422188.837055437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155925.78682106431</v>
      </c>
      <c r="L1982" s="444">
        <f t="shared" ca="1" si="137"/>
        <v>37578114.623876505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37578114.623876505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156575.47759948543</v>
      </c>
      <c r="L1983" s="444">
        <f t="shared" ca="1" si="137"/>
        <v>37734690.101475991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37734690.101475991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157227.87542281664</v>
      </c>
      <c r="L1984" s="444">
        <f t="shared" ca="1" si="137"/>
        <v>37891917.976898804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37891917.976898804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157882.99157041169</v>
      </c>
      <c r="L1985" s="444">
        <f t="shared" ca="1" si="137"/>
        <v>38049800.968469217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38049800.968469217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158540.83736862172</v>
      </c>
      <c r="L1986" s="444">
        <f t="shared" ca="1" si="137"/>
        <v>38208341.80583784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38208341.80583784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159201.42419099101</v>
      </c>
      <c r="L1987" s="444">
        <f t="shared" ca="1" si="137"/>
        <v>38367543.23002883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38367543.23002883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159864.76345845347</v>
      </c>
      <c r="L1988" s="444">
        <f t="shared" ca="1" si="137"/>
        <v>38527407.993487284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38527407.993487284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160530.86663953034</v>
      </c>
      <c r="L1989" s="444">
        <f t="shared" ca="1" si="137"/>
        <v>38687938.860126816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38687938.860126816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161199.74525052839</v>
      </c>
      <c r="L1990" s="444">
        <f t="shared" ca="1" si="137"/>
        <v>38849138.605377346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38849138.605377346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161871.41085573894</v>
      </c>
      <c r="L1991" s="444">
        <f t="shared" ca="1" si="137"/>
        <v>39011010.016233087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39011010.016233087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162545.87506763785</v>
      </c>
      <c r="L1992" s="444">
        <f t="shared" ca="1" si="137"/>
        <v>39173555.891300723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39173555.891300723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163223.14954708633</v>
      </c>
      <c r="L1993" s="444">
        <f t="shared" ca="1" si="137"/>
        <v>39336779.040847808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39336779.040847808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163903.24600353252</v>
      </c>
      <c r="L1994" s="444">
        <f t="shared" ca="1" si="137"/>
        <v>39500682.286851339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39500682.286851339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164586.17619521392</v>
      </c>
      <c r="L1995" s="444">
        <f t="shared" ca="1" si="137"/>
        <v>39665268.463046551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39665268.463046551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165271.95192936063</v>
      </c>
      <c r="L1996" s="444">
        <f t="shared" ca="1" si="137"/>
        <v>39830540.414975911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39830540.414975911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165960.58506239962</v>
      </c>
      <c r="L1997" s="444">
        <f t="shared" ca="1" si="137"/>
        <v>39996501.000038311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39996501.000038311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166652.08750015963</v>
      </c>
      <c r="L1998" s="444">
        <f t="shared" ca="1" si="137"/>
        <v>40163153.087538473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40163153.087538473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167346.47119807696</v>
      </c>
      <c r="L1999" s="444">
        <f t="shared" ca="1" si="137"/>
        <v>40330499.558736548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40330499.558736548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168043.74816140227</v>
      </c>
      <c r="L2000" s="444">
        <f t="shared" ca="1" si="137"/>
        <v>40498543.306897953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40498543.306897953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168743.93044540813</v>
      </c>
      <c r="L2001" s="444">
        <f t="shared" ca="1" si="137"/>
        <v>40667287.237343363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40667287.237343363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169447.03015559734</v>
      </c>
      <c r="L2002" s="444">
        <f t="shared" ca="1" si="137"/>
        <v>40836734.267498963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40836734.267498963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170153.05944791235</v>
      </c>
      <c r="L2003" s="444">
        <f t="shared" ca="1" si="137"/>
        <v>41006887.326946877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41006887.326946877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170862.03052894532</v>
      </c>
      <c r="L2004" s="444">
        <f t="shared" ca="1" si="137"/>
        <v>41177749.357475825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41177749.357475825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171573.95565614928</v>
      </c>
      <c r="L2005" s="444">
        <f t="shared" ca="1" si="137"/>
        <v>41349323.313131973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41349323.313131973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172288.8471380499</v>
      </c>
      <c r="L2006" s="444">
        <f t="shared" ca="1" si="137"/>
        <v>41521612.16027002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41521612.16027002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173006.71733445843</v>
      </c>
      <c r="L2007" s="444">
        <f t="shared" ca="1" si="137"/>
        <v>41694618.877604477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41694618.877604477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173727.57865668531</v>
      </c>
      <c r="L2008" s="444">
        <f t="shared" ca="1" si="137"/>
        <v>41868346.456261165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41868346.456261165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174451.44356775485</v>
      </c>
      <c r="L2009" s="444">
        <f t="shared" ca="1" si="137"/>
        <v>42042797.899828918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42042797.899828918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175178.32458262049</v>
      </c>
      <c r="L2010" s="444">
        <f t="shared" ca="1" si="137"/>
        <v>42217976.22441154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42217976.22441154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175908.23426838141</v>
      </c>
      <c r="L2011" s="444">
        <f t="shared" ca="1" si="137"/>
        <v>42393884.458679922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42393884.458679922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176641.18524449968</v>
      </c>
      <c r="L2012" s="444">
        <f t="shared" ca="1" si="137"/>
        <v>42570525.643924423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42570525.643924423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177377.19018301842</v>
      </c>
      <c r="L2013" s="444">
        <f t="shared" ca="1" si="137"/>
        <v>42747902.834107444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42747902.834107444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178116.26180878101</v>
      </c>
      <c r="L2014" s="444">
        <f t="shared" ca="1" si="137"/>
        <v>42926019.095916227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42926019.095916227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178858.41289965095</v>
      </c>
      <c r="L2015" s="444">
        <f t="shared" ca="1" si="137"/>
        <v>43104877.508815877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43104877.508815877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179603.65628673282</v>
      </c>
      <c r="L2016" s="444">
        <f t="shared" ca="1" si="137"/>
        <v>43284481.165102609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43284481.165102609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180352.00485459421</v>
      </c>
      <c r="L2017" s="444">
        <f t="shared" ca="1" si="137"/>
        <v>43464833.169957206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43464833.169957206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181103.47154148837</v>
      </c>
      <c r="L2018" s="444">
        <f t="shared" ca="1" si="137"/>
        <v>43645936.641498692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43645936.641498692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181858.06933957789</v>
      </c>
      <c r="L2019" s="444">
        <f t="shared" ca="1" si="137"/>
        <v>43827794.710838273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43827794.710838273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182615.81129515948</v>
      </c>
      <c r="L2020" s="444">
        <f t="shared" ca="1" si="137"/>
        <v>44010410.522133432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44010410.522133432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183376.71050888929</v>
      </c>
      <c r="L2021" s="444">
        <f t="shared" ca="1" si="137"/>
        <v>44193787.232642323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44193787.232642323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184140.78013600968</v>
      </c>
      <c r="L2022" s="444">
        <f t="shared" ca="1" si="137"/>
        <v>44377928.012778334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44377928.012778334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184908.0333865764</v>
      </c>
      <c r="L2023" s="444">
        <f t="shared" ca="1" si="137"/>
        <v>44562836.046164908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44562836.046164908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185678.4835256871</v>
      </c>
      <c r="L2024" s="444">
        <f t="shared" ca="1" si="137"/>
        <v>44748514.529690593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44748514.529690593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186452.1438737108</v>
      </c>
      <c r="L2025" s="444">
        <f t="shared" ca="1" si="137"/>
        <v>44934966.673564307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44934966.673564307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187229.02780651796</v>
      </c>
      <c r="L2026" s="444">
        <f t="shared" ca="1" si="137"/>
        <v>45122195.701370828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45122195.701370828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188009.14875571179</v>
      </c>
      <c r="L2027" s="444">
        <f t="shared" ca="1" si="137"/>
        <v>45310204.850126542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45310204.850126542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188792.5202088606</v>
      </c>
      <c r="L2028" s="444">
        <f t="shared" ca="1" si="137"/>
        <v>45498997.3703354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45498997.3703354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189579.15570973084</v>
      </c>
      <c r="L2029" s="444">
        <f t="shared" ca="1" si="137"/>
        <v>45688576.526045129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45688576.526045129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190369.06885852138</v>
      </c>
      <c r="L2030" s="444">
        <f t="shared" ca="1" si="137"/>
        <v>45878945.594903648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45878945.594903648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191162.27331209852</v>
      </c>
      <c r="L2031" s="444">
        <f t="shared" ca="1" si="137"/>
        <v>46070107.868215747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46070107.868215747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191958.78278423229</v>
      </c>
      <c r="L2032" s="444">
        <f t="shared" ca="1" si="137"/>
        <v>46262066.650999978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46262066.650999978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192758.61104583324</v>
      </c>
      <c r="L2033" s="444">
        <f t="shared" ca="1" si="137"/>
        <v>46454825.262045808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46454825.262045808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193561.77192519087</v>
      </c>
      <c r="L2034" s="444">
        <f t="shared" ca="1" si="137"/>
        <v>46648387.033970997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46648387.033970997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194368.27930821248</v>
      </c>
      <c r="L2035" s="444">
        <f t="shared" ca="1" si="137"/>
        <v>46842755.313279212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46842755.313279212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195178.14713866339</v>
      </c>
      <c r="L2036" s="444">
        <f t="shared" ca="1" si="137"/>
        <v>47037933.460417874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47037933.460417874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195991.38941840781</v>
      </c>
      <c r="L2037" s="444">
        <f t="shared" ca="1" si="137"/>
        <v>47233924.849836282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47233924.849836282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196808.02020765116</v>
      </c>
      <c r="L2038" s="444">
        <f t="shared" ca="1" si="137"/>
        <v>47430732.870043933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47430732.870043933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197628.05362518306</v>
      </c>
      <c r="L2039" s="444">
        <f t="shared" ca="1" si="137"/>
        <v>47628360.923669115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47628360.923669115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198451.5038486213</v>
      </c>
      <c r="L2040" s="444">
        <f t="shared" ca="1" si="137"/>
        <v>47826812.427517734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47826812.427517734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199278.38511465723</v>
      </c>
      <c r="L2041" s="444">
        <f t="shared" ca="1" si="137"/>
        <v>48026090.812632389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48026090.812632389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200108.71171930162</v>
      </c>
      <c r="L2042" s="444">
        <f t="shared" ca="1" si="137"/>
        <v>48226199.524351694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48226199.524351694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200942.49801813206</v>
      </c>
      <c r="L2043" s="444">
        <f t="shared" ca="1" si="137"/>
        <v>48427142.022369824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48427142.022369824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201779.75842654094</v>
      </c>
      <c r="L2044" s="444">
        <f t="shared" ca="1" si="137"/>
        <v>48628921.780796364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48628921.780796364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202620.50741998485</v>
      </c>
      <c r="L2045" s="444">
        <f t="shared" ca="1" si="137"/>
        <v>48831542.288216352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48831542.288216352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203464.75953423479</v>
      </c>
      <c r="L2046" s="444">
        <f t="shared" ca="1" si="137"/>
        <v>49035007.047750585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49035007.047750585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204312.52936562744</v>
      </c>
      <c r="L2047" s="444">
        <f t="shared" ca="1" si="137"/>
        <v>49239319.577116214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49239319.577116214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205163.83157131757</v>
      </c>
      <c r="L2048" s="444">
        <f t="shared" ref="L2048:L2302" ca="1" si="142">I2048-J2048+K2048</f>
        <v>49444483.408687532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49444483.408687532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206018.68086953138</v>
      </c>
      <c r="L2049" s="444">
        <f t="shared" ca="1" si="142"/>
        <v>49650502.089557067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49650502.089557067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206877.09203982112</v>
      </c>
      <c r="L2050" s="444">
        <f t="shared" ca="1" si="142"/>
        <v>49857379.18159689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49857379.18159689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207739.07992332039</v>
      </c>
      <c r="L2051" s="444">
        <f t="shared" ca="1" si="142"/>
        <v>50065118.261520207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50065118.261520207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208604.65942300085</v>
      </c>
      <c r="L2052" s="444">
        <f t="shared" ca="1" si="142"/>
        <v>50273722.920943208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50273722.920943208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209473.84550393003</v>
      </c>
      <c r="L2053" s="444">
        <f t="shared" ca="1" si="142"/>
        <v>50483196.766447142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50483196.766447142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210346.65319352975</v>
      </c>
      <c r="L2054" s="444">
        <f t="shared" ca="1" si="142"/>
        <v>50693543.419640675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50693543.419640675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211223.09758183613</v>
      </c>
      <c r="L2055" s="444">
        <f t="shared" ca="1" si="142"/>
        <v>50904766.517222509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50904766.517222509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212103.19382176045</v>
      </c>
      <c r="L2056" s="444">
        <f t="shared" ca="1" si="142"/>
        <v>51116869.711044267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51116869.711044267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212986.9571293511</v>
      </c>
      <c r="L2057" s="444">
        <f t="shared" ca="1" si="142"/>
        <v>51329856.668173619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51329856.668173619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213874.40278405673</v>
      </c>
      <c r="L2058" s="444">
        <f t="shared" ca="1" si="142"/>
        <v>51543731.070957676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51543731.070957676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214765.5461289903</v>
      </c>
      <c r="L2059" s="444">
        <f t="shared" ca="1" si="142"/>
        <v>51758496.617086664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51758496.617086664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215660.40257119443</v>
      </c>
      <c r="L2060" s="444">
        <f t="shared" ca="1" si="142"/>
        <v>51974157.019657858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51974157.019657858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216558.98758190774</v>
      </c>
      <c r="L2061" s="444">
        <f t="shared" ca="1" si="142"/>
        <v>52190716.007239766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52190716.007239766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217461.31669683236</v>
      </c>
      <c r="L2062" s="444">
        <f t="shared" ca="1" si="142"/>
        <v>52408177.323936597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52408177.323936597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218367.40551640245</v>
      </c>
      <c r="L2063" s="444">
        <f t="shared" ca="1" si="142"/>
        <v>52626544.729452997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52626544.729452997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219277.26970605415</v>
      </c>
      <c r="L2064" s="444">
        <f t="shared" ca="1" si="142"/>
        <v>52845821.999159053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52845821.999159053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220190.92499649609</v>
      </c>
      <c r="L2065" s="444">
        <f t="shared" ca="1" si="142"/>
        <v>53066012.924155548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53066012.924155548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221108.38718398145</v>
      </c>
      <c r="L2066" s="444">
        <f t="shared" ca="1" si="142"/>
        <v>53287121.311339527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53287121.311339527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222029.67213058137</v>
      </c>
      <c r="L2067" s="444">
        <f t="shared" ca="1" si="142"/>
        <v>53509150.983470112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53509150.983470112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222954.79576445883</v>
      </c>
      <c r="L2068" s="444">
        <f t="shared" ca="1" si="142"/>
        <v>53732105.779234573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53732105.779234573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223883.77408014404</v>
      </c>
      <c r="L2069" s="444">
        <f t="shared" ca="1" si="142"/>
        <v>53955989.553314716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53955989.553314716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224816.62313881132</v>
      </c>
      <c r="L2070" s="444">
        <f t="shared" ca="1" si="142"/>
        <v>54180806.176453523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54180806.176453523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225753.35906855634</v>
      </c>
      <c r="L2071" s="444">
        <f t="shared" ca="1" si="142"/>
        <v>54406559.535522081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54406559.535522081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226693.99806467537</v>
      </c>
      <c r="L2072" s="444">
        <f t="shared" ca="1" si="142"/>
        <v>54633253.533586755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54633253.533586755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227638.5563899448</v>
      </c>
      <c r="L2073" s="444">
        <f t="shared" ca="1" si="142"/>
        <v>54860892.089976698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54860892.089976698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228587.05037490287</v>
      </c>
      <c r="L2074" s="444">
        <f t="shared" ca="1" si="142"/>
        <v>55089479.140351601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55089479.140351601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229539.49641813166</v>
      </c>
      <c r="L2075" s="444">
        <f t="shared" ca="1" si="142"/>
        <v>55319018.636769734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55319018.636769734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230495.91098654055</v>
      </c>
      <c r="L2076" s="444">
        <f t="shared" ca="1" si="142"/>
        <v>55549514.547756277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55549514.547756277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231456.31061565116</v>
      </c>
      <c r="L2077" s="444">
        <f t="shared" ca="1" si="142"/>
        <v>55780970.858371928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55780970.858371928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232420.71190988307</v>
      </c>
      <c r="L2078" s="444">
        <f t="shared" ca="1" si="142"/>
        <v>56013391.570281811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56013391.570281811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233389.13154284091</v>
      </c>
      <c r="L2079" s="444">
        <f t="shared" ca="1" si="142"/>
        <v>56246780.70182465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56246780.70182465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234361.58625760267</v>
      </c>
      <c r="L2080" s="444">
        <f t="shared" ca="1" si="142"/>
        <v>56481142.288082249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56481142.288082249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235338.0928670094</v>
      </c>
      <c r="L2081" s="444">
        <f t="shared" ca="1" si="142"/>
        <v>56716480.380949259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56716480.380949259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236318.66825395523</v>
      </c>
      <c r="L2082" s="444">
        <f t="shared" ca="1" si="142"/>
        <v>56952799.049203217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56952799.049203217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237303.32937168007</v>
      </c>
      <c r="L2083" s="444">
        <f t="shared" ca="1" si="142"/>
        <v>57190102.3785749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57190102.3785749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238292.09324406207</v>
      </c>
      <c r="L2084" s="444">
        <f t="shared" ca="1" si="142"/>
        <v>57428394.471818961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57428394.471818961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239284.97696591233</v>
      </c>
      <c r="L2085" s="444">
        <f t="shared" ca="1" si="142"/>
        <v>57667679.448784873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57667679.448784873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240281.99770327029</v>
      </c>
      <c r="L2086" s="444">
        <f t="shared" ca="1" si="142"/>
        <v>57907961.446488142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57907961.446488142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241283.17269370056</v>
      </c>
      <c r="L2087" s="444">
        <f t="shared" ca="1" si="142"/>
        <v>58149244.619181842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58149244.619181842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242288.51924659099</v>
      </c>
      <c r="L2088" s="444">
        <f t="shared" ca="1" si="142"/>
        <v>58391533.138428435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58391533.138428435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243298.05474345179</v>
      </c>
      <c r="L2089" s="444">
        <f t="shared" ca="1" si="142"/>
        <v>58634831.193171889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58634831.193171889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244311.79663821621</v>
      </c>
      <c r="L2090" s="444">
        <f t="shared" ca="1" si="142"/>
        <v>58879142.989810102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58879142.989810102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245329.76245754209</v>
      </c>
      <c r="L2091" s="444">
        <f t="shared" ca="1" si="142"/>
        <v>59124472.752267644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59124472.752267644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246351.96980111522</v>
      </c>
      <c r="L2092" s="444">
        <f t="shared" ca="1" si="142"/>
        <v>59370824.722068757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59370824.722068757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247378.43634195314</v>
      </c>
      <c r="L2093" s="444">
        <f t="shared" ca="1" si="142"/>
        <v>59618203.158410713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59618203.158410713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248409.1798267113</v>
      </c>
      <c r="L2094" s="444">
        <f t="shared" ca="1" si="142"/>
        <v>59866612.338237427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59866612.338237427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249444.21807598928</v>
      </c>
      <c r="L2095" s="444">
        <f t="shared" ca="1" si="142"/>
        <v>60116056.556313418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60116056.556313418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250483.56898463925</v>
      </c>
      <c r="L2096" s="444">
        <f t="shared" ca="1" si="142"/>
        <v>60366540.12529806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60366540.12529806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251527.25052207525</v>
      </c>
      <c r="L2097" s="444">
        <f t="shared" ca="1" si="142"/>
        <v>60618067.375820138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60618067.375820138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252575.28073258392</v>
      </c>
      <c r="L2098" s="444">
        <f t="shared" ca="1" si="142"/>
        <v>60870642.656552725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60870642.656552725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253627.67773563633</v>
      </c>
      <c r="L2099" s="444">
        <f t="shared" ca="1" si="142"/>
        <v>61124270.334288359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61124270.334288359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254684.45972620149</v>
      </c>
      <c r="L2100" s="444">
        <f t="shared" ca="1" si="142"/>
        <v>61378954.794014558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61378954.794014558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255745.64497506066</v>
      </c>
      <c r="L2101" s="444">
        <f t="shared" ca="1" si="142"/>
        <v>61634700.438989617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61634700.438989617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256811.25182912344</v>
      </c>
      <c r="L2102" s="444">
        <f t="shared" ca="1" si="142"/>
        <v>61891511.690818742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61891511.690818742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257881.29871174478</v>
      </c>
      <c r="L2103" s="444">
        <f t="shared" ca="1" si="142"/>
        <v>62149392.989530489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62149392.989530489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258955.80412304369</v>
      </c>
      <c r="L2104" s="444">
        <f t="shared" ca="1" si="142"/>
        <v>62408348.793653533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62408348.793653533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260034.78664022306</v>
      </c>
      <c r="L2105" s="444">
        <f t="shared" ca="1" si="142"/>
        <v>62668383.580293752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62668383.580293752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261118.2649178906</v>
      </c>
      <c r="L2106" s="444">
        <f t="shared" ca="1" si="142"/>
        <v>62929501.84521164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62929501.84521164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262206.25768838183</v>
      </c>
      <c r="L2107" s="444">
        <f t="shared" ca="1" si="142"/>
        <v>63191708.102900021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63191708.102900021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263298.78376208345</v>
      </c>
      <c r="L2108" s="444">
        <f t="shared" ca="1" si="142"/>
        <v>63455006.886662103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63455006.886662103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264395.86202775873</v>
      </c>
      <c r="L2109" s="444">
        <f t="shared" ca="1" si="142"/>
        <v>63719402.74868986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63719402.74868986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265497.5114528744</v>
      </c>
      <c r="L2110" s="444">
        <f t="shared" ca="1" si="142"/>
        <v>63984900.260142736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63984900.260142736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266603.75108392804</v>
      </c>
      <c r="L2111" s="444">
        <f t="shared" ca="1" si="142"/>
        <v>64251504.011226662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64251504.011226662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267714.60004677775</v>
      </c>
      <c r="L2112" s="444">
        <f t="shared" ca="1" si="142"/>
        <v>64519218.611273438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64519218.611273438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268830.07754697267</v>
      </c>
      <c r="L2113" s="444">
        <f t="shared" ca="1" si="142"/>
        <v>64788048.688820407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64788048.688820407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269950.20287008502</v>
      </c>
      <c r="L2114" s="444">
        <f t="shared" ca="1" si="142"/>
        <v>65057998.891690493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65057998.891690493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271074.99538204371</v>
      </c>
      <c r="L2115" s="444">
        <f t="shared" ca="1" si="142"/>
        <v>65329073.887072533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65329073.887072533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272204.47452946892</v>
      </c>
      <c r="L2116" s="444">
        <f t="shared" ca="1" si="142"/>
        <v>65601278.361602001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65601278.361602001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273338.65984000836</v>
      </c>
      <c r="L2117" s="444">
        <f t="shared" ca="1" si="142"/>
        <v>65874617.021442011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65874617.021442011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274477.57092267502</v>
      </c>
      <c r="L2118" s="444">
        <f t="shared" ca="1" si="142"/>
        <v>66149094.592364684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66149094.592364684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275621.22746818617</v>
      </c>
      <c r="L2119" s="444">
        <f t="shared" ca="1" si="142"/>
        <v>66424715.819832869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66424715.819832869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276769.64924930362</v>
      </c>
      <c r="L2120" s="444">
        <f t="shared" ca="1" si="142"/>
        <v>66701485.469082169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66701485.469082169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277922.85612117569</v>
      </c>
      <c r="L2121" s="444">
        <f t="shared" ca="1" si="142"/>
        <v>66979408.325203344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66979408.325203344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279080.86802168062</v>
      </c>
      <c r="L2122" s="444">
        <f t="shared" ca="1" si="142"/>
        <v>67258489.193225026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67258489.193225026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280243.70497177093</v>
      </c>
      <c r="L2123" s="444">
        <f t="shared" ca="1" si="142"/>
        <v>67538732.898196802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67538732.898196802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281411.38707582001</v>
      </c>
      <c r="L2124" s="444">
        <f t="shared" ca="1" si="142"/>
        <v>67820144.285272628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67820144.285272628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282583.93452196929</v>
      </c>
      <c r="L2125" s="444">
        <f t="shared" ca="1" si="142"/>
        <v>68102728.219794601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68102728.219794601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283761.36758247751</v>
      </c>
      <c r="L2126" s="444">
        <f t="shared" ca="1" si="142"/>
        <v>68386489.587377071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68386489.587377071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284943.70661407115</v>
      </c>
      <c r="L2127" s="444">
        <f t="shared" ca="1" si="142"/>
        <v>68671433.293991148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68671433.293991148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286130.97205829644</v>
      </c>
      <c r="L2128" s="444">
        <f t="shared" ca="1" si="142"/>
        <v>68957564.266049445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68957564.266049445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287323.1844418727</v>
      </c>
      <c r="L2129" s="444">
        <f t="shared" ca="1" si="142"/>
        <v>69244887.450491324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69244887.450491324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288520.36437704717</v>
      </c>
      <c r="L2130" s="444">
        <f t="shared" ca="1" si="142"/>
        <v>69533407.814868376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69533407.814868376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289722.53256195155</v>
      </c>
      <c r="L2131" s="444">
        <f t="shared" ca="1" si="142"/>
        <v>69823130.347430333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69823130.347430333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290929.7097809597</v>
      </c>
      <c r="L2132" s="444">
        <f t="shared" ca="1" si="142"/>
        <v>70114060.057211295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70114060.057211295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292141.91690504708</v>
      </c>
      <c r="L2133" s="444">
        <f t="shared" ca="1" si="142"/>
        <v>70406201.97411634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70406201.97411634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293359.17489215144</v>
      </c>
      <c r="L2134" s="444">
        <f t="shared" ca="1" si="142"/>
        <v>70699561.149008498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70699561.149008498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294581.50478753541</v>
      </c>
      <c r="L2135" s="444">
        <f t="shared" ca="1" si="142"/>
        <v>70994142.653796032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70994142.653796032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295808.92772415013</v>
      </c>
      <c r="L2136" s="444">
        <f t="shared" ca="1" si="142"/>
        <v>71289951.581520185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71289951.581520185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297041.46492300078</v>
      </c>
      <c r="L2137" s="444">
        <f t="shared" ca="1" si="142"/>
        <v>71586993.046443179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71586993.046443179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298279.13769351324</v>
      </c>
      <c r="L2138" s="444">
        <f t="shared" ca="1" si="142"/>
        <v>71885272.184136689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71885272.184136689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299521.96743390284</v>
      </c>
      <c r="L2139" s="444">
        <f t="shared" ca="1" si="142"/>
        <v>72184794.151570588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72184794.151570588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300769.97563154413</v>
      </c>
      <c r="L2140" s="444">
        <f t="shared" ca="1" si="142"/>
        <v>72485564.127202138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72485564.127202138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302023.18386334222</v>
      </c>
      <c r="L2141" s="444">
        <f t="shared" ca="1" si="142"/>
        <v>72787587.31106548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72787587.31106548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303281.61379610619</v>
      </c>
      <c r="L2142" s="444">
        <f t="shared" ca="1" si="142"/>
        <v>73090868.92486158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73090868.92486158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304545.28718692326</v>
      </c>
      <c r="L2143" s="444">
        <f t="shared" ca="1" si="142"/>
        <v>73395414.212048501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73395414.212048501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305814.2258835354</v>
      </c>
      <c r="L2144" s="444">
        <f t="shared" ca="1" si="142"/>
        <v>73701228.437932029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73701228.437932029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307088.45182471676</v>
      </c>
      <c r="L2145" s="444">
        <f t="shared" ca="1" si="142"/>
        <v>74008316.889756739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74008316.889756739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308367.98704065307</v>
      </c>
      <c r="L2146" s="444">
        <f t="shared" ca="1" si="142"/>
        <v>74316684.876797393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74316684.876797393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309652.85365332244</v>
      </c>
      <c r="L2147" s="444">
        <f t="shared" ca="1" si="142"/>
        <v>74626337.73045072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74626337.73045072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310943.07387687801</v>
      </c>
      <c r="L2148" s="444">
        <f t="shared" ca="1" si="142"/>
        <v>74937280.804327592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74937280.804327592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312238.67001803161</v>
      </c>
      <c r="L2149" s="444">
        <f t="shared" ca="1" si="142"/>
        <v>75249519.474345624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75249519.474345624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313539.66447644011</v>
      </c>
      <c r="L2150" s="444">
        <f t="shared" ca="1" si="142"/>
        <v>75563059.138822064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75563059.138822064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314846.07974509191</v>
      </c>
      <c r="L2151" s="444">
        <f t="shared" ca="1" si="142"/>
        <v>75877905.218567163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75877905.218567163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316157.93841069652</v>
      </c>
      <c r="L2152" s="444">
        <f t="shared" ca="1" si="142"/>
        <v>76194063.156977862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76194063.156977862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317475.26315407443</v>
      </c>
      <c r="L2153" s="444">
        <f t="shared" ca="1" si="142"/>
        <v>76511538.420131937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76511538.420131937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318798.07675054972</v>
      </c>
      <c r="L2154" s="444">
        <f t="shared" ca="1" si="142"/>
        <v>76830336.496882483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76830336.496882483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320126.40207034367</v>
      </c>
      <c r="L2155" s="444">
        <f t="shared" ca="1" si="142"/>
        <v>77150462.898952827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77150462.898952827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321460.26207897009</v>
      </c>
      <c r="L2156" s="444">
        <f t="shared" ca="1" si="142"/>
        <v>77471923.161031798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77471923.161031798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322799.67983763246</v>
      </c>
      <c r="L2157" s="444">
        <f t="shared" ca="1" si="142"/>
        <v>77794722.840869427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77794722.840869427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324144.67850362259</v>
      </c>
      <c r="L2158" s="444">
        <f t="shared" ca="1" si="142"/>
        <v>78118867.519373044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78118867.519373044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325495.28133072099</v>
      </c>
      <c r="L2159" s="444">
        <f t="shared" ca="1" si="142"/>
        <v>78444362.800703764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78444362.800703764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326851.51166959899</v>
      </c>
      <c r="L2160" s="444">
        <f t="shared" ca="1" si="142"/>
        <v>78771214.31237337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78771214.31237337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328213.39296822238</v>
      </c>
      <c r="L2161" s="444">
        <f t="shared" ca="1" si="142"/>
        <v>79099427.705341592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79099427.705341592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329580.94877225661</v>
      </c>
      <c r="L2162" s="444">
        <f t="shared" ca="1" si="142"/>
        <v>79429008.654113844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79429008.654113844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330954.20272547437</v>
      </c>
      <c r="L2163" s="444">
        <f t="shared" ca="1" si="142"/>
        <v>79759962.856839314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79759962.856839314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332333.17857016379</v>
      </c>
      <c r="L2164" s="444">
        <f t="shared" ca="1" si="142"/>
        <v>80092296.03540948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80092296.03540948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333717.90014753951</v>
      </c>
      <c r="L2165" s="444">
        <f t="shared" ca="1" si="142"/>
        <v>80426013.935557023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80426013.935557023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335108.39139815426</v>
      </c>
      <c r="L2166" s="444">
        <f t="shared" ca="1" si="142"/>
        <v>80761122.326955184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80761122.326955184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336504.67636231327</v>
      </c>
      <c r="L2167" s="444">
        <f t="shared" ca="1" si="142"/>
        <v>81097627.00331749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81097627.00331749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337906.77918048954</v>
      </c>
      <c r="L2168" s="444">
        <f t="shared" ca="1" si="142"/>
        <v>81435533.782497987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81435533.782497987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339314.72409374162</v>
      </c>
      <c r="L2169" s="444">
        <f t="shared" ca="1" si="142"/>
        <v>81774848.506591722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81774848.506591722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340728.53544413217</v>
      </c>
      <c r="L2170" s="444">
        <f t="shared" ca="1" si="142"/>
        <v>82115577.042035848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82115577.042035848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342148.23767514934</v>
      </c>
      <c r="L2171" s="444">
        <f t="shared" ca="1" si="142"/>
        <v>82457725.279710993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82457725.279710993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343573.85533212911</v>
      </c>
      <c r="L2172" s="444">
        <f t="shared" ca="1" si="142"/>
        <v>82801299.135043129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82801299.135043129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345005.4130626797</v>
      </c>
      <c r="L2173" s="444">
        <f t="shared" ca="1" si="142"/>
        <v>83146304.548105806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83146304.548105806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346442.93561710755</v>
      </c>
      <c r="L2174" s="444">
        <f t="shared" ca="1" si="142"/>
        <v>83492747.48372291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83492747.48372291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347886.44784884545</v>
      </c>
      <c r="L2175" s="444">
        <f t="shared" ca="1" si="142"/>
        <v>83840633.931571752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83840633.931571752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349335.97471488232</v>
      </c>
      <c r="L2176" s="444">
        <f t="shared" ca="1" si="142"/>
        <v>84189969.906286627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84189969.906286627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350791.54127619427</v>
      </c>
      <c r="L2177" s="444">
        <f t="shared" ca="1" si="142"/>
        <v>84540761.447562829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84540761.447562829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352253.17269817844</v>
      </c>
      <c r="L2178" s="444">
        <f t="shared" ca="1" si="142"/>
        <v>84893014.620261014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84893014.620261014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353720.89425108756</v>
      </c>
      <c r="L2179" s="444">
        <f t="shared" ca="1" si="142"/>
        <v>85246735.514512107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85246735.514512107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355194.73131046712</v>
      </c>
      <c r="L2180" s="444">
        <f t="shared" ca="1" si="142"/>
        <v>85601930.245822579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85601930.245822579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356674.70935759408</v>
      </c>
      <c r="L2181" s="444">
        <f t="shared" ca="1" si="142"/>
        <v>85958604.955180168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85958604.955180168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358160.85397991736</v>
      </c>
      <c r="L2182" s="444">
        <f t="shared" ca="1" si="142"/>
        <v>86316765.809160084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86316765.809160084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359653.19087150035</v>
      </c>
      <c r="L2183" s="444">
        <f t="shared" ca="1" si="142"/>
        <v>86676419.00003159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86676419.00003159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361151.74583346496</v>
      </c>
      <c r="L2184" s="444">
        <f t="shared" ca="1" si="142"/>
        <v>87037570.745865062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87037570.745865062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362656.54477443773</v>
      </c>
      <c r="L2185" s="444">
        <f t="shared" ca="1" si="142"/>
        <v>87400227.290639505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87400227.290639505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364167.61371099792</v>
      </c>
      <c r="L2186" s="444">
        <f t="shared" ca="1" si="142"/>
        <v>87764394.904350504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87764394.904350504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365684.9787681271</v>
      </c>
      <c r="L2187" s="444">
        <f t="shared" ca="1" si="142"/>
        <v>88130079.883118629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88130079.883118629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367208.66617966094</v>
      </c>
      <c r="L2188" s="444">
        <f t="shared" ca="1" si="142"/>
        <v>88497288.549298286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88497288.549298286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368738.70228874288</v>
      </c>
      <c r="L2189" s="444">
        <f t="shared" ca="1" si="142"/>
        <v>88866027.251587033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88866027.251587033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370275.11354827927</v>
      </c>
      <c r="L2190" s="444">
        <f t="shared" ca="1" si="142"/>
        <v>89236302.365135312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89236302.365135312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371817.92652139714</v>
      </c>
      <c r="L2191" s="444">
        <f t="shared" ca="1" si="142"/>
        <v>89608120.291656703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89608120.291656703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373367.16788190295</v>
      </c>
      <c r="L2192" s="444">
        <f t="shared" ca="1" si="142"/>
        <v>89981487.459538609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89981487.459538609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374922.8644147442</v>
      </c>
      <c r="L2193" s="444">
        <f t="shared" ca="1" si="142"/>
        <v>90356410.32395336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90356410.32395336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376485.04301647231</v>
      </c>
      <c r="L2194" s="444">
        <f t="shared" ca="1" si="142"/>
        <v>90732895.366969839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90732895.366969839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378053.73069570767</v>
      </c>
      <c r="L2195" s="444">
        <f t="shared" ca="1" si="142"/>
        <v>91110949.097665548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91110949.097665548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379628.95457360643</v>
      </c>
      <c r="L2196" s="444">
        <f t="shared" ca="1" si="142"/>
        <v>91490578.05223915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91490578.05223915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381210.74188432976</v>
      </c>
      <c r="L2197" s="444">
        <f t="shared" ca="1" si="142"/>
        <v>91871788.794123486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91871788.794123486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382799.11997551454</v>
      </c>
      <c r="L2198" s="444">
        <f t="shared" ca="1" si="142"/>
        <v>92254587.914098993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92254587.914098993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384394.11630874581</v>
      </c>
      <c r="L2199" s="444">
        <f t="shared" ca="1" si="142"/>
        <v>92638982.030407742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92638982.030407742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385995.75846003223</v>
      </c>
      <c r="L2200" s="444">
        <f t="shared" ca="1" si="142"/>
        <v>93024977.788867772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93024977.788867772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387604.07412028237</v>
      </c>
      <c r="L2201" s="444">
        <f t="shared" ca="1" si="142"/>
        <v>93412581.862988055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93412581.862988055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389219.09109578357</v>
      </c>
      <c r="L2202" s="444">
        <f t="shared" ca="1" si="142"/>
        <v>93801800.954083845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93801800.954083845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390840.83730868268</v>
      </c>
      <c r="L2203" s="444">
        <f t="shared" ca="1" si="142"/>
        <v>94192641.791392535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94192641.791392535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392469.3407974689</v>
      </c>
      <c r="L2204" s="444">
        <f t="shared" ca="1" si="142"/>
        <v>94585111.132190004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94585111.132190004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394104.62971745833</v>
      </c>
      <c r="L2205" s="444">
        <f t="shared" ca="1" si="142"/>
        <v>94979215.761907458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94979215.761907458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395746.73234128108</v>
      </c>
      <c r="L2206" s="444">
        <f t="shared" ca="1" si="142"/>
        <v>95374962.494248733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95374962.494248733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397395.67705936974</v>
      </c>
      <c r="L2207" s="444">
        <f t="shared" ca="1" si="142"/>
        <v>95772358.1713081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95772358.1713081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399051.49238045042</v>
      </c>
      <c r="L2208" s="444">
        <f t="shared" ca="1" si="142"/>
        <v>96171409.663688555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96171409.663688555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400714.20693203562</v>
      </c>
      <c r="L2209" s="444">
        <f t="shared" ca="1" si="142"/>
        <v>96572123.870620593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96572123.870620593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402383.84946091915</v>
      </c>
      <c r="L2210" s="444">
        <f t="shared" ca="1" si="142"/>
        <v>96974507.720081508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96974507.720081508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404060.44883367297</v>
      </c>
      <c r="L2211" s="444">
        <f t="shared" ca="1" si="142"/>
        <v>97378568.168915182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97378568.168915182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405744.0340371466</v>
      </c>
      <c r="L2212" s="444">
        <f t="shared" ca="1" si="142"/>
        <v>97784312.202952325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97784312.202952325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407434.63417896803</v>
      </c>
      <c r="L2213" s="444">
        <f t="shared" ca="1" si="142"/>
        <v>98191746.837131292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98191746.837131292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409132.27848804707</v>
      </c>
      <c r="L2214" s="444">
        <f t="shared" ca="1" si="142"/>
        <v>98600879.115619332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98600879.115619332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410836.99631508056</v>
      </c>
      <c r="L2215" s="444">
        <f t="shared" ca="1" si="142"/>
        <v>99011716.111934409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99011716.111934409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412548.81713306002</v>
      </c>
      <c r="L2216" s="444">
        <f t="shared" ca="1" si="142"/>
        <v>99424264.929067463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99424264.929067463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414267.77053778106</v>
      </c>
      <c r="L2217" s="444">
        <f t="shared" ca="1" si="142"/>
        <v>99838532.699605241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99838532.699605241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415993.88624835515</v>
      </c>
      <c r="L2218" s="444">
        <f t="shared" ca="1" si="142"/>
        <v>100254526.58585359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100254526.58585359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417727.19410772331</v>
      </c>
      <c r="L2219" s="444">
        <f t="shared" ca="1" si="142"/>
        <v>100672253.77996132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100672253.77996132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419467.72408317216</v>
      </c>
      <c r="L2220" s="444">
        <f t="shared" ca="1" si="142"/>
        <v>101091721.50404449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101091721.50404449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421215.50626685203</v>
      </c>
      <c r="L2221" s="444">
        <f t="shared" ca="1" si="142"/>
        <v>101512937.01031134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101512937.01031134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422970.57087629725</v>
      </c>
      <c r="L2222" s="444">
        <f t="shared" ca="1" si="142"/>
        <v>101935907.58118764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101935907.58118764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424732.94825494848</v>
      </c>
      <c r="L2223" s="444">
        <f t="shared" ca="1" si="142"/>
        <v>102360640.52944258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102360640.52944258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426502.66887267743</v>
      </c>
      <c r="L2224" s="444">
        <f t="shared" ca="1" si="142"/>
        <v>102787143.19831526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102787143.19831526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428279.76332631358</v>
      </c>
      <c r="L2225" s="444">
        <f t="shared" ca="1" si="142"/>
        <v>103215422.96164158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103215422.96164158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430064.26234017324</v>
      </c>
      <c r="L2226" s="444">
        <f t="shared" ca="1" si="142"/>
        <v>103645487.22398175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103645487.22398175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431856.19676659064</v>
      </c>
      <c r="L2227" s="444">
        <f t="shared" ca="1" si="142"/>
        <v>104077343.42074834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104077343.42074834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433655.59758645139</v>
      </c>
      <c r="L2228" s="444">
        <f t="shared" ca="1" si="142"/>
        <v>104510999.01833479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104510999.01833479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435462.49590972828</v>
      </c>
      <c r="L2229" s="444">
        <f t="shared" ca="1" si="142"/>
        <v>104946461.51424453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104946461.51424453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437276.92297601886</v>
      </c>
      <c r="L2230" s="444">
        <f t="shared" ca="1" si="142"/>
        <v>105383738.43722054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105383738.43722054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439098.91015508561</v>
      </c>
      <c r="L2231" s="444">
        <f t="shared" ca="1" si="142"/>
        <v>105822837.34737563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105822837.34737563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440928.48894739849</v>
      </c>
      <c r="L2232" s="444">
        <f t="shared" ca="1" si="142"/>
        <v>106263765.83632302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106263765.83632302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442765.69098467921</v>
      </c>
      <c r="L2233" s="444">
        <f t="shared" ca="1" si="142"/>
        <v>106706531.5273077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106706531.5273077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444610.54803044879</v>
      </c>
      <c r="L2234" s="444">
        <f t="shared" ca="1" si="142"/>
        <v>107151142.07533816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107151142.07533816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446463.09198057564</v>
      </c>
      <c r="L2235" s="444">
        <f t="shared" ca="1" si="142"/>
        <v>107597605.16731873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107597605.16731873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448323.35486382805</v>
      </c>
      <c r="L2236" s="444">
        <f t="shared" ca="1" si="142"/>
        <v>108045928.52218255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108045928.52218255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450191.36884242733</v>
      </c>
      <c r="L2237" s="444">
        <f t="shared" ca="1" si="142"/>
        <v>108496119.89102498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108496119.89102498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452067.16621260409</v>
      </c>
      <c r="L2238" s="444">
        <f t="shared" ca="1" si="142"/>
        <v>108948187.05723758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108948187.05723758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453950.77940515656</v>
      </c>
      <c r="L2239" s="444">
        <f t="shared" ca="1" si="142"/>
        <v>109402137.83664274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109402137.83664274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455842.24098601146</v>
      </c>
      <c r="L2240" s="444">
        <f t="shared" ca="1" si="142"/>
        <v>109857980.07762875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109857980.07762875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457741.58365678642</v>
      </c>
      <c r="L2241" s="444">
        <f t="shared" ca="1" si="142"/>
        <v>110315721.66128553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110315721.66128553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459648.84025535639</v>
      </c>
      <c r="L2242" s="444">
        <f t="shared" ca="1" si="142"/>
        <v>110775370.50154088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110775370.50154088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461564.04375642032</v>
      </c>
      <c r="L2243" s="444">
        <f t="shared" ca="1" si="142"/>
        <v>111236934.54529731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111236934.54529731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463487.22727207205</v>
      </c>
      <c r="L2244" s="444">
        <f t="shared" ca="1" si="142"/>
        <v>111700421.77256939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111700421.77256939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465418.42405237246</v>
      </c>
      <c r="L2245" s="444">
        <f t="shared" ca="1" si="142"/>
        <v>112165840.19662176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112165840.19662176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467357.66748592391</v>
      </c>
      <c r="L2246" s="444">
        <f t="shared" ca="1" si="142"/>
        <v>112633197.86410768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112633197.86410768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469304.99110044865</v>
      </c>
      <c r="L2247" s="444">
        <f t="shared" ca="1" si="142"/>
        <v>113102502.85520813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113102502.85520813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471260.42856336717</v>
      </c>
      <c r="L2248" s="444">
        <f t="shared" ca="1" si="142"/>
        <v>113573763.2837715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113573763.2837715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473224.01368238125</v>
      </c>
      <c r="L2249" s="444">
        <f t="shared" ca="1" si="142"/>
        <v>114046987.29745388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114046987.29745388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475195.78040605783</v>
      </c>
      <c r="L2250" s="444">
        <f t="shared" ca="1" si="142"/>
        <v>114522183.07785994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114522183.07785994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477175.76282441639</v>
      </c>
      <c r="L2251" s="444">
        <f t="shared" ca="1" si="142"/>
        <v>114999358.84068435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114999358.84068435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479163.99516951805</v>
      </c>
      <c r="L2252" s="444">
        <f t="shared" ca="1" si="142"/>
        <v>115478522.83585387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115478522.83585387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481160.51181605778</v>
      </c>
      <c r="L2253" s="444">
        <f t="shared" ca="1" si="142"/>
        <v>115959683.34766993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115959683.34766993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483165.34728195803</v>
      </c>
      <c r="L2254" s="444">
        <f t="shared" ca="1" si="142"/>
        <v>116442848.69495189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116442848.69495189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485178.5362289662</v>
      </c>
      <c r="L2255" s="444">
        <f t="shared" ca="1" si="142"/>
        <v>116928027.23118086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116928027.23118086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487200.11346325354</v>
      </c>
      <c r="L2256" s="444">
        <f t="shared" ca="1" si="142"/>
        <v>117415227.34464411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117415227.34464411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489230.11393601715</v>
      </c>
      <c r="L2257" s="444">
        <f t="shared" ca="1" si="142"/>
        <v>117904457.45858014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117904457.45858014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491268.57274408388</v>
      </c>
      <c r="L2258" s="444">
        <f t="shared" ca="1" si="142"/>
        <v>118395726.03132422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118395726.03132422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493315.52513051761</v>
      </c>
      <c r="L2259" s="444">
        <f t="shared" ca="1" si="142"/>
        <v>118889041.55645473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118889041.55645473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495371.00648522796</v>
      </c>
      <c r="L2260" s="444">
        <f t="shared" ca="1" si="142"/>
        <v>119384412.56293996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119384412.56293996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497435.05234558316</v>
      </c>
      <c r="L2261" s="444">
        <f t="shared" ca="1" si="142"/>
        <v>119881847.61528555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119881847.61528555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499507.69839702308</v>
      </c>
      <c r="L2262" s="444">
        <f t="shared" ca="1" si="142"/>
        <v>120381355.31368257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120381355.31368257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501588.98047367739</v>
      </c>
      <c r="L2263" s="444">
        <f t="shared" ca="1" si="142"/>
        <v>120882944.29415625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120882944.29415625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503678.9345589843</v>
      </c>
      <c r="L2264" s="444">
        <f t="shared" ca="1" si="142"/>
        <v>121386623.22871524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121386623.22871524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505777.59678631352</v>
      </c>
      <c r="L2265" s="444">
        <f t="shared" ca="1" si="142"/>
        <v>121892400.82550156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121892400.82550156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507885.00343958981</v>
      </c>
      <c r="L2266" s="444">
        <f t="shared" ca="1" si="142"/>
        <v>122400285.82894115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122400285.82894115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510001.19095392147</v>
      </c>
      <c r="L2267" s="444">
        <f t="shared" ca="1" si="142"/>
        <v>122910287.01989508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122910287.01989508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512126.19591622945</v>
      </c>
      <c r="L2268" s="444">
        <f t="shared" ca="1" si="142"/>
        <v>123422413.21581131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123422413.21581131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514260.05506588041</v>
      </c>
      <c r="L2269" s="444">
        <f t="shared" ca="1" si="142"/>
        <v>123936673.2708772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123936673.2708772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516402.80529532162</v>
      </c>
      <c r="L2270" s="444">
        <f t="shared" ca="1" si="142"/>
        <v>124453076.07617252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124453076.07617252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518554.48365071887</v>
      </c>
      <c r="L2271" s="444">
        <f t="shared" ca="1" si="142"/>
        <v>124971630.55982323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124971630.55982323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520715.12733259681</v>
      </c>
      <c r="L2272" s="444">
        <f t="shared" ca="1" si="142"/>
        <v>125492345.68715583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125492345.68715583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522884.77369648253</v>
      </c>
      <c r="L2273" s="444">
        <f t="shared" ca="1" si="142"/>
        <v>126015230.46085231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126015230.46085231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525063.46025355125</v>
      </c>
      <c r="L2274" s="444">
        <f t="shared" ca="1" si="142"/>
        <v>126540293.92110586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126540293.92110586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527251.22467127442</v>
      </c>
      <c r="L2275" s="444">
        <f t="shared" ca="1" si="142"/>
        <v>127067545.14577714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127067545.14577714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529448.10477407137</v>
      </c>
      <c r="L2276" s="444">
        <f t="shared" ca="1" si="142"/>
        <v>127596993.25055121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127596993.25055121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531654.13854396332</v>
      </c>
      <c r="L2277" s="444">
        <f t="shared" ca="1" si="142"/>
        <v>128128647.38909517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128128647.38909517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533869.36412122985</v>
      </c>
      <c r="L2278" s="444">
        <f t="shared" ca="1" si="142"/>
        <v>128662516.7532164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128662516.7532164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536093.81980506831</v>
      </c>
      <c r="L2279" s="444">
        <f t="shared" ca="1" si="142"/>
        <v>129198610.57302147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129198610.57302147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538327.54405425617</v>
      </c>
      <c r="L2280" s="444">
        <f t="shared" ca="1" si="142"/>
        <v>129736938.11707573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129736938.11707573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540570.57548781554</v>
      </c>
      <c r="L2281" s="444">
        <f t="shared" ca="1" si="142"/>
        <v>130277508.69256355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130277508.69256355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542822.95288568141</v>
      </c>
      <c r="L2282" s="444">
        <f t="shared" ca="1" si="142"/>
        <v>130820331.64544924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130820331.64544924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545084.71518937184</v>
      </c>
      <c r="L2283" s="444">
        <f t="shared" ca="1" si="142"/>
        <v>131365416.3606386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131365416.3606386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547355.90150266082</v>
      </c>
      <c r="L2284" s="444">
        <f t="shared" ca="1" si="142"/>
        <v>131912772.26214126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131912772.26214126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549636.55109225528</v>
      </c>
      <c r="L2285" s="444">
        <f t="shared" ca="1" si="142"/>
        <v>132462408.81323351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132462408.81323351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551926.7033884729</v>
      </c>
      <c r="L2286" s="444">
        <f t="shared" ca="1" si="142"/>
        <v>133014335.51662198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133014335.51662198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554226.39798592485</v>
      </c>
      <c r="L2287" s="444">
        <f t="shared" ca="1" si="142"/>
        <v>133568561.9146079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133568561.9146079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556535.67464419967</v>
      </c>
      <c r="L2288" s="444">
        <f t="shared" ca="1" si="142"/>
        <v>134125097.5892521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134125097.5892521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558854.57328855037</v>
      </c>
      <c r="L2289" s="444">
        <f t="shared" ca="1" si="142"/>
        <v>134683952.16254064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134683952.16254064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561183.13401058596</v>
      </c>
      <c r="L2290" s="444">
        <f t="shared" ca="1" si="142"/>
        <v>135245135.29655123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135245135.29655123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563521.39706896339</v>
      </c>
      <c r="L2291" s="444">
        <f t="shared" ca="1" si="142"/>
        <v>135808656.6936202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135808656.6936202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565869.40289008419</v>
      </c>
      <c r="L2292" s="444">
        <f t="shared" ca="1" si="142"/>
        <v>136374526.09651029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136374526.09651029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568227.19206879288</v>
      </c>
      <c r="L2293" s="444">
        <f t="shared" ca="1" si="142"/>
        <v>136942753.28857908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136942753.28857908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570594.80536907946</v>
      </c>
      <c r="L2294" s="444">
        <f t="shared" ca="1" si="142"/>
        <v>137513348.09394816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137513348.09394816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572972.28372478392</v>
      </c>
      <c r="L2295" s="444">
        <f t="shared" ca="1" si="142"/>
        <v>138086320.37767294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138086320.37767294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575359.66824030387</v>
      </c>
      <c r="L2296" s="444">
        <f t="shared" ca="1" si="142"/>
        <v>138661680.04591325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138661680.04591325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577757.00019130518</v>
      </c>
      <c r="L2297" s="444">
        <f t="shared" ca="1" si="142"/>
        <v>139239437.04610455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139239437.04610455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580164.32102543558</v>
      </c>
      <c r="L2298" s="444">
        <f t="shared" ca="1" si="142"/>
        <v>139819601.36712998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139819601.36712998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582581.67236304155</v>
      </c>
      <c r="L2299" s="444">
        <f t="shared" ca="1" si="142"/>
        <v>140402183.03949302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140402183.03949302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585009.09599788755</v>
      </c>
      <c r="L2300" s="444">
        <f t="shared" ca="1" si="142"/>
        <v>140987192.13549092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140987192.13549092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587446.63389787881</v>
      </c>
      <c r="L2301" s="444">
        <f t="shared" ca="1" si="142"/>
        <v>141574638.76938879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141574638.76938879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589894.32820578665</v>
      </c>
      <c r="L2302" s="444">
        <f t="shared" ca="1" si="142"/>
        <v>142164533.09759459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142164533.09759459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592352.2212399774</v>
      </c>
      <c r="L2303" s="444">
        <f t="shared" ref="L2303:L2557" ca="1" si="147">I2303-J2303+K2303</f>
        <v>142756885.31883457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142756885.31883457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594820.35549514403</v>
      </c>
      <c r="L2304" s="444">
        <f t="shared" ca="1" si="147"/>
        <v>143351705.67432973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143351705.67432973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597298.77364304056</v>
      </c>
      <c r="L2305" s="444">
        <f t="shared" ca="1" si="147"/>
        <v>143949004.44797277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143949004.44797277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599787.51853321993</v>
      </c>
      <c r="L2306" s="444">
        <f t="shared" ca="1" si="147"/>
        <v>144548791.966506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144548791.966506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602286.63319377496</v>
      </c>
      <c r="L2307" s="444">
        <f t="shared" ca="1" si="147"/>
        <v>145151078.59969977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145151078.59969977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604796.16083208239</v>
      </c>
      <c r="L2308" s="444">
        <f t="shared" ca="1" si="147"/>
        <v>145755874.76053184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145755874.76053184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607316.14483554929</v>
      </c>
      <c r="L2309" s="444">
        <f t="shared" ca="1" si="147"/>
        <v>146363190.9053674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146363190.9053674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609846.62877236423</v>
      </c>
      <c r="L2310" s="444">
        <f t="shared" ca="1" si="147"/>
        <v>146973037.53413978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146973037.53413978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612387.65639224905</v>
      </c>
      <c r="L2311" s="444">
        <f t="shared" ca="1" si="147"/>
        <v>147585425.19053203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147585425.19053203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614939.27162721683</v>
      </c>
      <c r="L2312" s="444">
        <f t="shared" ca="1" si="147"/>
        <v>148200364.46215925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148200364.46215925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617501.51859233016</v>
      </c>
      <c r="L2313" s="444">
        <f t="shared" ca="1" si="147"/>
        <v>148817865.98075157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148817865.98075157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620074.44158646488</v>
      </c>
      <c r="L2314" s="444">
        <f t="shared" ca="1" si="147"/>
        <v>149437940.42233804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149437940.42233804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622658.08509307518</v>
      </c>
      <c r="L2315" s="444">
        <f t="shared" ca="1" si="147"/>
        <v>150060598.50743112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150060598.50743112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625252.49378096301</v>
      </c>
      <c r="L2316" s="444">
        <f t="shared" ca="1" si="147"/>
        <v>150685851.00121209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150685851.00121209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627857.71250505035</v>
      </c>
      <c r="L2317" s="444">
        <f t="shared" ca="1" si="147"/>
        <v>151313708.71371713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151313708.71371713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630473.78630715469</v>
      </c>
      <c r="L2318" s="444">
        <f t="shared" ca="1" si="147"/>
        <v>151944182.50002429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151944182.50002429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633100.76041676791</v>
      </c>
      <c r="L2319" s="444">
        <f t="shared" ca="1" si="147"/>
        <v>152577283.26044106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152577283.26044106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635738.68025183771</v>
      </c>
      <c r="L2320" s="444">
        <f t="shared" ca="1" si="147"/>
        <v>153213021.9406929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153213021.9406929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638387.59141955373</v>
      </c>
      <c r="L2321" s="444">
        <f t="shared" ca="1" si="147"/>
        <v>153851409.53211245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153851409.53211245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641047.53971713525</v>
      </c>
      <c r="L2322" s="444">
        <f t="shared" ca="1" si="147"/>
        <v>154492457.07182959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154492457.07182959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643718.57113262324</v>
      </c>
      <c r="L2323" s="444">
        <f t="shared" ca="1" si="147"/>
        <v>155136175.64296222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155136175.64296222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646400.73184567585</v>
      </c>
      <c r="L2324" s="444">
        <f t="shared" ca="1" si="147"/>
        <v>155782576.37480789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155782576.37480789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649094.0682283662</v>
      </c>
      <c r="L2325" s="444">
        <f t="shared" ca="1" si="147"/>
        <v>156431670.44303626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156431670.44303626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651798.62684598437</v>
      </c>
      <c r="L2326" s="444">
        <f t="shared" ca="1" si="147"/>
        <v>157083469.06988224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157083469.06988224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654514.45445784263</v>
      </c>
      <c r="L2327" s="444">
        <f t="shared" ca="1" si="147"/>
        <v>157737983.52434009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157737983.52434009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657241.59801808372</v>
      </c>
      <c r="L2328" s="444">
        <f t="shared" ca="1" si="147"/>
        <v>158395225.12235817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158395225.12235817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659980.1046764924</v>
      </c>
      <c r="L2329" s="444">
        <f t="shared" ca="1" si="147"/>
        <v>159055205.22703466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159055205.22703466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662730.02177931112</v>
      </c>
      <c r="L2330" s="444">
        <f t="shared" ca="1" si="147"/>
        <v>159717935.24881396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159717935.24881396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665491.39687005815</v>
      </c>
      <c r="L2331" s="444">
        <f t="shared" ca="1" si="147"/>
        <v>160383426.645684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160383426.645684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668264.27769034996</v>
      </c>
      <c r="L2332" s="444">
        <f t="shared" ca="1" si="147"/>
        <v>161051690.92337435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161051690.92337435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671048.71218072646</v>
      </c>
      <c r="L2333" s="444">
        <f t="shared" ca="1" si="147"/>
        <v>161722739.63555509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161722739.63555509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673844.74848147947</v>
      </c>
      <c r="L2334" s="444">
        <f t="shared" ca="1" si="147"/>
        <v>162396584.38403657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162396584.38403657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676652.4349334857</v>
      </c>
      <c r="L2335" s="444">
        <f t="shared" ca="1" si="147"/>
        <v>163073236.81897005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163073236.81897005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679471.82007904188</v>
      </c>
      <c r="L2336" s="444">
        <f t="shared" ca="1" si="147"/>
        <v>163752708.63904908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163752708.63904908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682302.95266270451</v>
      </c>
      <c r="L2337" s="444">
        <f t="shared" ca="1" si="147"/>
        <v>164435011.59171179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164435011.59171179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685145.88163213246</v>
      </c>
      <c r="L2338" s="444">
        <f t="shared" ca="1" si="147"/>
        <v>165120157.47334391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165120157.47334391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688000.65613893291</v>
      </c>
      <c r="L2339" s="444">
        <f t="shared" ca="1" si="147"/>
        <v>165808158.12948284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165808158.12948284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690867.32553951186</v>
      </c>
      <c r="L2340" s="444">
        <f t="shared" ca="1" si="147"/>
        <v>166499025.45502234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166499025.45502234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693745.93939592643</v>
      </c>
      <c r="L2341" s="444">
        <f t="shared" ca="1" si="147"/>
        <v>167192771.39441827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167192771.39441827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696636.54747674277</v>
      </c>
      <c r="L2342" s="444">
        <f t="shared" ca="1" si="147"/>
        <v>167889407.94189501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167889407.94189501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699539.1997578959</v>
      </c>
      <c r="L2343" s="444">
        <f t="shared" ca="1" si="147"/>
        <v>168588947.14165291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168588947.14165291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702453.94642355375</v>
      </c>
      <c r="L2344" s="444">
        <f t="shared" ca="1" si="147"/>
        <v>169291401.08807647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169291401.08807647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705380.83786698524</v>
      </c>
      <c r="L2345" s="444">
        <f t="shared" ca="1" si="147"/>
        <v>169996781.92594346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169996781.92594346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708319.92469143111</v>
      </c>
      <c r="L2346" s="444">
        <f t="shared" ca="1" si="147"/>
        <v>170705101.8506349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170705101.8506349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711271.25771097874</v>
      </c>
      <c r="L2347" s="444">
        <f t="shared" ca="1" si="147"/>
        <v>171416373.1083459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171416373.1083459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714234.88795144123</v>
      </c>
      <c r="L2348" s="444">
        <f t="shared" ca="1" si="147"/>
        <v>172130607.99629733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172130607.99629733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717210.86665123887</v>
      </c>
      <c r="L2349" s="444">
        <f t="shared" ca="1" si="147"/>
        <v>172847818.86294857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172847818.86294857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720199.24526228569</v>
      </c>
      <c r="L2350" s="444">
        <f t="shared" ca="1" si="147"/>
        <v>173568018.10821086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173568018.10821086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723200.07545087859</v>
      </c>
      <c r="L2351" s="444">
        <f t="shared" ca="1" si="147"/>
        <v>174291218.18366173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174291218.18366173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726213.40909859049</v>
      </c>
      <c r="L2352" s="444">
        <f t="shared" ca="1" si="147"/>
        <v>175017431.59276032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175017431.59276032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729239.29830316803</v>
      </c>
      <c r="L2353" s="444">
        <f t="shared" ca="1" si="147"/>
        <v>175746670.89106348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175746670.89106348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732277.79537943122</v>
      </c>
      <c r="L2354" s="444">
        <f t="shared" ca="1" si="147"/>
        <v>176478948.68644291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176478948.68644291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735328.95286017878</v>
      </c>
      <c r="L2355" s="444">
        <f t="shared" ca="1" si="147"/>
        <v>177214277.63930309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177214277.63930309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738392.82349709619</v>
      </c>
      <c r="L2356" s="444">
        <f t="shared" ca="1" si="147"/>
        <v>177952670.46280017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177952670.46280017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741469.46026166738</v>
      </c>
      <c r="L2357" s="444">
        <f t="shared" ca="1" si="147"/>
        <v>178694139.92306185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178694139.92306185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744558.91634609108</v>
      </c>
      <c r="L2358" s="444">
        <f t="shared" ca="1" si="147"/>
        <v>179438698.83940795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179438698.83940795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747661.24516419973</v>
      </c>
      <c r="L2359" s="444">
        <f t="shared" ca="1" si="147"/>
        <v>180186360.08457214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180186360.08457214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750776.50035238394</v>
      </c>
      <c r="L2360" s="444">
        <f t="shared" ca="1" si="147"/>
        <v>180937136.58492452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180937136.58492452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753904.73577051878</v>
      </c>
      <c r="L2361" s="444">
        <f t="shared" ca="1" si="147"/>
        <v>181691041.32069504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181691041.32069504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757046.00550289603</v>
      </c>
      <c r="L2362" s="444">
        <f t="shared" ca="1" si="147"/>
        <v>182448087.32619795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182448087.32619795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760200.36385915813</v>
      </c>
      <c r="L2363" s="444">
        <f t="shared" ca="1" si="147"/>
        <v>183208287.6900571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183208287.6900571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763367.86537523789</v>
      </c>
      <c r="L2364" s="444">
        <f t="shared" ca="1" si="147"/>
        <v>183971655.55543235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183971655.55543235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766548.56481430144</v>
      </c>
      <c r="L2365" s="444">
        <f t="shared" ca="1" si="147"/>
        <v>184738204.12024665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184738204.12024665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769742.5171676944</v>
      </c>
      <c r="L2366" s="444">
        <f t="shared" ca="1" si="147"/>
        <v>185507946.63741434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185507946.63741434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772949.77765589301</v>
      </c>
      <c r="L2367" s="444">
        <f t="shared" ca="1" si="147"/>
        <v>186280896.41507024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186280896.41507024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776170.40172945929</v>
      </c>
      <c r="L2368" s="444">
        <f t="shared" ca="1" si="147"/>
        <v>187057066.8167997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187057066.8167997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779404.44506999874</v>
      </c>
      <c r="L2369" s="444">
        <f t="shared" ca="1" si="147"/>
        <v>187836471.2618697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187836471.2618697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782651.9635911237</v>
      </c>
      <c r="L2370" s="444">
        <f t="shared" ca="1" si="147"/>
        <v>188619123.22546083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188619123.22546083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785913.01343942015</v>
      </c>
      <c r="L2371" s="444">
        <f t="shared" ca="1" si="147"/>
        <v>189405036.23890024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189405036.23890024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789187.65099541773</v>
      </c>
      <c r="L2372" s="444">
        <f t="shared" ca="1" si="147"/>
        <v>190194223.88989565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190194223.88989565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792475.93287456525</v>
      </c>
      <c r="L2373" s="444">
        <f t="shared" ca="1" si="147"/>
        <v>190986699.82277021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190986699.82277021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795777.9159282092</v>
      </c>
      <c r="L2374" s="444">
        <f t="shared" ca="1" si="147"/>
        <v>191782477.73869842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191782477.73869842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799093.65724457672</v>
      </c>
      <c r="L2375" s="444">
        <f t="shared" ca="1" si="147"/>
        <v>192581571.39594299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192581571.39594299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802423.21414976241</v>
      </c>
      <c r="L2376" s="444">
        <f t="shared" ca="1" si="147"/>
        <v>193383994.61009276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193383994.61009276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805766.64420871984</v>
      </c>
      <c r="L2377" s="444">
        <f t="shared" ca="1" si="147"/>
        <v>194189761.25430149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194189761.25430149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809124.00522625621</v>
      </c>
      <c r="L2378" s="444">
        <f t="shared" ca="1" si="147"/>
        <v>194998885.25952774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194998885.25952774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812495.35524803225</v>
      </c>
      <c r="L2379" s="444">
        <f t="shared" ca="1" si="147"/>
        <v>195811380.61477578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195811380.61477578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815880.75256156572</v>
      </c>
      <c r="L2380" s="444">
        <f t="shared" ca="1" si="147"/>
        <v>196627261.36733735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196627261.36733735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819280.25569723896</v>
      </c>
      <c r="L2381" s="444">
        <f t="shared" ca="1" si="147"/>
        <v>197446541.6230346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197446541.6230346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822693.92342931079</v>
      </c>
      <c r="L2382" s="444">
        <f t="shared" ca="1" si="147"/>
        <v>198269235.54646391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198269235.54646391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826121.81477693294</v>
      </c>
      <c r="L2383" s="444">
        <f t="shared" ca="1" si="147"/>
        <v>199095357.36124083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199095357.36124083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829563.98900517018</v>
      </c>
      <c r="L2384" s="444">
        <f t="shared" ca="1" si="147"/>
        <v>199924921.35024601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199924921.35024601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833020.50562602503</v>
      </c>
      <c r="L2385" s="444">
        <f t="shared" ca="1" si="147"/>
        <v>200757941.85587204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200757941.85587204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836491.42439946684</v>
      </c>
      <c r="L2386" s="444">
        <f t="shared" ca="1" si="147"/>
        <v>201594433.2802715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201594433.2802715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839976.80533446453</v>
      </c>
      <c r="L2387" s="444">
        <f t="shared" ca="1" si="147"/>
        <v>202434410.08560598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202434410.08560598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843476.70869002491</v>
      </c>
      <c r="L2388" s="444">
        <f t="shared" ca="1" si="147"/>
        <v>203277886.794296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203277886.794296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846991.1949762333</v>
      </c>
      <c r="L2389" s="444">
        <f t="shared" ca="1" si="147"/>
        <v>204124877.98927224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204124877.98927224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850520.32495530101</v>
      </c>
      <c r="L2390" s="444">
        <f t="shared" ca="1" si="147"/>
        <v>204975398.31422755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204975398.31422755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854064.15964261477</v>
      </c>
      <c r="L2391" s="444">
        <f t="shared" ca="1" si="147"/>
        <v>205829462.47387016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205829462.47387016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857622.76030779234</v>
      </c>
      <c r="L2392" s="444">
        <f t="shared" ca="1" si="147"/>
        <v>206687085.23417795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206687085.23417795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861196.18847574142</v>
      </c>
      <c r="L2393" s="444">
        <f t="shared" ca="1" si="147"/>
        <v>207548281.42265368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207548281.42265368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864784.5059277236</v>
      </c>
      <c r="L2394" s="444">
        <f t="shared" ca="1" si="147"/>
        <v>208413065.92858139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208413065.92858139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868387.77470242244</v>
      </c>
      <c r="L2395" s="444">
        <f t="shared" ca="1" si="147"/>
        <v>209281453.70328382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209281453.70328382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872006.0570970159</v>
      </c>
      <c r="L2396" s="444">
        <f t="shared" ca="1" si="147"/>
        <v>210153459.76038083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210153459.76038083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875639.41566825355</v>
      </c>
      <c r="L2397" s="444">
        <f t="shared" ca="1" si="147"/>
        <v>211029099.17604908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211029099.17604908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879287.91323353781</v>
      </c>
      <c r="L2398" s="444">
        <f t="shared" ca="1" si="147"/>
        <v>211908387.08928263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211908387.08928263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882951.6128720108</v>
      </c>
      <c r="L2399" s="444">
        <f t="shared" ca="1" si="147"/>
        <v>212791338.70215464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212791338.70215464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886630.57792564447</v>
      </c>
      <c r="L2400" s="444">
        <f t="shared" ca="1" si="147"/>
        <v>213677969.28008029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213677969.28008029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890324.87200033455</v>
      </c>
      <c r="L2401" s="444">
        <f t="shared" ca="1" si="147"/>
        <v>214568294.15208063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214568294.15208063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894034.55896700255</v>
      </c>
      <c r="L2402" s="444">
        <f t="shared" ca="1" si="147"/>
        <v>215462328.71104762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215462328.71104762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897759.70296269853</v>
      </c>
      <c r="L2403" s="444">
        <f t="shared" ca="1" si="147"/>
        <v>216360088.41401032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216360088.41401032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901500.36839170964</v>
      </c>
      <c r="L2404" s="444">
        <f t="shared" ca="1" si="147"/>
        <v>217261588.78240204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217261588.78240204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905256.61992667499</v>
      </c>
      <c r="L2405" s="444">
        <f t="shared" ca="1" si="147"/>
        <v>218166845.4023287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218166845.4023287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909028.52250970295</v>
      </c>
      <c r="L2406" s="444">
        <f t="shared" ca="1" si="147"/>
        <v>219075873.92483839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219075873.92483839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912816.14135349332</v>
      </c>
      <c r="L2407" s="444">
        <f t="shared" ca="1" si="147"/>
        <v>219988690.06619188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219988690.06619188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916619.54194246617</v>
      </c>
      <c r="L2408" s="444">
        <f t="shared" ca="1" si="147"/>
        <v>220905309.60813436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220905309.60813436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920438.79003389331</v>
      </c>
      <c r="L2409" s="444">
        <f t="shared" ca="1" si="147"/>
        <v>221825748.39816827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221825748.39816827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924273.95165903447</v>
      </c>
      <c r="L2410" s="444">
        <f t="shared" ca="1" si="147"/>
        <v>222750022.34982729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222750022.34982729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928125.09312428033</v>
      </c>
      <c r="L2411" s="444">
        <f t="shared" ca="1" si="147"/>
        <v>223678147.44295156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223678147.44295156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931992.28101229819</v>
      </c>
      <c r="L2412" s="444">
        <f t="shared" ca="1" si="147"/>
        <v>224610139.72396386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224610139.72396386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935875.58218318271</v>
      </c>
      <c r="L2413" s="444">
        <f t="shared" ca="1" si="147"/>
        <v>225546015.30614704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225546015.30614704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939775.06377561262</v>
      </c>
      <c r="L2414" s="444">
        <f t="shared" ca="1" si="147"/>
        <v>226485790.36992264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226485790.36992264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943690.79320801096</v>
      </c>
      <c r="L2415" s="444">
        <f t="shared" ca="1" si="147"/>
        <v>227429481.16313064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227429481.16313064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947622.83817971102</v>
      </c>
      <c r="L2416" s="444">
        <f t="shared" ca="1" si="147"/>
        <v>228377104.00131035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228377104.00131035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951571.26667212637</v>
      </c>
      <c r="L2417" s="444">
        <f t="shared" ca="1" si="147"/>
        <v>229328675.26798248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229328675.26798248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955536.14694992686</v>
      </c>
      <c r="L2418" s="444">
        <f t="shared" ca="1" si="147"/>
        <v>230284211.4149324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230284211.4149324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959517.54756221839</v>
      </c>
      <c r="L2419" s="444">
        <f t="shared" ca="1" si="147"/>
        <v>231243728.96249461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231243728.96249461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963515.53734372754</v>
      </c>
      <c r="L2420" s="444">
        <f t="shared" ca="1" si="147"/>
        <v>232207244.49983835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232207244.49983835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967530.18541599298</v>
      </c>
      <c r="L2421" s="444">
        <f t="shared" ca="1" si="147"/>
        <v>233174774.68525434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233174774.68525434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971561.56118855963</v>
      </c>
      <c r="L2422" s="444">
        <f t="shared" ca="1" si="147"/>
        <v>234146336.24644288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234146336.24644288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975609.7343601787</v>
      </c>
      <c r="L2423" s="444">
        <f t="shared" ca="1" si="147"/>
        <v>235121945.98080307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235121945.98080307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979674.7749200128</v>
      </c>
      <c r="L2424" s="444">
        <f t="shared" ca="1" si="147"/>
        <v>236101620.75572309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236101620.75572309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983756.7531488461</v>
      </c>
      <c r="L2425" s="444">
        <f t="shared" ca="1" si="147"/>
        <v>237085377.50887194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237085377.50887194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987855.73962029978</v>
      </c>
      <c r="L2426" s="444">
        <f t="shared" ca="1" si="147"/>
        <v>238073233.24849224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238073233.24849224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991971.80520205095</v>
      </c>
      <c r="L2427" s="444">
        <f t="shared" ca="1" si="147"/>
        <v>239065205.05369428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239065205.05369428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996105.02105705941</v>
      </c>
      <c r="L2428" s="444">
        <f t="shared" ca="1" si="147"/>
        <v>240061310.07475135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240061310.07475135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1000255.4586447972</v>
      </c>
      <c r="L2429" s="444">
        <f t="shared" ca="1" si="147"/>
        <v>241061565.53339615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241061565.53339615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1004423.189722484</v>
      </c>
      <c r="L2430" s="444">
        <f t="shared" ca="1" si="147"/>
        <v>242065988.72311863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242065988.72311863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1008608.2863463277</v>
      </c>
      <c r="L2431" s="444">
        <f t="shared" ca="1" si="147"/>
        <v>243074597.00946495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243074597.00946495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1012810.8208727706</v>
      </c>
      <c r="L2432" s="444">
        <f t="shared" ca="1" si="147"/>
        <v>244087407.83033773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244087407.83033773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1017030.8659597406</v>
      </c>
      <c r="L2433" s="444">
        <f t="shared" ca="1" si="147"/>
        <v>245104438.69629747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245104438.69629747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1021268.4945679061</v>
      </c>
      <c r="L2434" s="444">
        <f t="shared" ca="1" si="147"/>
        <v>246125707.19086537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246125707.19086537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1025523.779961939</v>
      </c>
      <c r="L2435" s="444">
        <f t="shared" ca="1" si="147"/>
        <v>247151230.97082731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247151230.97082731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1029796.7957117804</v>
      </c>
      <c r="L2436" s="444">
        <f t="shared" ca="1" si="147"/>
        <v>248181027.7665391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248181027.7665391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1034087.6156939128</v>
      </c>
      <c r="L2437" s="444">
        <f t="shared" ca="1" si="147"/>
        <v>249215115.38223302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249215115.38223302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1038396.3140926375</v>
      </c>
      <c r="L2438" s="444">
        <f t="shared" ca="1" si="147"/>
        <v>250253511.69632566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250253511.69632566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1042722.965401357</v>
      </c>
      <c r="L2439" s="444">
        <f t="shared" ca="1" si="147"/>
        <v>251296234.66172701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251296234.66172701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1047067.6444238626</v>
      </c>
      <c r="L2440" s="444">
        <f t="shared" ca="1" si="147"/>
        <v>252343302.30615088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252343302.30615088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1051430.4262756286</v>
      </c>
      <c r="L2441" s="444">
        <f t="shared" ca="1" si="147"/>
        <v>253394732.73242652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253394732.73242652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1055811.3863851104</v>
      </c>
      <c r="L2442" s="444">
        <f t="shared" ca="1" si="147"/>
        <v>254450544.11881164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254450544.11881164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1060210.6004950486</v>
      </c>
      <c r="L2443" s="444">
        <f t="shared" ca="1" si="147"/>
        <v>255510754.71930668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255510754.71930668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1064628.1446637779</v>
      </c>
      <c r="L2444" s="444">
        <f t="shared" ca="1" si="147"/>
        <v>256575382.86397046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256575382.86397046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1069064.0952665436</v>
      </c>
      <c r="L2445" s="444">
        <f t="shared" ca="1" si="147"/>
        <v>257644446.95923701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257644446.95923701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1073518.5289968208</v>
      </c>
      <c r="L2446" s="444">
        <f t="shared" ca="1" si="147"/>
        <v>258717965.48823383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258717965.48823383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1077991.5228676409</v>
      </c>
      <c r="L2447" s="444">
        <f t="shared" ca="1" si="147"/>
        <v>259795957.01110148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259795957.01110148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1082483.1542129228</v>
      </c>
      <c r="L2448" s="444">
        <f t="shared" ca="1" si="147"/>
        <v>260878440.16531441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260878440.16531441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1086993.5006888099</v>
      </c>
      <c r="L2449" s="444">
        <f t="shared" ca="1" si="147"/>
        <v>261965433.66600323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261965433.66600323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1091522.6402750134</v>
      </c>
      <c r="L2450" s="444">
        <f t="shared" ca="1" si="147"/>
        <v>263056956.30627823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263056956.30627823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1096070.6512761593</v>
      </c>
      <c r="L2451" s="444">
        <f t="shared" ca="1" si="147"/>
        <v>264153026.9575544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264153026.9575544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1100637.6123231435</v>
      </c>
      <c r="L2452" s="444">
        <f t="shared" ca="1" si="147"/>
        <v>265253664.56987754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265253664.56987754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1105223.6023744897</v>
      </c>
      <c r="L2453" s="444">
        <f t="shared" ca="1" si="147"/>
        <v>266358888.17225203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266358888.17225203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1109828.7007177167</v>
      </c>
      <c r="L2454" s="444">
        <f t="shared" ca="1" si="147"/>
        <v>267468716.87296975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267468716.87296975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1114452.9869707073</v>
      </c>
      <c r="L2455" s="444">
        <f t="shared" ca="1" si="147"/>
        <v>268583169.85994047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268583169.85994047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1119096.5410830854</v>
      </c>
      <c r="L2456" s="444">
        <f t="shared" ca="1" si="147"/>
        <v>269702266.40102357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269702266.40102357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1123759.4433375981</v>
      </c>
      <c r="L2457" s="444">
        <f t="shared" ca="1" si="147"/>
        <v>270826025.84436119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270826025.84436119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1128441.7743515049</v>
      </c>
      <c r="L2458" s="444">
        <f t="shared" ca="1" si="147"/>
        <v>271954467.61871266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271954467.61871266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1133143.6150779694</v>
      </c>
      <c r="L2459" s="444">
        <f t="shared" ca="1" si="147"/>
        <v>273087611.23379064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273087611.23379064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1137865.046807461</v>
      </c>
      <c r="L2460" s="444">
        <f t="shared" ca="1" si="147"/>
        <v>274225476.2805981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274225476.2805981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1142606.1511691588</v>
      </c>
      <c r="L2461" s="444">
        <f t="shared" ca="1" si="147"/>
        <v>275368082.43176728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275368082.43176728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1147367.0101323638</v>
      </c>
      <c r="L2462" s="444">
        <f t="shared" ca="1" si="147"/>
        <v>276515449.44189966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276515449.44189966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1152147.7060079153</v>
      </c>
      <c r="L2463" s="444">
        <f t="shared" ca="1" si="147"/>
        <v>277667597.14790756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277667597.14790756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1156948.3214496148</v>
      </c>
      <c r="L2464" s="444">
        <f t="shared" ca="1" si="147"/>
        <v>278824545.46935719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278824545.46935719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1161768.9394556549</v>
      </c>
      <c r="L2465" s="444">
        <f t="shared" ca="1" si="147"/>
        <v>279986314.40881282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279986314.40881282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1166609.6433700535</v>
      </c>
      <c r="L2466" s="444">
        <f t="shared" ca="1" si="147"/>
        <v>281152924.05218285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281152924.05218285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1171470.5168840953</v>
      </c>
      <c r="L2467" s="444">
        <f t="shared" ca="1" si="147"/>
        <v>282324394.56906694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282324394.56906694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1176351.644037779</v>
      </c>
      <c r="L2468" s="444">
        <f t="shared" ca="1" si="147"/>
        <v>283500746.21310472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283500746.21310472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1181253.1092212696</v>
      </c>
      <c r="L2469" s="444">
        <f t="shared" ca="1" si="147"/>
        <v>284681999.322326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284681999.322326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1186174.9971763582</v>
      </c>
      <c r="L2470" s="444">
        <f t="shared" ca="1" si="147"/>
        <v>285868174.31950235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285868174.31950235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1191117.3929979266</v>
      </c>
      <c r="L2471" s="444">
        <f t="shared" ca="1" si="147"/>
        <v>287059291.71250027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287059291.71250027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1196080.3821354178</v>
      </c>
      <c r="L2472" s="444">
        <f t="shared" ca="1" si="147"/>
        <v>288255372.09463567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288255372.09463567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1201064.0503943153</v>
      </c>
      <c r="L2473" s="444">
        <f t="shared" ca="1" si="147"/>
        <v>289456436.14502996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289456436.14502996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1206068.4839376248</v>
      </c>
      <c r="L2474" s="444">
        <f t="shared" ca="1" si="147"/>
        <v>290662504.62896758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290662504.62896758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1211093.769287365</v>
      </c>
      <c r="L2475" s="444">
        <f t="shared" ca="1" si="147"/>
        <v>291873598.39825493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291873598.39825493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1216139.9933260621</v>
      </c>
      <c r="L2476" s="444">
        <f t="shared" ca="1" si="147"/>
        <v>293089738.391581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293089738.391581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1221207.2432982542</v>
      </c>
      <c r="L2477" s="444">
        <f t="shared" ca="1" si="147"/>
        <v>294310945.63487923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294310945.63487923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1226295.6068119968</v>
      </c>
      <c r="L2478" s="444">
        <f t="shared" ca="1" si="147"/>
        <v>295537241.24169123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295537241.24169123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1231405.1718403802</v>
      </c>
      <c r="L2479" s="444">
        <f t="shared" ca="1" si="147"/>
        <v>296768646.4135316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296768646.4135316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1236536.0267230484</v>
      </c>
      <c r="L2480" s="444">
        <f t="shared" ca="1" si="147"/>
        <v>298005182.44025463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298005182.44025463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1241688.2601677277</v>
      </c>
      <c r="L2481" s="444">
        <f t="shared" ca="1" si="147"/>
        <v>299246870.70042235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299246870.70042235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1246861.9612517597</v>
      </c>
      <c r="L2482" s="444">
        <f t="shared" ca="1" si="147"/>
        <v>300493732.66167408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300493732.66167408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1252057.2194236419</v>
      </c>
      <c r="L2483" s="444">
        <f t="shared" ca="1" si="147"/>
        <v>301745789.88109773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301745789.88109773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1257274.1245045739</v>
      </c>
      <c r="L2484" s="444">
        <f t="shared" ca="1" si="147"/>
        <v>303003064.0056023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303003064.0056023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1262512.7666900095</v>
      </c>
      <c r="L2485" s="444">
        <f t="shared" ca="1" si="147"/>
        <v>304265576.77229232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304265576.77229232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1267773.236551218</v>
      </c>
      <c r="L2486" s="444">
        <f t="shared" ca="1" si="147"/>
        <v>305533350.00884354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305533350.00884354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1273055.625036848</v>
      </c>
      <c r="L2487" s="444">
        <f t="shared" ca="1" si="147"/>
        <v>306806405.63388038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306806405.63388038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1278360.0234745014</v>
      </c>
      <c r="L2488" s="444">
        <f t="shared" ca="1" si="147"/>
        <v>308084765.65735489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308084765.65735489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1283686.523572312</v>
      </c>
      <c r="L2489" s="444">
        <f t="shared" ca="1" si="147"/>
        <v>309368452.18092722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309368452.18092722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1289035.21742053</v>
      </c>
      <c r="L2490" s="444">
        <f t="shared" ca="1" si="147"/>
        <v>310657487.39834774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310657487.39834774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1294406.1974931154</v>
      </c>
      <c r="L2491" s="444">
        <f t="shared" ca="1" si="147"/>
        <v>311951893.59584087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311951893.59584087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1299799.5566493371</v>
      </c>
      <c r="L2492" s="444">
        <f t="shared" ca="1" si="147"/>
        <v>313251693.1524902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313251693.1524902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1305215.3881353759</v>
      </c>
      <c r="L2493" s="444">
        <f t="shared" ca="1" si="147"/>
        <v>314556908.54062557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314556908.54062557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1310653.7855859399</v>
      </c>
      <c r="L2494" s="444">
        <f t="shared" ca="1" si="147"/>
        <v>315867562.32621151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315867562.32621151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1316114.8430258813</v>
      </c>
      <c r="L2495" s="444">
        <f t="shared" ca="1" si="147"/>
        <v>317183677.16923738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317183677.16923738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1321598.6548718223</v>
      </c>
      <c r="L2496" s="444">
        <f t="shared" ca="1" si="147"/>
        <v>318505275.8241092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318505275.8241092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1327105.3159337882</v>
      </c>
      <c r="L2497" s="444">
        <f t="shared" ca="1" si="147"/>
        <v>319832381.14004296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319832381.14004296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1332634.9214168456</v>
      </c>
      <c r="L2498" s="444">
        <f t="shared" ca="1" si="147"/>
        <v>321165016.06145978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321165016.06145978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1338187.5669227492</v>
      </c>
      <c r="L2499" s="444">
        <f t="shared" ca="1" si="147"/>
        <v>322503203.6283825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322503203.6283825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1343763.3484515937</v>
      </c>
      <c r="L2500" s="444">
        <f t="shared" ca="1" si="147"/>
        <v>323846966.97683412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323846966.97683412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1349362.3624034754</v>
      </c>
      <c r="L2501" s="444">
        <f t="shared" ca="1" si="147"/>
        <v>325196329.33923757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325196329.33923757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1354984.7055801565</v>
      </c>
      <c r="L2502" s="444">
        <f t="shared" ca="1" si="147"/>
        <v>326551314.04481775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326551314.04481775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1360630.4751867405</v>
      </c>
      <c r="L2503" s="444">
        <f t="shared" ca="1" si="147"/>
        <v>327911944.52000451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327911944.52000451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1366299.768833352</v>
      </c>
      <c r="L2504" s="444">
        <f t="shared" ca="1" si="147"/>
        <v>329278244.28883785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329278244.28883785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1371992.6845368245</v>
      </c>
      <c r="L2505" s="444">
        <f t="shared" ca="1" si="147"/>
        <v>330650236.97337466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330650236.97337466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1377709.3207223944</v>
      </c>
      <c r="L2506" s="444">
        <f t="shared" ca="1" si="147"/>
        <v>332027946.29409707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332027946.29409707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1383449.7762254043</v>
      </c>
      <c r="L2507" s="444">
        <f t="shared" ca="1" si="147"/>
        <v>333411396.07032245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333411396.07032245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1389214.1502930103</v>
      </c>
      <c r="L2508" s="444">
        <f t="shared" ca="1" si="147"/>
        <v>334800610.22061545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334800610.22061545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1395002.5425858977</v>
      </c>
      <c r="L2509" s="444">
        <f t="shared" ca="1" si="147"/>
        <v>336195612.76320136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336195612.76320136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1400815.0531800056</v>
      </c>
      <c r="L2510" s="444">
        <f t="shared" ca="1" si="147"/>
        <v>337596427.81638134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337596427.81638134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1406651.7825682554</v>
      </c>
      <c r="L2511" s="444">
        <f t="shared" ca="1" si="147"/>
        <v>339003079.59894961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339003079.59894961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1412512.83166229</v>
      </c>
      <c r="L2512" s="444">
        <f t="shared" ca="1" si="147"/>
        <v>340415592.43061191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340415592.43061191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1418398.3017942163</v>
      </c>
      <c r="L2513" s="444">
        <f t="shared" ca="1" si="147"/>
        <v>341833990.73240614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341833990.73240614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1424308.2947183589</v>
      </c>
      <c r="L2514" s="444">
        <f t="shared" ca="1" si="147"/>
        <v>343258299.02712452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343258299.02712452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1430242.9126130189</v>
      </c>
      <c r="L2515" s="444">
        <f t="shared" ca="1" si="147"/>
        <v>344688541.93973756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344688541.93973756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1436202.2580822399</v>
      </c>
      <c r="L2516" s="444">
        <f t="shared" ca="1" si="147"/>
        <v>346124744.19781977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346124744.19781977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1442186.4341575825</v>
      </c>
      <c r="L2517" s="444">
        <f t="shared" ca="1" si="147"/>
        <v>347566930.63197738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347566930.63197738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1448195.5442999057</v>
      </c>
      <c r="L2518" s="444">
        <f t="shared" ca="1" si="147"/>
        <v>349015126.17627728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349015126.17627728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1454229.6924011554</v>
      </c>
      <c r="L2519" s="444">
        <f t="shared" ca="1" si="147"/>
        <v>350469355.86867845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350469355.86867845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1460288.9827861602</v>
      </c>
      <c r="L2520" s="444">
        <f t="shared" ca="1" si="147"/>
        <v>351929644.85146463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351929644.85146463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1466373.5202144359</v>
      </c>
      <c r="L2521" s="444">
        <f t="shared" ca="1" si="147"/>
        <v>353396018.37167907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353396018.37167907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1472483.409881996</v>
      </c>
      <c r="L2522" s="444">
        <f t="shared" ca="1" si="147"/>
        <v>354868501.78156108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354868501.78156108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1478618.7574231711</v>
      </c>
      <c r="L2523" s="444">
        <f t="shared" ca="1" si="147"/>
        <v>356347120.53898424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356347120.53898424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1484779.6689124343</v>
      </c>
      <c r="L2524" s="444">
        <f t="shared" ca="1" si="147"/>
        <v>357831900.20789665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357831900.20789665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1490966.2508662359</v>
      </c>
      <c r="L2525" s="444">
        <f t="shared" ca="1" si="147"/>
        <v>359322866.45876288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359322866.45876288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1497178.6102448453</v>
      </c>
      <c r="L2526" s="444">
        <f t="shared" ca="1" si="147"/>
        <v>360820045.06900775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360820045.06900775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1503416.8544541989</v>
      </c>
      <c r="L2527" s="444">
        <f t="shared" ca="1" si="147"/>
        <v>362323461.92346197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362323461.92346197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1509681.0913477582</v>
      </c>
      <c r="L2528" s="444">
        <f t="shared" ca="1" si="147"/>
        <v>363833143.01480973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363833143.01480973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1515971.4292283738</v>
      </c>
      <c r="L2529" s="444">
        <f t="shared" ca="1" si="147"/>
        <v>365349114.44403809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365349114.44403809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1522287.9768501588</v>
      </c>
      <c r="L2530" s="444">
        <f t="shared" ca="1" si="147"/>
        <v>366871402.42088825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366871402.42088825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1528630.8434203677</v>
      </c>
      <c r="L2531" s="444">
        <f t="shared" ca="1" si="147"/>
        <v>368400033.26430863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368400033.26430863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1535000.1386012859</v>
      </c>
      <c r="L2532" s="444">
        <f t="shared" ca="1" si="147"/>
        <v>369935033.40290993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369935033.40290993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1541395.9725121248</v>
      </c>
      <c r="L2533" s="444">
        <f t="shared" ca="1" si="147"/>
        <v>371476429.37542206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371476429.37542206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1547818.4557309253</v>
      </c>
      <c r="L2534" s="444">
        <f t="shared" ca="1" si="147"/>
        <v>373024247.83115298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373024247.83115298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1554267.6992964707</v>
      </c>
      <c r="L2535" s="444">
        <f t="shared" ca="1" si="147"/>
        <v>374578515.53044945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374578515.53044945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1560743.8147102061</v>
      </c>
      <c r="L2536" s="444">
        <f t="shared" ca="1" si="147"/>
        <v>376139259.34515965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376139259.34515965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1567246.9139381652</v>
      </c>
      <c r="L2537" s="444">
        <f t="shared" ca="1" si="147"/>
        <v>377706506.25909781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377706506.25909781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1573777.1094129076</v>
      </c>
      <c r="L2538" s="444">
        <f t="shared" ca="1" si="147"/>
        <v>379280283.36851072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379280283.36851072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1580334.5140354612</v>
      </c>
      <c r="L2539" s="444">
        <f t="shared" ca="1" si="147"/>
        <v>380860617.88254619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380860617.88254619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1586919.2411772758</v>
      </c>
      <c r="L2540" s="444">
        <f t="shared" ca="1" si="147"/>
        <v>382447537.12372345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382447537.12372345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1593531.4046821811</v>
      </c>
      <c r="L2541" s="444">
        <f t="shared" ca="1" si="147"/>
        <v>384041068.52840561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384041068.52840561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1600171.1188683566</v>
      </c>
      <c r="L2542" s="444">
        <f t="shared" ca="1" si="147"/>
        <v>385641239.64727396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385641239.64727396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1606838.4985303083</v>
      </c>
      <c r="L2543" s="444">
        <f t="shared" ca="1" si="147"/>
        <v>387248078.14580429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387248078.14580429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1613533.6589408512</v>
      </c>
      <c r="L2544" s="444">
        <f t="shared" ca="1" si="147"/>
        <v>388861611.80474514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388861611.80474514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1620256.7158531048</v>
      </c>
      <c r="L2545" s="444">
        <f t="shared" ca="1" si="147"/>
        <v>390481868.52059823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390481868.52059823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1627007.7855024927</v>
      </c>
      <c r="L2546" s="444">
        <f t="shared" ca="1" si="147"/>
        <v>392108876.30610073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392108876.30610073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1633786.9846087531</v>
      </c>
      <c r="L2547" s="444">
        <f t="shared" ca="1" si="147"/>
        <v>393742663.2907095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393742663.2907095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1640594.4303779562</v>
      </c>
      <c r="L2548" s="444">
        <f t="shared" ca="1" si="147"/>
        <v>395383257.72108746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395383257.72108746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1647430.240504531</v>
      </c>
      <c r="L2549" s="444">
        <f t="shared" ca="1" si="147"/>
        <v>397030687.96159196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397030687.96159196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1654294.5331732999</v>
      </c>
      <c r="L2550" s="444">
        <f t="shared" ca="1" si="147"/>
        <v>398684982.49476528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398684982.49476528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1661187.4270615219</v>
      </c>
      <c r="L2551" s="444">
        <f t="shared" ca="1" si="147"/>
        <v>400346169.92182678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400346169.92182678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1668109.0413409448</v>
      </c>
      <c r="L2552" s="444">
        <f t="shared" ca="1" si="147"/>
        <v>402014278.96316773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402014278.96316773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1675059.4956798656</v>
      </c>
      <c r="L2553" s="444">
        <f t="shared" ca="1" si="147"/>
        <v>403689338.45884758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403689338.45884758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1682038.9102451983</v>
      </c>
      <c r="L2554" s="444">
        <f t="shared" ca="1" si="147"/>
        <v>405371377.36909276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405371377.36909276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1689047.4057045532</v>
      </c>
      <c r="L2555" s="444">
        <f t="shared" ca="1" si="147"/>
        <v>407060424.77479732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407060424.77479732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1696085.1032283222</v>
      </c>
      <c r="L2556" s="444">
        <f t="shared" ca="1" si="147"/>
        <v>408756509.87802565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408756509.87802565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1703152.1244917735</v>
      </c>
      <c r="L2557" s="444">
        <f t="shared" ca="1" si="147"/>
        <v>410459662.0025174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410459662.0025174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1710248.5916771558</v>
      </c>
      <c r="L2558" s="444">
        <f t="shared" ref="L2558:L2812" ca="1" si="152">I2558-J2558+K2558</f>
        <v>412169910.59419453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412169910.59419453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1717374.6274758105</v>
      </c>
      <c r="L2559" s="444">
        <f t="shared" ca="1" si="152"/>
        <v>413887285.22167033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413887285.22167033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1724530.3550902931</v>
      </c>
      <c r="L2560" s="444">
        <f t="shared" ca="1" si="152"/>
        <v>415611815.57676065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415611815.57676065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1731715.8982365027</v>
      </c>
      <c r="L2561" s="444">
        <f t="shared" ca="1" si="152"/>
        <v>417343531.47499716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417343531.47499716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1738931.3811458214</v>
      </c>
      <c r="L2562" s="444">
        <f t="shared" ca="1" si="152"/>
        <v>419082462.856143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419082462.856143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1746176.9285672624</v>
      </c>
      <c r="L2563" s="444">
        <f t="shared" ca="1" si="152"/>
        <v>420828639.78471029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420828639.78471029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1753452.6657696262</v>
      </c>
      <c r="L2564" s="444">
        <f t="shared" ca="1" si="152"/>
        <v>422582092.45047992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422582092.45047992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1760758.7185436666</v>
      </c>
      <c r="L2565" s="444">
        <f t="shared" ca="1" si="152"/>
        <v>424342851.16902357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424342851.16902357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1768095.2132042651</v>
      </c>
      <c r="L2566" s="444">
        <f t="shared" ca="1" si="152"/>
        <v>426110946.38222784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426110946.38222784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1775462.2765926158</v>
      </c>
      <c r="L2567" s="444">
        <f t="shared" ca="1" si="152"/>
        <v>427886408.65882045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427886408.65882045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1782860.0360784184</v>
      </c>
      <c r="L2568" s="444">
        <f t="shared" ca="1" si="152"/>
        <v>429669268.69489884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429669268.69489884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1790288.6195620785</v>
      </c>
      <c r="L2569" s="444">
        <f t="shared" ca="1" si="152"/>
        <v>431459557.31446093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431459557.31446093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1797748.1554769208</v>
      </c>
      <c r="L2570" s="444">
        <f t="shared" ca="1" si="152"/>
        <v>433257305.46993786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433257305.46993786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1805238.7727914078</v>
      </c>
      <c r="L2571" s="444">
        <f t="shared" ca="1" si="152"/>
        <v>435062544.24272925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435062544.24272925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1812760.6010113719</v>
      </c>
      <c r="L2572" s="444">
        <f t="shared" ca="1" si="152"/>
        <v>436875304.84374064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436875304.84374064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1820313.7701822526</v>
      </c>
      <c r="L2573" s="444">
        <f t="shared" ca="1" si="152"/>
        <v>438695618.61392289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438695618.61392289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1827898.4108913455</v>
      </c>
      <c r="L2574" s="444">
        <f t="shared" ca="1" si="152"/>
        <v>440523517.02481425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440523517.02481425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1835514.6542700594</v>
      </c>
      <c r="L2575" s="444">
        <f t="shared" ca="1" si="152"/>
        <v>442359031.6790843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442359031.6790843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1843162.6319961848</v>
      </c>
      <c r="L2576" s="444">
        <f t="shared" ca="1" si="152"/>
        <v>444202194.31108052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444202194.31108052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1850842.4762961685</v>
      </c>
      <c r="L2577" s="444">
        <f t="shared" ca="1" si="152"/>
        <v>446053036.7873767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446053036.7873767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1858554.3199474029</v>
      </c>
      <c r="L2578" s="444">
        <f t="shared" ca="1" si="152"/>
        <v>447911591.10732412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447911591.10732412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1866298.2962805172</v>
      </c>
      <c r="L2579" s="444">
        <f t="shared" ca="1" si="152"/>
        <v>449777889.40360463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449777889.40360463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1874074.539181686</v>
      </c>
      <c r="L2580" s="444">
        <f t="shared" ca="1" si="152"/>
        <v>451651963.94278634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451651963.94278634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1881883.1830949429</v>
      </c>
      <c r="L2581" s="444">
        <f t="shared" ca="1" si="152"/>
        <v>453533847.12588125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453533847.12588125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1889724.3630245049</v>
      </c>
      <c r="L2582" s="444">
        <f t="shared" ca="1" si="152"/>
        <v>455423571.48890579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455423571.48890579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1897598.2145371072</v>
      </c>
      <c r="L2583" s="444">
        <f t="shared" ca="1" si="152"/>
        <v>457321169.70344287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457321169.70344287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1905504.8737643452</v>
      </c>
      <c r="L2584" s="444">
        <f t="shared" ca="1" si="152"/>
        <v>459226674.57720721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459226674.57720721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1913444.47740503</v>
      </c>
      <c r="L2585" s="444">
        <f t="shared" ca="1" si="152"/>
        <v>461140119.05461222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461140119.05461222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1921417.1627275508</v>
      </c>
      <c r="L2586" s="444">
        <f t="shared" ca="1" si="152"/>
        <v>463061536.21733975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463061536.21733975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1929423.0675722489</v>
      </c>
      <c r="L2587" s="444">
        <f t="shared" ca="1" si="152"/>
        <v>464990959.28491199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464990959.28491199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1937462.3303538002</v>
      </c>
      <c r="L2588" s="444">
        <f t="shared" ca="1" si="152"/>
        <v>466928421.61526579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466928421.61526579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1945535.0900636076</v>
      </c>
      <c r="L2589" s="444">
        <f t="shared" ca="1" si="152"/>
        <v>468873956.70532942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468873956.70532942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1953641.4862722061</v>
      </c>
      <c r="L2590" s="444">
        <f t="shared" ca="1" si="152"/>
        <v>470827598.19160163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470827598.19160163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1961781.6591316734</v>
      </c>
      <c r="L2591" s="444">
        <f t="shared" ca="1" si="152"/>
        <v>472789379.85073328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472789379.85073328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1969955.7493780553</v>
      </c>
      <c r="L2592" s="444">
        <f t="shared" ca="1" si="152"/>
        <v>474759335.60011137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474759335.60011137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1978163.8983337975</v>
      </c>
      <c r="L2593" s="444">
        <f t="shared" ca="1" si="152"/>
        <v>476737499.49844515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476737499.49844515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1986406.247910188</v>
      </c>
      <c r="L2594" s="444">
        <f t="shared" ca="1" si="152"/>
        <v>478723905.74635535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478723905.74635535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1994682.9406098139</v>
      </c>
      <c r="L2595" s="444">
        <f t="shared" ca="1" si="152"/>
        <v>480718588.68696517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480718588.68696517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2002994.1195290214</v>
      </c>
      <c r="L2596" s="444">
        <f t="shared" ca="1" si="152"/>
        <v>482721582.80649418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482721582.80649418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2011339.9283603923</v>
      </c>
      <c r="L2597" s="444">
        <f t="shared" ca="1" si="152"/>
        <v>484732922.73485458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484732922.73485458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2019720.5113952274</v>
      </c>
      <c r="L2598" s="444">
        <f t="shared" ca="1" si="152"/>
        <v>486752643.24624979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486752643.24624979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2028136.0135260408</v>
      </c>
      <c r="L2599" s="444">
        <f t="shared" ca="1" si="152"/>
        <v>488780779.25977582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488780779.25977582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2036586.5802490658</v>
      </c>
      <c r="L2600" s="444">
        <f t="shared" ca="1" si="152"/>
        <v>490817365.84002489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490817365.84002489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2045072.3576667702</v>
      </c>
      <c r="L2601" s="444">
        <f t="shared" ca="1" si="152"/>
        <v>492862438.19769168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492862438.19769168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2053593.4924903819</v>
      </c>
      <c r="L2602" s="444">
        <f t="shared" ca="1" si="152"/>
        <v>494916031.69018209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494916031.69018209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2062150.132042425</v>
      </c>
      <c r="L2603" s="444">
        <f t="shared" ca="1" si="152"/>
        <v>496978181.8222245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496978181.8222245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2070742.4242592689</v>
      </c>
      <c r="L2604" s="444">
        <f t="shared" ca="1" si="152"/>
        <v>499048924.24648374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499048924.24648374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2079370.5176936823</v>
      </c>
      <c r="L2605" s="444">
        <f t="shared" ca="1" si="152"/>
        <v>501128294.76417744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501128294.76417744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2088034.561517406</v>
      </c>
      <c r="L2606" s="444">
        <f t="shared" ca="1" si="152"/>
        <v>503216329.32569486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503216329.32569486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2096734.7055237286</v>
      </c>
      <c r="L2607" s="444">
        <f t="shared" ca="1" si="152"/>
        <v>505313064.03121859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505313064.03121859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2105471.1001300775</v>
      </c>
      <c r="L2608" s="444">
        <f t="shared" ca="1" si="152"/>
        <v>507418535.13134867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507418535.13134867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2114243.8963806196</v>
      </c>
      <c r="L2609" s="444">
        <f t="shared" ca="1" si="152"/>
        <v>509532779.02772927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509532779.02772927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2123053.2459488716</v>
      </c>
      <c r="L2610" s="444">
        <f t="shared" ca="1" si="152"/>
        <v>511655832.27367812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511655832.27367812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2131899.3011403256</v>
      </c>
      <c r="L2611" s="444">
        <f t="shared" ca="1" si="152"/>
        <v>513787731.57481843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513787731.57481843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2140782.2148950766</v>
      </c>
      <c r="L2612" s="444">
        <f t="shared" ca="1" si="152"/>
        <v>515928513.7897135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515928513.7897135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2149702.1407904727</v>
      </c>
      <c r="L2613" s="444">
        <f t="shared" ca="1" si="152"/>
        <v>518078215.93050396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518078215.93050396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2158659.2330437666</v>
      </c>
      <c r="L2614" s="444">
        <f t="shared" ca="1" si="152"/>
        <v>520236875.16354775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520236875.16354775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2167653.6465147822</v>
      </c>
      <c r="L2615" s="444">
        <f t="shared" ca="1" si="152"/>
        <v>522404528.81006253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522404528.81006253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2176685.5367085938</v>
      </c>
      <c r="L2616" s="444">
        <f t="shared" ca="1" si="152"/>
        <v>524581214.34677112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524581214.34677112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2185755.059778213</v>
      </c>
      <c r="L2617" s="444">
        <f t="shared" ca="1" si="152"/>
        <v>526766969.40654933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526766969.40654933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2194862.3725272892</v>
      </c>
      <c r="L2618" s="444">
        <f t="shared" ca="1" si="152"/>
        <v>528961831.77907664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528961831.77907664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2204007.6324128192</v>
      </c>
      <c r="L2619" s="444">
        <f t="shared" ca="1" si="152"/>
        <v>531165839.41148943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531165839.41148943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2213190.9975478724</v>
      </c>
      <c r="L2620" s="444">
        <f t="shared" ca="1" si="152"/>
        <v>533379030.40903729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533379030.40903729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2222412.6267043217</v>
      </c>
      <c r="L2621" s="444">
        <f t="shared" ca="1" si="152"/>
        <v>535601443.03574163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535601443.03574163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2231672.6793155903</v>
      </c>
      <c r="L2622" s="444">
        <f t="shared" ca="1" si="152"/>
        <v>537833115.71505725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537833115.71505725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2240971.3154794052</v>
      </c>
      <c r="L2623" s="444">
        <f t="shared" ca="1" si="152"/>
        <v>540074087.03053665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540074087.03053665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2250308.6959605692</v>
      </c>
      <c r="L2624" s="444">
        <f t="shared" ca="1" si="152"/>
        <v>542324395.72649717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542324395.72649717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2259684.9821937382</v>
      </c>
      <c r="L2625" s="444">
        <f t="shared" ca="1" si="152"/>
        <v>544584080.70869088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544584080.70869088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2269100.3362862119</v>
      </c>
      <c r="L2626" s="444">
        <f t="shared" ca="1" si="152"/>
        <v>546853181.04497707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546853181.04497707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2278554.9210207378</v>
      </c>
      <c r="L2627" s="444">
        <f t="shared" ca="1" si="152"/>
        <v>549131735.96599782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549131735.96599782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2288048.8998583243</v>
      </c>
      <c r="L2628" s="444">
        <f t="shared" ca="1" si="152"/>
        <v>551419784.86585617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551419784.86585617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2297582.4369410672</v>
      </c>
      <c r="L2629" s="444">
        <f t="shared" ca="1" si="152"/>
        <v>553717367.3027972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553717367.3027972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2307155.6970949881</v>
      </c>
      <c r="L2630" s="444">
        <f t="shared" ca="1" si="152"/>
        <v>556024522.99989223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556024522.99989223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2316768.8458328843</v>
      </c>
      <c r="L2631" s="444">
        <f t="shared" ca="1" si="152"/>
        <v>558341291.84572506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558341291.84572506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2326422.0493571879</v>
      </c>
      <c r="L2632" s="444">
        <f t="shared" ca="1" si="152"/>
        <v>560667713.89508224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560667713.89508224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2336115.4745628424</v>
      </c>
      <c r="L2633" s="444">
        <f t="shared" ca="1" si="152"/>
        <v>563003829.36964512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563003829.36964512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2345849.2890401878</v>
      </c>
      <c r="L2634" s="444">
        <f t="shared" ca="1" si="152"/>
        <v>565349678.65868533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565349678.65868533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2355623.6610778556</v>
      </c>
      <c r="L2635" s="444">
        <f t="shared" ca="1" si="152"/>
        <v>567705302.31976318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567705302.31976318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2365438.7596656801</v>
      </c>
      <c r="L2636" s="444">
        <f t="shared" ca="1" si="152"/>
        <v>570070741.07942891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570070741.07942891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2375294.7544976203</v>
      </c>
      <c r="L2637" s="444">
        <f t="shared" ca="1" si="152"/>
        <v>572446035.83392656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572446035.83392656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2385191.8159746937</v>
      </c>
      <c r="L2638" s="444">
        <f t="shared" ca="1" si="152"/>
        <v>574831227.64990127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574831227.64990127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2395130.1152079217</v>
      </c>
      <c r="L2639" s="444">
        <f t="shared" ca="1" si="152"/>
        <v>577226357.76510918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577226357.76510918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2405109.8240212882</v>
      </c>
      <c r="L2640" s="444">
        <f t="shared" ca="1" si="152"/>
        <v>579631467.58913052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579631467.58913052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2415131.1149547105</v>
      </c>
      <c r="L2641" s="444">
        <f t="shared" ca="1" si="152"/>
        <v>582046598.70408523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582046598.70408523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2425194.1612670217</v>
      </c>
      <c r="L2642" s="444">
        <f t="shared" ca="1" si="152"/>
        <v>584471792.86535227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584471792.86535227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2435299.1369389677</v>
      </c>
      <c r="L2643" s="444">
        <f t="shared" ca="1" si="152"/>
        <v>586907092.0022912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586907092.0022912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2445446.2166762133</v>
      </c>
      <c r="L2644" s="444">
        <f t="shared" ca="1" si="152"/>
        <v>589352538.21896744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589352538.21896744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2455635.5759123643</v>
      </c>
      <c r="L2645" s="444">
        <f t="shared" ca="1" si="152"/>
        <v>591808173.79487979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591808173.79487979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2465867.3908119993</v>
      </c>
      <c r="L2646" s="444">
        <f t="shared" ca="1" si="152"/>
        <v>594274041.18569183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594274041.18569183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2476141.8382737162</v>
      </c>
      <c r="L2647" s="444">
        <f t="shared" ca="1" si="152"/>
        <v>596750183.0239656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596750183.0239656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2486459.0959331901</v>
      </c>
      <c r="L2648" s="444">
        <f t="shared" ca="1" si="152"/>
        <v>599236642.1198988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599236642.1198988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2496819.342166245</v>
      </c>
      <c r="L2649" s="444">
        <f t="shared" ca="1" si="152"/>
        <v>601733461.46206498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601733461.46206498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2507222.7560919374</v>
      </c>
      <c r="L2650" s="444">
        <f t="shared" ca="1" si="152"/>
        <v>604240684.21815693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604240684.21815693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2517669.5175756537</v>
      </c>
      <c r="L2651" s="444">
        <f t="shared" ca="1" si="152"/>
        <v>606758353.73573256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606758353.73573256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2528159.8072322188</v>
      </c>
      <c r="L2652" s="444">
        <f t="shared" ca="1" si="152"/>
        <v>609286513.54296482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609286513.54296482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2538693.8064290201</v>
      </c>
      <c r="L2653" s="444">
        <f t="shared" ca="1" si="152"/>
        <v>611825207.34939384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611825207.34939384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2549271.6972891409</v>
      </c>
      <c r="L2654" s="444">
        <f t="shared" ca="1" si="152"/>
        <v>614374479.04668295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614374479.04668295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2559893.6626945124</v>
      </c>
      <c r="L2655" s="444">
        <f t="shared" ca="1" si="152"/>
        <v>616934372.70937741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616934372.70937741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2570559.8862890727</v>
      </c>
      <c r="L2656" s="444">
        <f t="shared" ca="1" si="152"/>
        <v>619504932.59566653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619504932.59566653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2581270.5524819437</v>
      </c>
      <c r="L2657" s="444">
        <f t="shared" ca="1" si="152"/>
        <v>622086203.14814842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622086203.14814842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2592025.8464506185</v>
      </c>
      <c r="L2658" s="444">
        <f t="shared" ca="1" si="152"/>
        <v>624678228.99459898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624678228.99459898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2602825.9541441626</v>
      </c>
      <c r="L2659" s="444">
        <f t="shared" ca="1" si="152"/>
        <v>627281054.9487431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627281054.9487431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2613671.0622864296</v>
      </c>
      <c r="L2660" s="444">
        <f t="shared" ca="1" si="152"/>
        <v>629894726.01102948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629894726.01102948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2624561.3583792895</v>
      </c>
      <c r="L2661" s="444">
        <f t="shared" ca="1" si="152"/>
        <v>632519287.36940873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632519287.36940873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2635497.0307058697</v>
      </c>
      <c r="L2662" s="444">
        <f t="shared" ca="1" si="152"/>
        <v>635154784.40011466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635154784.40011466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2646478.2683338108</v>
      </c>
      <c r="L2663" s="444">
        <f t="shared" ca="1" si="152"/>
        <v>637801262.66844845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637801262.66844845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2657505.261118535</v>
      </c>
      <c r="L2664" s="444">
        <f t="shared" ca="1" si="152"/>
        <v>640458767.92956698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640458767.92956698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2668578.1997065293</v>
      </c>
      <c r="L2665" s="444">
        <f t="shared" ca="1" si="152"/>
        <v>643127346.12927353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643127346.12927353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2679697.2755386396</v>
      </c>
      <c r="L2666" s="444">
        <f t="shared" ca="1" si="152"/>
        <v>645807043.40481222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645807043.40481222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2690862.6808533841</v>
      </c>
      <c r="L2667" s="444">
        <f t="shared" ca="1" si="152"/>
        <v>648497906.08566558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648497906.08566558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2702074.608690273</v>
      </c>
      <c r="L2668" s="444">
        <f t="shared" ca="1" si="152"/>
        <v>651199980.69435585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651199980.69435585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2713333.2528931494</v>
      </c>
      <c r="L2669" s="444">
        <f t="shared" ca="1" si="152"/>
        <v>653913313.94724894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653913313.94724894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2724638.8081135373</v>
      </c>
      <c r="L2670" s="444">
        <f t="shared" ca="1" si="152"/>
        <v>656637952.75536251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656637952.75536251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2735991.4698140104</v>
      </c>
      <c r="L2671" s="444">
        <f t="shared" ca="1" si="152"/>
        <v>659373944.22517657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659373944.22517657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2747391.4342715689</v>
      </c>
      <c r="L2672" s="444">
        <f t="shared" ca="1" si="152"/>
        <v>662121335.65944815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662121335.65944815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2758838.898581034</v>
      </c>
      <c r="L2673" s="444">
        <f t="shared" ca="1" si="152"/>
        <v>664880174.55802917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664880174.55802917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2770334.0606584549</v>
      </c>
      <c r="L2674" s="444">
        <f t="shared" ca="1" si="152"/>
        <v>667650508.61868763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667650508.61868763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2781877.1192445317</v>
      </c>
      <c r="L2675" s="444">
        <f t="shared" ca="1" si="152"/>
        <v>670432385.73793221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670432385.73793221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2793468.2739080507</v>
      </c>
      <c r="L2676" s="444">
        <f t="shared" ca="1" si="152"/>
        <v>673225854.01184022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673225854.01184022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2805107.7250493341</v>
      </c>
      <c r="L2677" s="444">
        <f t="shared" ca="1" si="152"/>
        <v>676030961.7368896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676030961.7368896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2816795.6739037065</v>
      </c>
      <c r="L2678" s="444">
        <f t="shared" ca="1" si="152"/>
        <v>678847757.4107933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678847757.4107933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2828532.3225449719</v>
      </c>
      <c r="L2679" s="444">
        <f t="shared" ca="1" si="152"/>
        <v>681676289.73333824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681676289.73333824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2840317.8738889094</v>
      </c>
      <c r="L2680" s="444">
        <f t="shared" ca="1" si="152"/>
        <v>684516607.60722709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684516607.60722709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2852152.5316967797</v>
      </c>
      <c r="L2681" s="444">
        <f t="shared" ca="1" si="152"/>
        <v>687368760.13892388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687368760.13892388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2864036.5005788496</v>
      </c>
      <c r="L2682" s="444">
        <f t="shared" ca="1" si="152"/>
        <v>690232796.63950276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690232796.63950276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2875969.9859979283</v>
      </c>
      <c r="L2683" s="444">
        <f t="shared" ca="1" si="152"/>
        <v>693108766.62550068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693108766.62550068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2887953.1942729196</v>
      </c>
      <c r="L2684" s="444">
        <f t="shared" ca="1" si="152"/>
        <v>695996719.81977355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695996719.81977355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2899986.3325823899</v>
      </c>
      <c r="L2685" s="444">
        <f t="shared" ca="1" si="152"/>
        <v>698896706.15235591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698896706.15235591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2912069.6089681494</v>
      </c>
      <c r="L2686" s="444">
        <f t="shared" ca="1" si="152"/>
        <v>701808775.76132405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701808775.76132405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2924203.2323388504</v>
      </c>
      <c r="L2687" s="444">
        <f t="shared" ca="1" si="152"/>
        <v>704732978.99366295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704732978.99366295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2936387.4124735957</v>
      </c>
      <c r="L2688" s="444">
        <f t="shared" ca="1" si="152"/>
        <v>707669366.40613651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707669366.40613651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2948622.3600255689</v>
      </c>
      <c r="L2689" s="444">
        <f t="shared" ca="1" si="152"/>
        <v>710617988.76616204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710617988.76616204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2960908.2865256751</v>
      </c>
      <c r="L2690" s="444">
        <f t="shared" ca="1" si="152"/>
        <v>713578897.05268776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713578897.05268776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2973245.4043861991</v>
      </c>
      <c r="L2691" s="444">
        <f t="shared" ca="1" si="152"/>
        <v>716552142.45707393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716552142.45707393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2985633.9269044749</v>
      </c>
      <c r="L2692" s="444">
        <f t="shared" ca="1" si="152"/>
        <v>719537776.38397837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719537776.38397837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2998074.0682665766</v>
      </c>
      <c r="L2693" s="444">
        <f t="shared" ca="1" si="152"/>
        <v>722535850.452245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722535850.452245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3010566.0435510208</v>
      </c>
      <c r="L2694" s="444">
        <f t="shared" ca="1" si="152"/>
        <v>725546416.49579597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725546416.49579597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3023110.0687324833</v>
      </c>
      <c r="L2695" s="444">
        <f t="shared" ca="1" si="152"/>
        <v>728569526.56452847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728569526.56452847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3035706.3606855352</v>
      </c>
      <c r="L2696" s="444">
        <f t="shared" ca="1" si="152"/>
        <v>731605232.92521405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731605232.92521405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3048355.1371883918</v>
      </c>
      <c r="L2697" s="444">
        <f t="shared" ca="1" si="152"/>
        <v>734653588.06240249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734653588.06240249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3061056.6169266771</v>
      </c>
      <c r="L2698" s="444">
        <f t="shared" ca="1" si="152"/>
        <v>737714644.67932916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737714644.67932916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3073811.0194972046</v>
      </c>
      <c r="L2699" s="444">
        <f t="shared" ca="1" si="152"/>
        <v>740788455.69882631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740788455.69882631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3086618.5654117763</v>
      </c>
      <c r="L2700" s="444">
        <f t="shared" ca="1" si="152"/>
        <v>743875074.26423812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743875074.26423812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3099479.4761009919</v>
      </c>
      <c r="L2701" s="444">
        <f t="shared" ca="1" si="152"/>
        <v>746974553.74033916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746974553.74033916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3112393.9739180799</v>
      </c>
      <c r="L2702" s="444">
        <f t="shared" ca="1" si="152"/>
        <v>750086947.71425724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750086947.71425724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3125362.2821427383</v>
      </c>
      <c r="L2703" s="444">
        <f t="shared" ca="1" si="152"/>
        <v>753212309.9964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753212309.9964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3138384.6249850001</v>
      </c>
      <c r="L2704" s="444">
        <f t="shared" ca="1" si="152"/>
        <v>756350694.62138498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756350694.62138498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3151461.2275891039</v>
      </c>
      <c r="L2705" s="444">
        <f t="shared" ca="1" si="152"/>
        <v>759502155.84897411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759502155.84897411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3164592.3160373922</v>
      </c>
      <c r="L2706" s="444">
        <f t="shared" ca="1" si="152"/>
        <v>762666748.16501153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762666748.16501153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3177778.1173542147</v>
      </c>
      <c r="L2707" s="444">
        <f t="shared" ca="1" si="152"/>
        <v>765844526.2823658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765844526.2823658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3191018.8595098574</v>
      </c>
      <c r="L2708" s="444">
        <f t="shared" ca="1" si="152"/>
        <v>769035545.14187562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769035545.14187562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3204314.7714244816</v>
      </c>
      <c r="L2709" s="444">
        <f t="shared" ca="1" si="152"/>
        <v>772239859.91330016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772239859.91330016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3217666.0829720842</v>
      </c>
      <c r="L2710" s="444">
        <f t="shared" ca="1" si="152"/>
        <v>775457525.99627221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775457525.99627221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3231073.0249844673</v>
      </c>
      <c r="L2711" s="444">
        <f t="shared" ca="1" si="152"/>
        <v>778688599.02125669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778688599.02125669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3244535.8292552363</v>
      </c>
      <c r="L2712" s="444">
        <f t="shared" ca="1" si="152"/>
        <v>781933134.85051191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781933134.85051191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3258054.7285437994</v>
      </c>
      <c r="L2713" s="444">
        <f t="shared" ca="1" si="152"/>
        <v>785191189.57905567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785191189.57905567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3271629.9565793984</v>
      </c>
      <c r="L2714" s="444">
        <f t="shared" ca="1" si="152"/>
        <v>788462819.53563511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788462819.53563511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3285261.7480651462</v>
      </c>
      <c r="L2715" s="444">
        <f t="shared" ca="1" si="152"/>
        <v>791748081.28370023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791748081.28370023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3298950.3386820843</v>
      </c>
      <c r="L2716" s="444">
        <f t="shared" ca="1" si="152"/>
        <v>795047031.62238228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795047031.62238228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3312695.9650932597</v>
      </c>
      <c r="L2717" s="444">
        <f t="shared" ca="1" si="152"/>
        <v>798359727.58747554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798359727.58747554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3326498.8649478145</v>
      </c>
      <c r="L2718" s="444">
        <f t="shared" ca="1" si="152"/>
        <v>801686226.45242333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801686226.45242333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3340359.2768850974</v>
      </c>
      <c r="L2719" s="444">
        <f t="shared" ca="1" si="152"/>
        <v>805026585.72930849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805026585.72930849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3354277.4405387854</v>
      </c>
      <c r="L2720" s="444">
        <f t="shared" ca="1" si="152"/>
        <v>808380863.16984725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808380863.16984725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3368253.5965410303</v>
      </c>
      <c r="L2721" s="444">
        <f t="shared" ca="1" si="152"/>
        <v>811749116.7663883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811749116.7663883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3382287.9865266178</v>
      </c>
      <c r="L2722" s="444">
        <f t="shared" ca="1" si="152"/>
        <v>815131404.75291491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815131404.75291491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3396380.8531371453</v>
      </c>
      <c r="L2723" s="444">
        <f t="shared" ca="1" si="152"/>
        <v>818527785.60605204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818527785.60605204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3410532.4400252169</v>
      </c>
      <c r="L2724" s="444">
        <f t="shared" ca="1" si="152"/>
        <v>821938318.04607725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821938318.04607725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3424742.9918586551</v>
      </c>
      <c r="L2725" s="444">
        <f t="shared" ca="1" si="152"/>
        <v>825363061.03793585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825363061.03793585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3439012.7543247328</v>
      </c>
      <c r="L2726" s="444">
        <f t="shared" ca="1" si="152"/>
        <v>828802073.79226053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828802073.79226053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3453341.9741344186</v>
      </c>
      <c r="L2727" s="444">
        <f t="shared" ca="1" si="152"/>
        <v>832255415.76639497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832255415.76639497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3467730.8990266458</v>
      </c>
      <c r="L2728" s="444">
        <f t="shared" ca="1" si="152"/>
        <v>835723146.66542161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835723146.66542161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3482179.7777725901</v>
      </c>
      <c r="L2729" s="444">
        <f t="shared" ca="1" si="152"/>
        <v>839205326.44319415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839205326.44319415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3496688.8601799756</v>
      </c>
      <c r="L2730" s="444">
        <f t="shared" ca="1" si="152"/>
        <v>842702015.30337417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842702015.30337417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3511258.3970973925</v>
      </c>
      <c r="L2731" s="444">
        <f t="shared" ca="1" si="152"/>
        <v>846213273.70047152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846213273.70047152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3525888.6404186315</v>
      </c>
      <c r="L2732" s="444">
        <f t="shared" ca="1" si="152"/>
        <v>849739162.34089017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849739162.34089017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3540579.8430870422</v>
      </c>
      <c r="L2733" s="444">
        <f t="shared" ca="1" si="152"/>
        <v>853279742.18397725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853279742.18397725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3555332.2590999044</v>
      </c>
      <c r="L2734" s="444">
        <f t="shared" ca="1" si="152"/>
        <v>856835074.44307721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856835074.44307721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3570146.1435128218</v>
      </c>
      <c r="L2735" s="444">
        <f t="shared" ca="1" si="152"/>
        <v>860405220.58659005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860405220.58659005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3585021.7524441252</v>
      </c>
      <c r="L2736" s="444">
        <f t="shared" ca="1" si="152"/>
        <v>863990242.3390342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863990242.3390342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3599959.3430793085</v>
      </c>
      <c r="L2737" s="444">
        <f t="shared" ca="1" si="152"/>
        <v>867590201.68211353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867590201.68211353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3614959.1736754728</v>
      </c>
      <c r="L2738" s="444">
        <f t="shared" ca="1" si="152"/>
        <v>871205160.85578895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871205160.85578895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3630021.5035657869</v>
      </c>
      <c r="L2739" s="444">
        <f t="shared" ca="1" si="152"/>
        <v>874835182.35935473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874835182.35935473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3645146.5931639778</v>
      </c>
      <c r="L2740" s="444">
        <f t="shared" ca="1" si="152"/>
        <v>878480328.9525187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878480328.9525187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3660334.7039688281</v>
      </c>
      <c r="L2741" s="444">
        <f t="shared" ca="1" si="152"/>
        <v>882140663.65648758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882140663.65648758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3675586.0985686979</v>
      </c>
      <c r="L2742" s="444">
        <f t="shared" ca="1" si="152"/>
        <v>885816249.75505626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885816249.75505626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3690901.0406460678</v>
      </c>
      <c r="L2743" s="444">
        <f t="shared" ca="1" si="152"/>
        <v>889507150.79570234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889507150.79570234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3706279.7949820925</v>
      </c>
      <c r="L2744" s="444">
        <f t="shared" ca="1" si="152"/>
        <v>893213430.59068441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893213430.59068441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3721722.6274611852</v>
      </c>
      <c r="L2745" s="444">
        <f t="shared" ca="1" si="152"/>
        <v>896935153.21814561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896935153.21814561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3737229.8050756073</v>
      </c>
      <c r="L2746" s="444">
        <f t="shared" ca="1" si="152"/>
        <v>900672383.02322125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900672383.02322125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3752801.5959300878</v>
      </c>
      <c r="L2747" s="444">
        <f t="shared" ca="1" si="152"/>
        <v>904425184.61915135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904425184.61915135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3768438.2692464641</v>
      </c>
      <c r="L2748" s="444">
        <f t="shared" ca="1" si="152"/>
        <v>908193622.88839781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908193622.88839781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3784140.0953683243</v>
      </c>
      <c r="L2749" s="444">
        <f t="shared" ca="1" si="152"/>
        <v>911977762.98376608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911977762.98376608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3799907.3457656917</v>
      </c>
      <c r="L2750" s="444">
        <f t="shared" ca="1" si="152"/>
        <v>915777670.32953179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915777670.32953179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3815740.2930397154</v>
      </c>
      <c r="L2751" s="444">
        <f t="shared" ca="1" si="152"/>
        <v>919593410.62257147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919593410.62257147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3831639.2109273807</v>
      </c>
      <c r="L2752" s="444">
        <f t="shared" ca="1" si="152"/>
        <v>923425049.83349884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923425049.83349884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3847604.3743062452</v>
      </c>
      <c r="L2753" s="444">
        <f t="shared" ca="1" si="152"/>
        <v>927272654.20780504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927272654.20780504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3863636.0591991874</v>
      </c>
      <c r="L2754" s="444">
        <f t="shared" ca="1" si="152"/>
        <v>931136290.26700425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931136290.26700425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3879734.5427791849</v>
      </c>
      <c r="L2755" s="444">
        <f t="shared" ca="1" si="152"/>
        <v>935016024.80978346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935016024.80978346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3895900.1033740975</v>
      </c>
      <c r="L2756" s="444">
        <f t="shared" ca="1" si="152"/>
        <v>938911924.91315758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938911924.91315758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3912133.02047149</v>
      </c>
      <c r="L2757" s="444">
        <f t="shared" ca="1" si="152"/>
        <v>942824057.93362904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942824057.93362904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3928433.5747234547</v>
      </c>
      <c r="L2758" s="444">
        <f t="shared" ca="1" si="152"/>
        <v>946752491.50835252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946752491.50835252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3944802.0479514687</v>
      </c>
      <c r="L2759" s="444">
        <f t="shared" ca="1" si="152"/>
        <v>950697293.55630398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950697293.55630398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3961238.723151267</v>
      </c>
      <c r="L2760" s="444">
        <f t="shared" ca="1" si="152"/>
        <v>954658532.2794553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954658532.2794553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3977743.8844977305</v>
      </c>
      <c r="L2761" s="444">
        <f t="shared" ca="1" si="152"/>
        <v>958636276.16395307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958636276.16395307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3994317.8173498046</v>
      </c>
      <c r="L2762" s="444">
        <f t="shared" ca="1" si="152"/>
        <v>962630593.98130286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962630593.98130286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4010960.808255428</v>
      </c>
      <c r="L2763" s="444">
        <f t="shared" ca="1" si="152"/>
        <v>966641554.78955829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966641554.78955829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4027673.1449564928</v>
      </c>
      <c r="L2764" s="444">
        <f t="shared" ca="1" si="152"/>
        <v>970669227.93451476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970669227.93451476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4044455.1163938115</v>
      </c>
      <c r="L2765" s="444">
        <f t="shared" ca="1" si="152"/>
        <v>974713683.05090857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974713683.05090857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4061307.0127121191</v>
      </c>
      <c r="L2766" s="444">
        <f t="shared" ca="1" si="152"/>
        <v>978774990.06362069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978774990.06362069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4078229.1252650861</v>
      </c>
      <c r="L2767" s="444">
        <f t="shared" ca="1" si="152"/>
        <v>982853219.18888581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982853219.18888581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4095221.7466203575</v>
      </c>
      <c r="L2768" s="444">
        <f t="shared" ca="1" si="152"/>
        <v>986948440.93550622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986948440.93550622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4112285.1705646091</v>
      </c>
      <c r="L2769" s="444">
        <f t="shared" ca="1" si="152"/>
        <v>991060726.10607088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991060726.10607088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4129419.6921086293</v>
      </c>
      <c r="L2770" s="444">
        <f t="shared" ca="1" si="152"/>
        <v>995190145.79817951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995190145.79817951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4146625.6074924148</v>
      </c>
      <c r="L2771" s="444">
        <f t="shared" ca="1" si="152"/>
        <v>999336771.40567195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999336771.40567195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4163903.2141902996</v>
      </c>
      <c r="L2772" s="444">
        <f t="shared" ca="1" si="152"/>
        <v>1003500674.6198622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1003500674.6198622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4181252.8109160922</v>
      </c>
      <c r="L2773" s="444">
        <f t="shared" ca="1" si="152"/>
        <v>1007681927.4307783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1007681927.4307783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4198674.6976282429</v>
      </c>
      <c r="L2774" s="444">
        <f t="shared" ca="1" si="152"/>
        <v>1011880602.1284065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1011880602.1284065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4216169.1755350269</v>
      </c>
      <c r="L2775" s="444">
        <f t="shared" ca="1" si="152"/>
        <v>1016096771.3039416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1016096771.3039416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4233736.547099757</v>
      </c>
      <c r="L2776" s="444">
        <f t="shared" ca="1" si="152"/>
        <v>1020330507.8510413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1020330507.8510413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4251377.1160460059</v>
      </c>
      <c r="L2777" s="444">
        <f t="shared" ca="1" si="152"/>
        <v>1024581884.9670873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1024581884.9670873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4269091.1873628628</v>
      </c>
      <c r="L2778" s="444">
        <f t="shared" ca="1" si="152"/>
        <v>1028850976.1544502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1028850976.1544502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4286879.0673102094</v>
      </c>
      <c r="L2779" s="444">
        <f t="shared" ca="1" si="152"/>
        <v>1033137855.2217604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1033137855.2217604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4304741.0634240024</v>
      </c>
      <c r="L2780" s="444">
        <f t="shared" ca="1" si="152"/>
        <v>1037442596.2851844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1037442596.2851844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4322677.4845216013</v>
      </c>
      <c r="L2781" s="444">
        <f t="shared" ca="1" si="152"/>
        <v>1041765273.769706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1041765273.769706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4340688.6407071082</v>
      </c>
      <c r="L2782" s="444">
        <f t="shared" ca="1" si="152"/>
        <v>1046105962.4104131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1046105962.4104131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4358774.8433767213</v>
      </c>
      <c r="L2783" s="444">
        <f t="shared" ca="1" si="152"/>
        <v>1050464737.2537899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1050464737.2537899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4376936.4052241249</v>
      </c>
      <c r="L2784" s="444">
        <f t="shared" ca="1" si="152"/>
        <v>1054841673.659014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1054841673.659014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4395173.6402458912</v>
      </c>
      <c r="L2785" s="444">
        <f t="shared" ca="1" si="152"/>
        <v>1059236847.2992599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1059236847.2992599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4413486.8637469169</v>
      </c>
      <c r="L2786" s="444">
        <f t="shared" ca="1" si="152"/>
        <v>1063650334.1630068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1063650334.1630068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4431876.3923458615</v>
      </c>
      <c r="L2787" s="444">
        <f t="shared" ca="1" si="152"/>
        <v>1068082210.5553527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1068082210.5553527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4450342.5439806366</v>
      </c>
      <c r="L2788" s="444">
        <f t="shared" ca="1" si="152"/>
        <v>1072532553.0993333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1072532553.0993333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4468885.6379138893</v>
      </c>
      <c r="L2789" s="444">
        <f t="shared" ca="1" si="152"/>
        <v>1077001438.7372472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1077001438.7372472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4487505.9947385304</v>
      </c>
      <c r="L2790" s="444">
        <f t="shared" ca="1" si="152"/>
        <v>1081488944.7319858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1081488944.7319858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4506203.9363832744</v>
      </c>
      <c r="L2791" s="444">
        <f t="shared" ca="1" si="152"/>
        <v>1085995148.6683691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1085995148.6683691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4524979.7861182047</v>
      </c>
      <c r="L2792" s="444">
        <f t="shared" ca="1" si="152"/>
        <v>1090520128.4544873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1090520128.4544873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4543833.8685603635</v>
      </c>
      <c r="L2793" s="444">
        <f t="shared" ca="1" si="152"/>
        <v>1095063962.3230476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1095063962.3230476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4562766.509679365</v>
      </c>
      <c r="L2794" s="444">
        <f t="shared" ca="1" si="152"/>
        <v>1099626728.832727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1099626728.832727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4581778.0368030285</v>
      </c>
      <c r="L2795" s="444">
        <f t="shared" ca="1" si="152"/>
        <v>1104208506.86953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1104208506.86953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4600868.7786230417</v>
      </c>
      <c r="L2796" s="444">
        <f t="shared" ca="1" si="152"/>
        <v>1108809375.6481531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1108809375.6481531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4620039.065200638</v>
      </c>
      <c r="L2797" s="444">
        <f t="shared" ca="1" si="152"/>
        <v>1113429414.7133536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1113429414.7133536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4639289.2279723063</v>
      </c>
      <c r="L2798" s="444">
        <f t="shared" ca="1" si="152"/>
        <v>1118068703.9413259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1118068703.9413259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4658619.5997555247</v>
      </c>
      <c r="L2799" s="444">
        <f t="shared" ca="1" si="152"/>
        <v>1122727323.5410814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1122727323.5410814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4678030.5147545058</v>
      </c>
      <c r="L2800" s="444">
        <f t="shared" ca="1" si="152"/>
        <v>1127405354.055836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1127405354.055836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4697522.3085659835</v>
      </c>
      <c r="L2801" s="444">
        <f t="shared" ca="1" si="152"/>
        <v>1132102876.3644021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1132102876.3644021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4717095.3181850081</v>
      </c>
      <c r="L2802" s="444">
        <f t="shared" ca="1" si="152"/>
        <v>1136819971.6825871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1136819971.6825871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4736749.8820107793</v>
      </c>
      <c r="L2803" s="444">
        <f t="shared" ca="1" si="152"/>
        <v>1141556721.5645978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1141556721.5645978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4756486.3398524914</v>
      </c>
      <c r="L2804" s="444">
        <f t="shared" ca="1" si="152"/>
        <v>1146313207.9044504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1146313207.9044504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4776305.0329352096</v>
      </c>
      <c r="L2805" s="444">
        <f t="shared" ca="1" si="152"/>
        <v>1151089512.9373856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1151089512.9373856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4796206.303905773</v>
      </c>
      <c r="L2806" s="444">
        <f t="shared" ca="1" si="152"/>
        <v>1155885719.2412913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1155885719.2412913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4816190.496838714</v>
      </c>
      <c r="L2807" s="444">
        <f t="shared" ca="1" si="152"/>
        <v>1160701909.7381301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1160701909.7381301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4836257.9572422085</v>
      </c>
      <c r="L2808" s="444">
        <f t="shared" ca="1" si="152"/>
        <v>1165538167.6953723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1165538167.6953723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4856409.0320640514</v>
      </c>
      <c r="L2809" s="444">
        <f t="shared" ca="1" si="152"/>
        <v>1170394576.7274363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1170394576.7274363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4876644.0696976511</v>
      </c>
      <c r="L2810" s="444">
        <f t="shared" ca="1" si="152"/>
        <v>1175271220.7971339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1175271220.7971339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4896963.4199880576</v>
      </c>
      <c r="L2811" s="444">
        <f t="shared" ca="1" si="152"/>
        <v>1180168184.2171221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1180168184.2171221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4917367.4342380082</v>
      </c>
      <c r="L2812" s="444">
        <f t="shared" ca="1" si="152"/>
        <v>1185085551.65136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1185085551.65136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4937856.4652140001</v>
      </c>
      <c r="L2813" s="444">
        <f t="shared" ref="L2813:L3067" ca="1" si="157">I2813-J2813+K2813</f>
        <v>1190023408.116574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1190023408.116574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4958430.8671523919</v>
      </c>
      <c r="L2814" s="444">
        <f t="shared" ca="1" si="157"/>
        <v>1194981838.9837265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1194981838.9837265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4979090.9957655268</v>
      </c>
      <c r="L2815" s="444">
        <f t="shared" ca="1" si="157"/>
        <v>1199960929.9794919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1199960929.9794919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4999837.2082478832</v>
      </c>
      <c r="L2816" s="444">
        <f t="shared" ca="1" si="157"/>
        <v>1204960767.1877398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1204960767.1877398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5020669.8632822493</v>
      </c>
      <c r="L2817" s="444">
        <f t="shared" ca="1" si="157"/>
        <v>1209981437.0510221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1209981437.0510221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5041589.3210459249</v>
      </c>
      <c r="L2818" s="444">
        <f t="shared" ca="1" si="157"/>
        <v>1215023026.3720679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1215023026.3720679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5062595.9432169497</v>
      </c>
      <c r="L2819" s="444">
        <f t="shared" ca="1" si="157"/>
        <v>1220085622.315285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1220085622.315285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5083690.0929803541</v>
      </c>
      <c r="L2820" s="444">
        <f t="shared" ca="1" si="157"/>
        <v>1225169312.4082654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1225169312.4082654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5104872.1350344392</v>
      </c>
      <c r="L2821" s="444">
        <f t="shared" ca="1" si="157"/>
        <v>1230274184.5432997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1230274184.5432997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5126142.4355970817</v>
      </c>
      <c r="L2822" s="444">
        <f t="shared" ca="1" si="157"/>
        <v>1235400326.9788969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1235400326.9788969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5147501.3624120699</v>
      </c>
      <c r="L2823" s="444">
        <f t="shared" ca="1" si="157"/>
        <v>1240547828.3413088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1240547828.3413088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5168949.2847554535</v>
      </c>
      <c r="L2824" s="444">
        <f t="shared" ca="1" si="157"/>
        <v>1245716777.6260643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1245716777.6260643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5190486.5734419348</v>
      </c>
      <c r="L2825" s="444">
        <f t="shared" ca="1" si="157"/>
        <v>1250907264.1995063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1250907264.1995063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5212113.6008312758</v>
      </c>
      <c r="L2826" s="444">
        <f t="shared" ca="1" si="157"/>
        <v>1256119377.8003376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1256119377.8003376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5233830.74083474</v>
      </c>
      <c r="L2827" s="444">
        <f t="shared" ca="1" si="157"/>
        <v>1261353208.5411723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1261353208.5411723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5255638.3689215509</v>
      </c>
      <c r="L2828" s="444">
        <f t="shared" ca="1" si="157"/>
        <v>1266608846.9100938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1266608846.9100938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5277536.8621253911</v>
      </c>
      <c r="L2829" s="444">
        <f t="shared" ca="1" si="157"/>
        <v>1271886383.7722192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1271886383.7722192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5299526.599050913</v>
      </c>
      <c r="L2830" s="444">
        <f t="shared" ca="1" si="157"/>
        <v>1277185910.3712702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1277185910.3712702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5321607.9598802924</v>
      </c>
      <c r="L2831" s="444">
        <f t="shared" ca="1" si="157"/>
        <v>1282507518.3311505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1282507518.3311505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5343781.3263797937</v>
      </c>
      <c r="L2832" s="444">
        <f t="shared" ca="1" si="157"/>
        <v>1287851299.6575303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1287851299.6575303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5366047.0819063764</v>
      </c>
      <c r="L2833" s="444">
        <f t="shared" ca="1" si="157"/>
        <v>1293217346.7394366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1293217346.7394366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5388405.6114143189</v>
      </c>
      <c r="L2834" s="444">
        <f t="shared" ca="1" si="157"/>
        <v>1298605752.3508511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1298605752.3508511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5410857.3014618792</v>
      </c>
      <c r="L2835" s="444">
        <f t="shared" ca="1" si="157"/>
        <v>1304016609.652313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1304016609.652313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5433402.5402179705</v>
      </c>
      <c r="L2836" s="444">
        <f t="shared" ca="1" si="157"/>
        <v>1309450012.1925309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1309450012.1925309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5456041.7174688783</v>
      </c>
      <c r="L2837" s="444">
        <f t="shared" ca="1" si="157"/>
        <v>1314906053.9099998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1314906053.9099998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5478775.2246249989</v>
      </c>
      <c r="L2838" s="444">
        <f t="shared" ca="1" si="157"/>
        <v>1320384829.134625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1320384829.134625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5501603.4547276041</v>
      </c>
      <c r="L2839" s="444">
        <f t="shared" ca="1" si="157"/>
        <v>1325886432.5893526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1325886432.5893526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5524526.8024556357</v>
      </c>
      <c r="L2840" s="444">
        <f t="shared" ca="1" si="157"/>
        <v>1331410959.3918083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1331410959.3918083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5547545.6641325345</v>
      </c>
      <c r="L2841" s="444">
        <f t="shared" ca="1" si="157"/>
        <v>1336958505.0559409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1336958505.0559409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5570660.4377330868</v>
      </c>
      <c r="L2842" s="444">
        <f t="shared" ca="1" si="157"/>
        <v>1342529165.493674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1342529165.493674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5593871.5228903089</v>
      </c>
      <c r="L2843" s="444">
        <f t="shared" ca="1" si="157"/>
        <v>1348123037.0165644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1348123037.0165644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5617179.3209023513</v>
      </c>
      <c r="L2844" s="444">
        <f t="shared" ca="1" si="157"/>
        <v>1353740216.3374667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1353740216.3374667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5640584.2347394442</v>
      </c>
      <c r="L2845" s="444">
        <f t="shared" ca="1" si="157"/>
        <v>1359380800.5722063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1359380800.5722063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5664086.6690508593</v>
      </c>
      <c r="L2846" s="444">
        <f t="shared" ca="1" si="157"/>
        <v>1365044887.2412572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1365044887.2412572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5687687.0301719047</v>
      </c>
      <c r="L2847" s="444">
        <f t="shared" ca="1" si="157"/>
        <v>1370732574.2714291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1370732574.2714291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5711385.726130954</v>
      </c>
      <c r="L2848" s="444">
        <f t="shared" ca="1" si="157"/>
        <v>1376443959.99756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1376443959.99756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5735183.1666564997</v>
      </c>
      <c r="L2849" s="444">
        <f t="shared" ca="1" si="157"/>
        <v>1382179143.1642165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1382179143.1642165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5759079.7631842354</v>
      </c>
      <c r="L2850" s="444">
        <f t="shared" ca="1" si="157"/>
        <v>1387938222.9274008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1387938222.9274008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5783075.9288641699</v>
      </c>
      <c r="L2851" s="444">
        <f t="shared" ca="1" si="157"/>
        <v>1393721298.8562651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1393721298.8562651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5807172.0785677712</v>
      </c>
      <c r="L2852" s="444">
        <f t="shared" ca="1" si="157"/>
        <v>1399528470.9348328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1399528470.9348328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5831368.6288951365</v>
      </c>
      <c r="L2853" s="444">
        <f t="shared" ca="1" si="157"/>
        <v>1405359839.5637279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1405359839.5637279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5855665.998182199</v>
      </c>
      <c r="L2854" s="444">
        <f t="shared" ca="1" si="157"/>
        <v>1411215505.5619102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1411215505.5619102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5880064.6065079588</v>
      </c>
      <c r="L2855" s="444">
        <f t="shared" ca="1" si="157"/>
        <v>1417095570.1684182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1417095570.1684182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5904564.8757017422</v>
      </c>
      <c r="L2856" s="444">
        <f t="shared" ca="1" si="157"/>
        <v>1423000135.0441198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1423000135.0441198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5929167.2293504989</v>
      </c>
      <c r="L2857" s="444">
        <f t="shared" ca="1" si="157"/>
        <v>1428929302.2734704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1428929302.2734704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5953872.0928061269</v>
      </c>
      <c r="L2858" s="444">
        <f t="shared" ca="1" si="157"/>
        <v>1434883174.3662765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1434883174.3662765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5978679.8931928184</v>
      </c>
      <c r="L2859" s="444">
        <f t="shared" ca="1" si="157"/>
        <v>1440861854.2594693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1440861854.2594693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6003591.0594144557</v>
      </c>
      <c r="L2860" s="444">
        <f t="shared" ca="1" si="157"/>
        <v>1446865445.3188837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1446865445.3188837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6028606.0221620155</v>
      </c>
      <c r="L2861" s="444">
        <f t="shared" ca="1" si="157"/>
        <v>1452894051.3410456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1452894051.3410456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6053725.2139210235</v>
      </c>
      <c r="L2862" s="444">
        <f t="shared" ca="1" si="157"/>
        <v>1458947776.5549667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1458947776.5549667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6078949.0689790277</v>
      </c>
      <c r="L2863" s="444">
        <f t="shared" ca="1" si="157"/>
        <v>1465026725.6239457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1465026725.6239457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6104278.023433107</v>
      </c>
      <c r="L2864" s="444">
        <f t="shared" ca="1" si="157"/>
        <v>1471131003.6473789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1471131003.6473789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6129712.5151974121</v>
      </c>
      <c r="L2865" s="444">
        <f t="shared" ca="1" si="157"/>
        <v>1477260716.1625764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1477260716.1625764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6155252.9840107355</v>
      </c>
      <c r="L2866" s="444">
        <f t="shared" ca="1" si="157"/>
        <v>1483415969.1465871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1483415969.1465871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6180899.8714441126</v>
      </c>
      <c r="L2867" s="444">
        <f t="shared" ca="1" si="157"/>
        <v>1489596869.0180314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1489596869.0180314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6206653.6209084643</v>
      </c>
      <c r="L2868" s="444">
        <f t="shared" ca="1" si="157"/>
        <v>1495803522.6389399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1495803522.6389399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6232514.6776622497</v>
      </c>
      <c r="L2869" s="444">
        <f t="shared" ca="1" si="157"/>
        <v>1502036037.316602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1502036037.316602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6258483.4888191745</v>
      </c>
      <c r="L2870" s="444">
        <f t="shared" ca="1" si="157"/>
        <v>1508294520.8054211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1508294520.8054211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6284560.5033559212</v>
      </c>
      <c r="L2871" s="444">
        <f t="shared" ca="1" si="157"/>
        <v>1514579081.3087771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1514579081.3087771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6310746.1721199043</v>
      </c>
      <c r="L2872" s="444">
        <f t="shared" ca="1" si="157"/>
        <v>1520889827.4808969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1520889827.4808969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6337040.9478370706</v>
      </c>
      <c r="L2873" s="444">
        <f t="shared" ca="1" si="157"/>
        <v>1527226868.4287341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1527226868.4287341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6363445.2851197254</v>
      </c>
      <c r="L2874" s="444">
        <f t="shared" ca="1" si="157"/>
        <v>1533590313.7138538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1533590313.7138538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6389959.6404743912</v>
      </c>
      <c r="L2875" s="444">
        <f t="shared" ca="1" si="157"/>
        <v>1539980273.3543282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1539980273.3543282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6416584.4723097002</v>
      </c>
      <c r="L2876" s="444">
        <f t="shared" ca="1" si="157"/>
        <v>1546396857.8266377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1546396857.8266377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6443320.2409443241</v>
      </c>
      <c r="L2877" s="444">
        <f t="shared" ca="1" si="157"/>
        <v>1552840178.0675821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1552840178.0675821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6470167.4086149251</v>
      </c>
      <c r="L2878" s="444">
        <f t="shared" ca="1" si="157"/>
        <v>1559310345.476197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1559310345.476197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6497126.4394841539</v>
      </c>
      <c r="L2879" s="444">
        <f t="shared" ca="1" si="157"/>
        <v>1565807471.9156811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1565807471.9156811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6524197.7996486714</v>
      </c>
      <c r="L2880" s="444">
        <f t="shared" ca="1" si="157"/>
        <v>1572331669.7153299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1572331669.7153299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6551381.957147208</v>
      </c>
      <c r="L2881" s="444">
        <f t="shared" ca="1" si="157"/>
        <v>1578883051.672477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1578883051.672477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6578679.3819686538</v>
      </c>
      <c r="L2882" s="444">
        <f t="shared" ca="1" si="157"/>
        <v>1585461731.0544457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1585461731.0544457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6606090.5460601905</v>
      </c>
      <c r="L2883" s="444">
        <f t="shared" ca="1" si="157"/>
        <v>1592067821.6005058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1592067821.6005058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6633615.9233354405</v>
      </c>
      <c r="L2884" s="444">
        <f t="shared" ca="1" si="157"/>
        <v>1598701437.5238414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1598701437.5238414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6661255.9896826725</v>
      </c>
      <c r="L2885" s="444">
        <f t="shared" ca="1" si="157"/>
        <v>1605362693.5135241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1605362693.5135241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6689011.222973017</v>
      </c>
      <c r="L2886" s="444">
        <f t="shared" ca="1" si="157"/>
        <v>1612051704.7364972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1612051704.7364972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6716882.1030687382</v>
      </c>
      <c r="L2887" s="444">
        <f t="shared" ca="1" si="157"/>
        <v>1618768586.839566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1618768586.839566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6744869.1118315244</v>
      </c>
      <c r="L2888" s="444">
        <f t="shared" ca="1" si="157"/>
        <v>1625513455.9513974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1625513455.9513974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6772972.7331308229</v>
      </c>
      <c r="L2889" s="444">
        <f t="shared" ca="1" si="157"/>
        <v>1632286428.6845284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1632286428.6845284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6801193.4528522016</v>
      </c>
      <c r="L2890" s="444">
        <f t="shared" ca="1" si="157"/>
        <v>1639087622.1373806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1639087622.1373806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6829531.7589057526</v>
      </c>
      <c r="L2891" s="444">
        <f t="shared" ca="1" si="157"/>
        <v>1645917153.8962862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1645917153.8962862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6857988.1412345255</v>
      </c>
      <c r="L2892" s="444">
        <f t="shared" ca="1" si="157"/>
        <v>1652775142.0375209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1652775142.0375209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6886563.0918230033</v>
      </c>
      <c r="L2893" s="444">
        <f t="shared" ca="1" si="157"/>
        <v>1659661705.129344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1659661705.129344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6915257.1047056001</v>
      </c>
      <c r="L2894" s="444">
        <f t="shared" ca="1" si="157"/>
        <v>1666576962.2340496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1666576962.2340496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6944070.6759752063</v>
      </c>
      <c r="L2895" s="444">
        <f t="shared" ca="1" si="157"/>
        <v>1673521032.9100249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1673521032.9100249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6973004.3037917716</v>
      </c>
      <c r="L2896" s="444">
        <f t="shared" ca="1" si="157"/>
        <v>1680494037.2138166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1680494037.2138166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7002058.488390903</v>
      </c>
      <c r="L2897" s="444">
        <f t="shared" ca="1" si="157"/>
        <v>1687496095.7022076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1687496095.7022076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7031233.7320925314</v>
      </c>
      <c r="L2898" s="444">
        <f t="shared" ca="1" si="157"/>
        <v>1694527329.4343002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1694527329.4343002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7060530.5393095836</v>
      </c>
      <c r="L2899" s="444">
        <f t="shared" ca="1" si="157"/>
        <v>1701587859.9736097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1701587859.9736097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7089949.4165567067</v>
      </c>
      <c r="L2900" s="444">
        <f t="shared" ca="1" si="157"/>
        <v>1708677809.3901663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1708677809.3901663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7119490.872459027</v>
      </c>
      <c r="L2901" s="444">
        <f t="shared" ca="1" si="157"/>
        <v>1715797300.2626252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1715797300.2626252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7149155.4177609384</v>
      </c>
      <c r="L2902" s="444">
        <f t="shared" ca="1" si="157"/>
        <v>1722946455.6803861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1722946455.6803861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7178943.5653349422</v>
      </c>
      <c r="L2903" s="444">
        <f t="shared" ca="1" si="157"/>
        <v>1730125399.2457211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1730125399.2457211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7208855.8301905049</v>
      </c>
      <c r="L2904" s="444">
        <f t="shared" ca="1" si="157"/>
        <v>1737334255.0759115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1737334255.0759115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7238892.7294829646</v>
      </c>
      <c r="L2905" s="444">
        <f t="shared" ca="1" si="157"/>
        <v>1744573147.8053944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1744573147.8053944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7269054.7825224763</v>
      </c>
      <c r="L2906" s="444">
        <f t="shared" ca="1" si="157"/>
        <v>1751842202.5879169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1751842202.5879169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7299342.5107829878</v>
      </c>
      <c r="L2907" s="444">
        <f t="shared" ca="1" si="157"/>
        <v>1759141545.0986998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1759141545.0986998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7329756.4379112488</v>
      </c>
      <c r="L2908" s="444">
        <f t="shared" ca="1" si="157"/>
        <v>1766471301.5366111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1766471301.5366111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7360297.0897358796</v>
      </c>
      <c r="L2909" s="444">
        <f t="shared" ca="1" si="157"/>
        <v>1773831598.6263471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1773831598.6263471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7390964.9942764463</v>
      </c>
      <c r="L2910" s="444">
        <f t="shared" ca="1" si="157"/>
        <v>1781222563.6206236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1781222563.6206236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7421760.6817525979</v>
      </c>
      <c r="L2911" s="444">
        <f t="shared" ca="1" si="157"/>
        <v>1788644324.3023763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1788644324.3023763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7452684.6845932342</v>
      </c>
      <c r="L2912" s="444">
        <f t="shared" ca="1" si="157"/>
        <v>1796097008.9869695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1796097008.9869695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7483737.5374457072</v>
      </c>
      <c r="L2913" s="444">
        <f t="shared" ca="1" si="157"/>
        <v>1803580746.5244153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1803580746.5244153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7514919.7771850629</v>
      </c>
      <c r="L2914" s="444">
        <f t="shared" ca="1" si="157"/>
        <v>1811095666.3016002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1811095666.3016002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7546231.9429233335</v>
      </c>
      <c r="L2915" s="444">
        <f t="shared" ca="1" si="157"/>
        <v>1818641898.2445235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1818641898.2445235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7577674.5760188475</v>
      </c>
      <c r="L2916" s="444">
        <f t="shared" ca="1" si="157"/>
        <v>1826219572.8205423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1826219572.8205423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7609248.2200855929</v>
      </c>
      <c r="L2917" s="444">
        <f t="shared" ca="1" si="157"/>
        <v>1833828821.040628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1833828821.040628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7640953.4210026171</v>
      </c>
      <c r="L2918" s="444">
        <f t="shared" ca="1" si="157"/>
        <v>1841469774.4616306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1841469774.4616306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7672790.7269234611</v>
      </c>
      <c r="L2919" s="444">
        <f t="shared" ca="1" si="157"/>
        <v>1849142565.188554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1849142565.188554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7704760.6882856414</v>
      </c>
      <c r="L2920" s="444">
        <f t="shared" ca="1" si="157"/>
        <v>1856847325.8768396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1856847325.8768396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7736863.8578201653</v>
      </c>
      <c r="L2921" s="444">
        <f t="shared" ca="1" si="157"/>
        <v>1864584189.7346599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1864584189.7346599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7769100.7905610828</v>
      </c>
      <c r="L2922" s="444">
        <f t="shared" ca="1" si="157"/>
        <v>1872353290.5252211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1872353290.5252211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7801472.0438550878</v>
      </c>
      <c r="L2923" s="444">
        <f t="shared" ca="1" si="157"/>
        <v>1880154762.5690763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1880154762.5690763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7833978.1773711499</v>
      </c>
      <c r="L2924" s="444">
        <f t="shared" ca="1" si="157"/>
        <v>1887988740.7464476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1887988740.7464476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7866619.7531101983</v>
      </c>
      <c r="L2925" s="444">
        <f t="shared" ca="1" si="157"/>
        <v>1895855360.4995577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1895855360.4995577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7899397.3354148241</v>
      </c>
      <c r="L2926" s="444">
        <f t="shared" ca="1" si="157"/>
        <v>1903754757.8349726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1903754757.8349726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7932311.4909790521</v>
      </c>
      <c r="L2927" s="444">
        <f t="shared" ca="1" si="157"/>
        <v>1911687069.3259516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1911687069.3259516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7965362.7888581315</v>
      </c>
      <c r="L2928" s="444">
        <f t="shared" ca="1" si="157"/>
        <v>1919652432.1148098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1919652432.1148098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7998551.8004783737</v>
      </c>
      <c r="L2929" s="444">
        <f t="shared" ca="1" si="157"/>
        <v>1927650983.9152882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1927650983.9152882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8031879.099647033</v>
      </c>
      <c r="L2930" s="444">
        <f t="shared" ca="1" si="157"/>
        <v>1935682863.0149353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1935682863.0149353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8065345.2625622302</v>
      </c>
      <c r="L2931" s="444">
        <f t="shared" ca="1" si="157"/>
        <v>1943748208.2774975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1943748208.2774975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8098950.8678229069</v>
      </c>
      <c r="L2932" s="444">
        <f t="shared" ca="1" si="157"/>
        <v>1951847159.1453204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1951847159.1453204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8132696.4964388348</v>
      </c>
      <c r="L2933" s="444">
        <f t="shared" ca="1" si="157"/>
        <v>1959979855.6417592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1959979855.6417592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8166582.7318406617</v>
      </c>
      <c r="L2934" s="444">
        <f t="shared" ca="1" si="157"/>
        <v>1968146438.3735998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1968146438.3735998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8200610.1598899988</v>
      </c>
      <c r="L2935" s="444">
        <f t="shared" ca="1" si="157"/>
        <v>1976347048.5334897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1976347048.5334897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8234779.3688895404</v>
      </c>
      <c r="L2936" s="444">
        <f t="shared" ca="1" si="157"/>
        <v>1984581827.9023793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1984581827.9023793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8269090.949593246</v>
      </c>
      <c r="L2937" s="444">
        <f t="shared" ca="1" si="157"/>
        <v>1992850918.8519726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1992850918.8519726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8303545.4952165522</v>
      </c>
      <c r="L2938" s="444">
        <f t="shared" ca="1" si="157"/>
        <v>2001154464.3471892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2001154464.3471892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8338143.6014466211</v>
      </c>
      <c r="L2939" s="444">
        <f t="shared" ca="1" si="157"/>
        <v>2009492607.9486358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2009492607.9486358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8372885.8664526492</v>
      </c>
      <c r="L2940" s="444">
        <f t="shared" ca="1" si="157"/>
        <v>2017865493.8150885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2017865493.8150885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8407772.8908962011</v>
      </c>
      <c r="L2941" s="444">
        <f t="shared" ca="1" si="157"/>
        <v>2026273266.7059846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2026273266.7059846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8442805.2779416032</v>
      </c>
      <c r="L2942" s="444">
        <f t="shared" ca="1" si="157"/>
        <v>2034716071.9839263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2034716071.9839263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8477983.6332663596</v>
      </c>
      <c r="L2943" s="444">
        <f t="shared" ca="1" si="157"/>
        <v>2043194055.6171927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2043194055.6171927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8513308.5650716349</v>
      </c>
      <c r="L2944" s="444">
        <f t="shared" ca="1" si="157"/>
        <v>2051707364.1822643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2051707364.1822643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8548780.6840927675</v>
      </c>
      <c r="L2945" s="444">
        <f t="shared" ca="1" si="157"/>
        <v>2060256144.8663571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2060256144.8663571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8584400.6036098208</v>
      </c>
      <c r="L2946" s="444">
        <f t="shared" ca="1" si="157"/>
        <v>2068840545.4699669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2068840545.4699669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8620168.9394581951</v>
      </c>
      <c r="L2947" s="444">
        <f t="shared" ca="1" si="157"/>
        <v>2077460714.409425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2077460714.409425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8656086.3100392707</v>
      </c>
      <c r="L2948" s="444">
        <f t="shared" ca="1" si="157"/>
        <v>2086116800.7194643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2086116800.7194643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8692153.3363311011</v>
      </c>
      <c r="L2949" s="444">
        <f t="shared" ca="1" si="157"/>
        <v>2094808954.0557954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2094808954.0557954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8728370.6418991461</v>
      </c>
      <c r="L2950" s="444">
        <f t="shared" ca="1" si="157"/>
        <v>2103537324.6976945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2103537324.6976945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8764738.8529070597</v>
      </c>
      <c r="L2951" s="444">
        <f t="shared" ca="1" si="157"/>
        <v>2112302063.5506015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2112302063.5506015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8801258.5981275067</v>
      </c>
      <c r="L2952" s="444">
        <f t="shared" ca="1" si="157"/>
        <v>2121103322.1487291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2121103322.1487291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8837930.5089530367</v>
      </c>
      <c r="L2953" s="444">
        <f t="shared" ca="1" si="157"/>
        <v>2129941252.6576822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2129941252.6576822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8874755.219407009</v>
      </c>
      <c r="L2954" s="444">
        <f t="shared" ca="1" si="157"/>
        <v>2138816007.8770893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2138816007.8770893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8911733.3661545385</v>
      </c>
      <c r="L2955" s="444">
        <f t="shared" ca="1" si="157"/>
        <v>2147727741.2432437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2147727741.2432437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8948865.5885135159</v>
      </c>
      <c r="L2956" s="444">
        <f t="shared" ca="1" si="157"/>
        <v>2156676606.8317571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2156676606.8317571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8986152.5284656547</v>
      </c>
      <c r="L2957" s="444">
        <f t="shared" ca="1" si="157"/>
        <v>2165662759.3602228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2165662759.3602228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9023594.8306675944</v>
      </c>
      <c r="L2958" s="444">
        <f t="shared" ca="1" si="157"/>
        <v>2174686354.1908903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2174686354.1908903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9061193.1424620431</v>
      </c>
      <c r="L2959" s="444">
        <f t="shared" ca="1" si="157"/>
        <v>2183747547.3333526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2183747547.3333526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9098948.1138889696</v>
      </c>
      <c r="L2960" s="444">
        <f t="shared" ca="1" si="157"/>
        <v>2192846495.4472413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2192846495.4472413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9136860.3976968378</v>
      </c>
      <c r="L2961" s="444">
        <f t="shared" ca="1" si="157"/>
        <v>2201983355.8449383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2201983355.8449383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9174930.6493539102</v>
      </c>
      <c r="L2962" s="444">
        <f t="shared" ca="1" si="157"/>
        <v>2211158286.4942923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2211158286.4942923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9213159.5270595513</v>
      </c>
      <c r="L2963" s="444">
        <f t="shared" ca="1" si="157"/>
        <v>2220371446.0213518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2220371446.0213518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9251547.6917556319</v>
      </c>
      <c r="L2964" s="444">
        <f t="shared" ca="1" si="157"/>
        <v>2229622993.7131076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2229622993.7131076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9290095.8071379475</v>
      </c>
      <c r="L2965" s="444">
        <f t="shared" ca="1" si="157"/>
        <v>2238913089.5202456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2238913089.5202456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9328804.5396676902</v>
      </c>
      <c r="L2966" s="444">
        <f t="shared" ca="1" si="157"/>
        <v>2248241894.0599132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2248241894.0599132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9367674.5585829709</v>
      </c>
      <c r="L2967" s="444">
        <f t="shared" ca="1" si="157"/>
        <v>2257609568.6184959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2257609568.6184959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9406706.5359103996</v>
      </c>
      <c r="L2968" s="444">
        <f t="shared" ca="1" si="157"/>
        <v>2267016275.1544065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2267016275.1544065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9445901.1464766935</v>
      </c>
      <c r="L2969" s="444">
        <f t="shared" ca="1" si="157"/>
        <v>2276462176.3008833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2276462176.3008833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9485259.0679203477</v>
      </c>
      <c r="L2970" s="444">
        <f t="shared" ca="1" si="157"/>
        <v>2285947435.3688035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2285947435.3688035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9524780.9807033483</v>
      </c>
      <c r="L2971" s="444">
        <f t="shared" ca="1" si="157"/>
        <v>2295472216.3495069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2295472216.3495069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9564467.5681229457</v>
      </c>
      <c r="L2972" s="444">
        <f t="shared" ca="1" si="157"/>
        <v>2305036683.9176297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2305036683.9176297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9604319.5163234565</v>
      </c>
      <c r="L2973" s="444">
        <f t="shared" ca="1" si="157"/>
        <v>2314641003.4339533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2314641003.4339533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9644337.5143081378</v>
      </c>
      <c r="L2974" s="444">
        <f t="shared" ca="1" si="157"/>
        <v>2324285340.9482613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2324285340.9482613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9684522.2539510876</v>
      </c>
      <c r="L2975" s="444">
        <f t="shared" ca="1" si="157"/>
        <v>2333969863.2022123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2333969863.2022123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9724874.4300092179</v>
      </c>
      <c r="L2976" s="444">
        <f t="shared" ca="1" si="157"/>
        <v>2343694737.6322217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2343694737.6322217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9765394.7401342578</v>
      </c>
      <c r="L2977" s="444">
        <f t="shared" ca="1" si="157"/>
        <v>2353460132.3723559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2353460132.3723559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9806083.8848848157</v>
      </c>
      <c r="L2978" s="444">
        <f t="shared" ca="1" si="157"/>
        <v>2363266216.2572408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2363266216.2572408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9846942.5677385032</v>
      </c>
      <c r="L2979" s="444">
        <f t="shared" ca="1" si="157"/>
        <v>2373113158.8249793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2373113158.8249793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9887971.4951040801</v>
      </c>
      <c r="L2980" s="444">
        <f t="shared" ca="1" si="157"/>
        <v>2383001130.3200836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2383001130.3200836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9929171.3763336819</v>
      </c>
      <c r="L2981" s="444">
        <f t="shared" ca="1" si="157"/>
        <v>2392930301.6964173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2392930301.6964173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9970542.9237350728</v>
      </c>
      <c r="L2982" s="444">
        <f t="shared" ca="1" si="157"/>
        <v>2402900844.6201525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2402900844.6201525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10012086.852583969</v>
      </c>
      <c r="L2983" s="444">
        <f t="shared" ca="1" si="157"/>
        <v>2412912931.4727364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2412912931.4727364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10053803.881136401</v>
      </c>
      <c r="L2984" s="444">
        <f t="shared" ca="1" si="157"/>
        <v>2422966735.3538728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2422966735.3538728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10095694.730641136</v>
      </c>
      <c r="L2985" s="444">
        <f t="shared" ca="1" si="157"/>
        <v>2433062430.0845141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2433062430.0845141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10137760.125352142</v>
      </c>
      <c r="L2986" s="444">
        <f t="shared" ca="1" si="157"/>
        <v>2443200190.209866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2443200190.209866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10180000.792541109</v>
      </c>
      <c r="L2987" s="444">
        <f t="shared" ca="1" si="157"/>
        <v>2453380191.0024071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2453380191.0024071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10222417.462510029</v>
      </c>
      <c r="L2988" s="444">
        <f t="shared" ca="1" si="157"/>
        <v>2463602608.4649172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2463602608.4649172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10265010.868603822</v>
      </c>
      <c r="L2989" s="444">
        <f t="shared" ca="1" si="157"/>
        <v>2473867619.3335209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2473867619.3335209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10307781.747223003</v>
      </c>
      <c r="L2990" s="444">
        <f t="shared" ca="1" si="157"/>
        <v>2484175401.0807438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2484175401.0807438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10350730.837836433</v>
      </c>
      <c r="L2991" s="444">
        <f t="shared" ca="1" si="157"/>
        <v>2494526131.9185801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2494526131.9185801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10393858.882994084</v>
      </c>
      <c r="L2992" s="444">
        <f t="shared" ca="1" si="157"/>
        <v>2504919990.8015742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2504919990.8015742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10437166.628339892</v>
      </c>
      <c r="L2993" s="444">
        <f t="shared" ca="1" si="157"/>
        <v>2515357157.429914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2515357157.429914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10480654.822624642</v>
      </c>
      <c r="L2994" s="444">
        <f t="shared" ca="1" si="157"/>
        <v>2525837812.2525387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2525837812.2525387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10524324.21771891</v>
      </c>
      <c r="L2995" s="444">
        <f t="shared" ca="1" si="157"/>
        <v>2536362136.4702578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2536362136.4702578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10568175.568626074</v>
      </c>
      <c r="L2996" s="444">
        <f t="shared" ca="1" si="157"/>
        <v>2546930312.0388837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2546930312.0388837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10612209.633495349</v>
      </c>
      <c r="L2997" s="444">
        <f t="shared" ca="1" si="157"/>
        <v>2557542521.672379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2557542521.672379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10656427.173634913</v>
      </c>
      <c r="L2998" s="444">
        <f t="shared" ca="1" si="157"/>
        <v>2568198948.846014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2568198948.846014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10700828.953525059</v>
      </c>
      <c r="L2999" s="444">
        <f t="shared" ca="1" si="157"/>
        <v>2578899777.7995391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2578899777.7995391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10745415.740831412</v>
      </c>
      <c r="L3000" s="444">
        <f t="shared" ca="1" si="157"/>
        <v>2589645193.5403705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2589645193.5403705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10790188.30641821</v>
      </c>
      <c r="L3001" s="444">
        <f t="shared" ca="1" si="157"/>
        <v>2600435381.8467889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2600435381.8467889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10835147.42436162</v>
      </c>
      <c r="L3002" s="444">
        <f t="shared" ca="1" si="157"/>
        <v>2611270529.2711506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2611270529.2711506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10880293.871963127</v>
      </c>
      <c r="L3003" s="444">
        <f t="shared" ca="1" si="157"/>
        <v>2622150823.1431136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2622150823.1431136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10925628.429762973</v>
      </c>
      <c r="L3004" s="444">
        <f t="shared" ca="1" si="157"/>
        <v>2633076451.5728765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2633076451.5728765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10971151.881553652</v>
      </c>
      <c r="L3005" s="444">
        <f t="shared" ca="1" si="157"/>
        <v>2644047603.4544301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2644047603.4544301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11016865.014393458</v>
      </c>
      <c r="L3006" s="444">
        <f t="shared" ca="1" si="157"/>
        <v>2655064468.4688234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2655064468.4688234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11062768.618620098</v>
      </c>
      <c r="L3007" s="444">
        <f t="shared" ca="1" si="157"/>
        <v>2666127237.0874434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2666127237.0874434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11108863.487864347</v>
      </c>
      <c r="L3008" s="444">
        <f t="shared" ca="1" si="157"/>
        <v>2677236100.5753078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2677236100.5753078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11155150.419063782</v>
      </c>
      <c r="L3009" s="444">
        <f t="shared" ca="1" si="157"/>
        <v>2688391250.9943714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2688391250.9943714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11201630.212476548</v>
      </c>
      <c r="L3010" s="444">
        <f t="shared" ca="1" si="157"/>
        <v>2699592881.2068481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2699592881.2068481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11248303.671695201</v>
      </c>
      <c r="L3011" s="444">
        <f t="shared" ca="1" si="157"/>
        <v>2710841184.8785434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2710841184.8785434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11295171.603660597</v>
      </c>
      <c r="L3012" s="444">
        <f t="shared" ca="1" si="157"/>
        <v>2722136356.482204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2722136356.482204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11342234.81867585</v>
      </c>
      <c r="L3013" s="444">
        <f t="shared" ca="1" si="157"/>
        <v>2733478591.30088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2733478591.30088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11389494.130420333</v>
      </c>
      <c r="L3014" s="444">
        <f t="shared" ca="1" si="157"/>
        <v>2744868085.4313002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2744868085.4313002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11436950.35596375</v>
      </c>
      <c r="L3015" s="444">
        <f t="shared" ca="1" si="157"/>
        <v>2756305035.7872639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2756305035.7872639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11484604.315780265</v>
      </c>
      <c r="L3016" s="444">
        <f t="shared" ca="1" si="157"/>
        <v>2767789640.103044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2767789640.103044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11532456.833762683</v>
      </c>
      <c r="L3017" s="444">
        <f t="shared" ca="1" si="157"/>
        <v>2779322096.9368067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2779322096.9368067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11580508.737236694</v>
      </c>
      <c r="L3018" s="444">
        <f t="shared" ca="1" si="157"/>
        <v>2790902605.6740432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2790902605.6740432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11628760.856975179</v>
      </c>
      <c r="L3019" s="444">
        <f t="shared" ca="1" si="157"/>
        <v>2802531366.5310183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2802531366.5310183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11677214.027212575</v>
      </c>
      <c r="L3020" s="444">
        <f t="shared" ca="1" si="157"/>
        <v>2814208580.5582309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2814208580.5582309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11725869.085659295</v>
      </c>
      <c r="L3021" s="444">
        <f t="shared" ca="1" si="157"/>
        <v>2825934449.6438904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2825934449.6438904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11774726.873516209</v>
      </c>
      <c r="L3022" s="444">
        <f t="shared" ca="1" si="157"/>
        <v>2837709176.5174065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2837709176.5174065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11823788.235489193</v>
      </c>
      <c r="L3023" s="444">
        <f t="shared" ca="1" si="157"/>
        <v>2849532964.7528958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2849532964.7528958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11873054.019803733</v>
      </c>
      <c r="L3024" s="444">
        <f t="shared" ca="1" si="157"/>
        <v>2861406018.7726994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2861406018.7726994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11922525.078219581</v>
      </c>
      <c r="L3025" s="444">
        <f t="shared" ca="1" si="157"/>
        <v>2873328543.8509188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2873328543.8509188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11972202.266045494</v>
      </c>
      <c r="L3026" s="444">
        <f t="shared" ca="1" si="157"/>
        <v>2885300746.1169643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2885300746.1169643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12022086.442154018</v>
      </c>
      <c r="L3027" s="444">
        <f t="shared" ca="1" si="157"/>
        <v>2897322832.5591183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2897322832.5591183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12072178.468996326</v>
      </c>
      <c r="L3028" s="444">
        <f t="shared" ca="1" si="157"/>
        <v>2909395011.0281148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2909395011.0281148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12122479.212617144</v>
      </c>
      <c r="L3029" s="444">
        <f t="shared" ca="1" si="157"/>
        <v>2921517490.2407317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2921517490.2407317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12172989.542669715</v>
      </c>
      <c r="L3030" s="444">
        <f t="shared" ca="1" si="157"/>
        <v>2933690479.7834015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2933690479.7834015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12223710.33243084</v>
      </c>
      <c r="L3031" s="444">
        <f t="shared" ca="1" si="157"/>
        <v>2945914190.1158323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2945914190.1158323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12274642.458815968</v>
      </c>
      <c r="L3032" s="444">
        <f t="shared" ca="1" si="157"/>
        <v>2958188832.5746484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2958188832.5746484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12325786.802394368</v>
      </c>
      <c r="L3033" s="444">
        <f t="shared" ca="1" si="157"/>
        <v>2970514619.3770428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2970514619.3770428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12377144.247404344</v>
      </c>
      <c r="L3034" s="444">
        <f t="shared" ca="1" si="157"/>
        <v>2982891763.6244473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2982891763.6244473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12428715.681768531</v>
      </c>
      <c r="L3035" s="444">
        <f t="shared" ca="1" si="157"/>
        <v>2995320479.3062158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2995320479.3062158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12480501.997109232</v>
      </c>
      <c r="L3036" s="444">
        <f t="shared" ca="1" si="157"/>
        <v>3007800981.3033252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3007800981.3033252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12532504.088763855</v>
      </c>
      <c r="L3037" s="444">
        <f t="shared" ca="1" si="157"/>
        <v>3020333485.3920889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3020333485.3920889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12584722.85580037</v>
      </c>
      <c r="L3038" s="444">
        <f t="shared" ca="1" si="157"/>
        <v>3032918208.247889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3032918208.247889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12637159.201032871</v>
      </c>
      <c r="L3039" s="444">
        <f t="shared" ca="1" si="157"/>
        <v>3045555367.4489217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3045555367.4489217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12689814.031037174</v>
      </c>
      <c r="L3040" s="444">
        <f t="shared" ca="1" si="157"/>
        <v>3058245181.479959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3058245181.479959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12742688.256166495</v>
      </c>
      <c r="L3041" s="444">
        <f t="shared" ca="1" si="157"/>
        <v>3070987869.7361255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3070987869.7361255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12795782.790567189</v>
      </c>
      <c r="L3042" s="444">
        <f t="shared" ca="1" si="157"/>
        <v>3083783652.5266929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3083783652.5266929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12849098.552194554</v>
      </c>
      <c r="L3043" s="444">
        <f t="shared" ca="1" si="157"/>
        <v>3096632751.0788875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3096632751.0788875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12902636.462828698</v>
      </c>
      <c r="L3044" s="444">
        <f t="shared" ca="1" si="157"/>
        <v>3109535387.5417161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3109535387.5417161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12956397.448090484</v>
      </c>
      <c r="L3045" s="444">
        <f t="shared" ca="1" si="157"/>
        <v>3122491784.9898067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3122491784.9898067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13010382.437457528</v>
      </c>
      <c r="L3046" s="444">
        <f t="shared" ca="1" si="157"/>
        <v>3135502167.4272642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3135502167.4272642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13064592.364280267</v>
      </c>
      <c r="L3047" s="444">
        <f t="shared" ca="1" si="157"/>
        <v>3148566759.7915444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3148566759.7915444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13119028.165798102</v>
      </c>
      <c r="L3048" s="444">
        <f t="shared" ca="1" si="157"/>
        <v>3161685787.9573426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3161685787.9573426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13173690.783155594</v>
      </c>
      <c r="L3049" s="444">
        <f t="shared" ca="1" si="157"/>
        <v>3174859478.7404981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3174859478.7404981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13228581.161418742</v>
      </c>
      <c r="L3050" s="444">
        <f t="shared" ca="1" si="157"/>
        <v>3188088059.901917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3188088059.901917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13283700.249591321</v>
      </c>
      <c r="L3051" s="444">
        <f t="shared" ca="1" si="157"/>
        <v>3201371760.1515083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3201371760.1515083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13339049.000631284</v>
      </c>
      <c r="L3052" s="444">
        <f t="shared" ca="1" si="157"/>
        <v>3214710809.1521397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3214710809.1521397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13394628.371467248</v>
      </c>
      <c r="L3053" s="444">
        <f t="shared" ca="1" si="157"/>
        <v>3228105437.5236068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3228105437.5236068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13450439.323015029</v>
      </c>
      <c r="L3054" s="444">
        <f t="shared" ca="1" si="157"/>
        <v>3241555876.846622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3241555876.846622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13506482.820194257</v>
      </c>
      <c r="L3055" s="444">
        <f t="shared" ca="1" si="157"/>
        <v>3255062359.6668162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3255062359.6668162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13562759.831945067</v>
      </c>
      <c r="L3056" s="444">
        <f t="shared" ca="1" si="157"/>
        <v>3268625119.4987612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3268625119.4987612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13619271.331244837</v>
      </c>
      <c r="L3057" s="444">
        <f t="shared" ca="1" si="157"/>
        <v>3282244390.8300061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3282244390.8300061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13676018.295125024</v>
      </c>
      <c r="L3058" s="444">
        <f t="shared" ca="1" si="157"/>
        <v>3295920409.1251311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3295920409.1251311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13733001.704688046</v>
      </c>
      <c r="L3059" s="444">
        <f t="shared" ca="1" si="157"/>
        <v>3309653410.8298192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3309653410.8298192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13790222.545124246</v>
      </c>
      <c r="L3060" s="444">
        <f t="shared" ca="1" si="157"/>
        <v>3323443633.3749433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3323443633.3749433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13847681.805728929</v>
      </c>
      <c r="L3061" s="444">
        <f t="shared" ca="1" si="157"/>
        <v>3337291315.1806722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3337291315.1806722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13905380.479919467</v>
      </c>
      <c r="L3062" s="444">
        <f t="shared" ca="1" si="157"/>
        <v>3351196695.6605916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3351196695.6605916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13963319.565252466</v>
      </c>
      <c r="L3063" s="444">
        <f t="shared" ca="1" si="157"/>
        <v>3365160015.2258439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3365160015.2258439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14021500.063441016</v>
      </c>
      <c r="L3064" s="444">
        <f t="shared" ca="1" si="157"/>
        <v>3379181515.2892847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3379181515.2892847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14079922.980372019</v>
      </c>
      <c r="L3065" s="444">
        <f t="shared" ca="1" si="157"/>
        <v>3393261438.2696567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3393261438.2696567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14138589.326123571</v>
      </c>
      <c r="L3066" s="444">
        <f t="shared" ca="1" si="157"/>
        <v>3407400027.5957804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3407400027.5957804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14197500.114982421</v>
      </c>
      <c r="L3067" s="444">
        <f t="shared" ca="1" si="157"/>
        <v>3421597527.710763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3421597527.710763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14256656.365461512</v>
      </c>
      <c r="L3068" s="444">
        <f t="shared" ref="L3068:L3322" ca="1" si="162">I3068-J3068+K3068</f>
        <v>3435854184.0762243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3435854184.0762243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14316059.100317601</v>
      </c>
      <c r="L3069" s="444">
        <f t="shared" ca="1" si="162"/>
        <v>3450170243.1765418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3450170243.1765418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14375709.346568923</v>
      </c>
      <c r="L3070" s="444">
        <f t="shared" ca="1" si="162"/>
        <v>3464545952.5231109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3464545952.5231109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14435608.135512963</v>
      </c>
      <c r="L3071" s="444">
        <f t="shared" ca="1" si="162"/>
        <v>3478981560.6586237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3478981560.6586237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14495756.502744265</v>
      </c>
      <c r="L3072" s="444">
        <f t="shared" ca="1" si="162"/>
        <v>3493477317.1613679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3493477317.1613679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14556155.488172365</v>
      </c>
      <c r="L3073" s="444">
        <f t="shared" ca="1" si="162"/>
        <v>3508033472.6495404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3508033472.6495404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14616806.136039749</v>
      </c>
      <c r="L3074" s="444">
        <f t="shared" ca="1" si="162"/>
        <v>3522650278.7855802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3522650278.7855802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14677709.494939918</v>
      </c>
      <c r="L3075" s="444">
        <f t="shared" ca="1" si="162"/>
        <v>3537327988.28052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3537327988.28052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14738866.617835499</v>
      </c>
      <c r="L3076" s="444">
        <f t="shared" ca="1" si="162"/>
        <v>3552066854.8983555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3552066854.8983555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14800278.562076481</v>
      </c>
      <c r="L3077" s="444">
        <f t="shared" ca="1" si="162"/>
        <v>3566867133.4604321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3566867133.4604321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14861946.389418466</v>
      </c>
      <c r="L3078" s="444">
        <f t="shared" ca="1" si="162"/>
        <v>3581729079.8498507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3581729079.8498507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14923871.166041046</v>
      </c>
      <c r="L3079" s="444">
        <f t="shared" ca="1" si="162"/>
        <v>3596652951.0158916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3596652951.0158916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14986053.962566214</v>
      </c>
      <c r="L3080" s="444">
        <f t="shared" ca="1" si="162"/>
        <v>3611639004.9784579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3611639004.9784579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15048495.854076909</v>
      </c>
      <c r="L3081" s="444">
        <f t="shared" ca="1" si="162"/>
        <v>3626687500.8325348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3626687500.8325348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15111197.92013556</v>
      </c>
      <c r="L3082" s="444">
        <f t="shared" ca="1" si="162"/>
        <v>3641798698.7526703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3641798698.7526703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15174161.244802795</v>
      </c>
      <c r="L3083" s="444">
        <f t="shared" ca="1" si="162"/>
        <v>3656972859.9974732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3656972859.9974732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15237386.916656138</v>
      </c>
      <c r="L3084" s="444">
        <f t="shared" ca="1" si="162"/>
        <v>3672210246.9141293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3672210246.9141293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15300876.028808871</v>
      </c>
      <c r="L3085" s="444">
        <f t="shared" ca="1" si="162"/>
        <v>3687511122.9429383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3687511122.9429383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15364629.67892891</v>
      </c>
      <c r="L3086" s="444">
        <f t="shared" ca="1" si="162"/>
        <v>3702875752.6218672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3702875752.6218672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15428648.969257779</v>
      </c>
      <c r="L3087" s="444">
        <f t="shared" ca="1" si="162"/>
        <v>3718304401.591125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3718304401.591125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15492935.006629689</v>
      </c>
      <c r="L3088" s="444">
        <f t="shared" ca="1" si="162"/>
        <v>3733797336.5977545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3733797336.5977545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15557488.902490646</v>
      </c>
      <c r="L3089" s="444">
        <f t="shared" ca="1" si="162"/>
        <v>3749354825.5002451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3749354825.5002451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15622311.772917688</v>
      </c>
      <c r="L3090" s="444">
        <f t="shared" ca="1" si="162"/>
        <v>3764977137.2731628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3764977137.2731628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15687404.738638179</v>
      </c>
      <c r="L3091" s="444">
        <f t="shared" ca="1" si="162"/>
        <v>3780664542.0118012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3780664542.0118012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15752768.925049171</v>
      </c>
      <c r="L3092" s="444">
        <f t="shared" ca="1" si="162"/>
        <v>3796417310.9368505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3796417310.9368505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15818405.462236879</v>
      </c>
      <c r="L3093" s="444">
        <f t="shared" ca="1" si="162"/>
        <v>3812235716.3990874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3812235716.3990874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15884315.484996196</v>
      </c>
      <c r="L3094" s="444">
        <f t="shared" ca="1" si="162"/>
        <v>3828120031.8840837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3828120031.8840837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15950500.132850351</v>
      </c>
      <c r="L3095" s="444">
        <f t="shared" ca="1" si="162"/>
        <v>3844070532.0169339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3844070532.0169339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16016960.550070558</v>
      </c>
      <c r="L3096" s="444">
        <f t="shared" ca="1" si="162"/>
        <v>3860087492.5670047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3860087492.5670047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16083697.885695854</v>
      </c>
      <c r="L3097" s="444">
        <f t="shared" ca="1" si="162"/>
        <v>3876171190.4527006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3876171190.4527006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16150713.293552918</v>
      </c>
      <c r="L3098" s="444">
        <f t="shared" ca="1" si="162"/>
        <v>3892321903.7462535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3892321903.7462535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16218007.932276055</v>
      </c>
      <c r="L3099" s="444">
        <f t="shared" ca="1" si="162"/>
        <v>3908539911.6785297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3908539911.6785297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16285582.965327205</v>
      </c>
      <c r="L3100" s="444">
        <f t="shared" ca="1" si="162"/>
        <v>3924825494.643857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3924825494.643857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16353439.561016068</v>
      </c>
      <c r="L3101" s="444">
        <f t="shared" ca="1" si="162"/>
        <v>3941178934.2048731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3941178934.2048731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16421578.892520307</v>
      </c>
      <c r="L3102" s="444">
        <f t="shared" ca="1" si="162"/>
        <v>3957600513.0973935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3957600513.0973935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16490002.137905808</v>
      </c>
      <c r="L3103" s="444">
        <f t="shared" ca="1" si="162"/>
        <v>3974090515.2352991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3974090515.2352991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16558710.480147079</v>
      </c>
      <c r="L3104" s="444">
        <f t="shared" ca="1" si="162"/>
        <v>3990649225.715446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3990649225.715446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16627705.107147692</v>
      </c>
      <c r="L3105" s="444">
        <f t="shared" ca="1" si="162"/>
        <v>4007276930.8225937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4007276930.8225937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16696987.211760806</v>
      </c>
      <c r="L3106" s="444">
        <f t="shared" ca="1" si="162"/>
        <v>4023973918.0343547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4023973918.0343547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16766557.99180981</v>
      </c>
      <c r="L3107" s="444">
        <f t="shared" ca="1" si="162"/>
        <v>4040740476.0261645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4040740476.0261645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16836418.650109015</v>
      </c>
      <c r="L3108" s="444">
        <f t="shared" ca="1" si="162"/>
        <v>4057576894.6762733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4057576894.6762733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16906570.394484472</v>
      </c>
      <c r="L3109" s="444">
        <f t="shared" ca="1" si="162"/>
        <v>4074483465.0707579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4074483465.0707579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16977014.437794823</v>
      </c>
      <c r="L3110" s="444">
        <f t="shared" ca="1" si="162"/>
        <v>4091460479.5085526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4091460479.5085526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17047751.997952301</v>
      </c>
      <c r="L3111" s="444">
        <f t="shared" ca="1" si="162"/>
        <v>4108508231.506505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4108508231.506505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17118784.297943771</v>
      </c>
      <c r="L3112" s="444">
        <f t="shared" ca="1" si="162"/>
        <v>4125627015.8044486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4125627015.8044486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17190112.565851867</v>
      </c>
      <c r="L3113" s="444">
        <f t="shared" ca="1" si="162"/>
        <v>4142817128.3703003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4142817128.3703003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17261738.03487625</v>
      </c>
      <c r="L3114" s="444">
        <f t="shared" ca="1" si="162"/>
        <v>4160078866.4051766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4160078866.4051766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17333661.943354901</v>
      </c>
      <c r="L3115" s="444">
        <f t="shared" ca="1" si="162"/>
        <v>4177412528.3485317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4177412528.3485317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17405885.534785546</v>
      </c>
      <c r="L3116" s="444">
        <f t="shared" ca="1" si="162"/>
        <v>4194818413.8833175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4194818413.8833175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17478410.057847157</v>
      </c>
      <c r="L3117" s="444">
        <f t="shared" ca="1" si="162"/>
        <v>4212296823.9411645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4212296823.9411645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17551236.766421515</v>
      </c>
      <c r="L3118" s="444">
        <f t="shared" ca="1" si="162"/>
        <v>4229848060.7075858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4229848060.7075858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17624366.919614937</v>
      </c>
      <c r="L3119" s="444">
        <f t="shared" ca="1" si="162"/>
        <v>4247472427.6272006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4247472427.6272006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17697801.781780001</v>
      </c>
      <c r="L3120" s="444">
        <f t="shared" ca="1" si="162"/>
        <v>4265170229.4089804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4265170229.4089804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17771542.622537419</v>
      </c>
      <c r="L3121" s="444">
        <f t="shared" ca="1" si="162"/>
        <v>4282941772.031518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4282941772.031518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17845590.716797993</v>
      </c>
      <c r="L3122" s="444">
        <f t="shared" ca="1" si="162"/>
        <v>4300787362.7483158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4300787362.7483158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17919947.344784647</v>
      </c>
      <c r="L3123" s="444">
        <f t="shared" ca="1" si="162"/>
        <v>4318707310.0931005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4318707310.0931005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17994613.792054586</v>
      </c>
      <c r="L3124" s="444">
        <f t="shared" ca="1" si="162"/>
        <v>4336701923.8851547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4336701923.8851547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18069591.349521477</v>
      </c>
      <c r="L3125" s="444">
        <f t="shared" ca="1" si="162"/>
        <v>4354771515.2346764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4354771515.2346764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18144881.313477818</v>
      </c>
      <c r="L3126" s="444">
        <f t="shared" ca="1" si="162"/>
        <v>4372916396.5481539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4372916396.5481539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18220484.985617306</v>
      </c>
      <c r="L3127" s="444">
        <f t="shared" ca="1" si="162"/>
        <v>4391136881.5337715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4391136881.5337715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18296403.673057381</v>
      </c>
      <c r="L3128" s="444">
        <f t="shared" ca="1" si="162"/>
        <v>4409433285.2068291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4409433285.2068291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18372638.688361786</v>
      </c>
      <c r="L3129" s="444">
        <f t="shared" ca="1" si="162"/>
        <v>4427805923.8951912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4427805923.8951912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18449191.349563297</v>
      </c>
      <c r="L3130" s="444">
        <f t="shared" ca="1" si="162"/>
        <v>4446255115.2447548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4446255115.2447548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18526062.980186477</v>
      </c>
      <c r="L3131" s="444">
        <f t="shared" ca="1" si="162"/>
        <v>4464781178.2249413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4464781178.2249413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18603254.909270588</v>
      </c>
      <c r="L3132" s="444">
        <f t="shared" ca="1" si="162"/>
        <v>4483384433.1342115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4483384433.1342115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18680768.47139255</v>
      </c>
      <c r="L3133" s="444">
        <f t="shared" ca="1" si="162"/>
        <v>4502065201.6056042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4502065201.6056042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18758605.006690018</v>
      </c>
      <c r="L3134" s="444">
        <f t="shared" ca="1" si="162"/>
        <v>4520823806.6122942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4520823806.6122942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18836765.860884558</v>
      </c>
      <c r="L3135" s="444">
        <f t="shared" ca="1" si="162"/>
        <v>4539660572.4731789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4539660572.4731789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18915252.385304913</v>
      </c>
      <c r="L3136" s="444">
        <f t="shared" ca="1" si="162"/>
        <v>4558575824.8584833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4558575824.8584833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18994065.936910346</v>
      </c>
      <c r="L3137" s="444">
        <f t="shared" ca="1" si="162"/>
        <v>4577569890.7953939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4577569890.7953939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19073207.878314141</v>
      </c>
      <c r="L3138" s="444">
        <f t="shared" ca="1" si="162"/>
        <v>4596643098.673708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4596643098.673708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19152679.577807117</v>
      </c>
      <c r="L3139" s="444">
        <f t="shared" ca="1" si="162"/>
        <v>4615795778.2515154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4615795778.2515154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19232482.409381315</v>
      </c>
      <c r="L3140" s="444">
        <f t="shared" ca="1" si="162"/>
        <v>4635028260.6608963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4635028260.6608963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19312617.752753735</v>
      </c>
      <c r="L3141" s="444">
        <f t="shared" ca="1" si="162"/>
        <v>4654340878.4136505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4654340878.4136505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19393086.99339021</v>
      </c>
      <c r="L3142" s="444">
        <f t="shared" ca="1" si="162"/>
        <v>4673733965.4070406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4673733965.4070406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19473891.522529334</v>
      </c>
      <c r="L3143" s="444">
        <f t="shared" ca="1" si="162"/>
        <v>4693207856.9295702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4693207856.9295702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19555032.737206541</v>
      </c>
      <c r="L3144" s="444">
        <f t="shared" ca="1" si="162"/>
        <v>4712762889.6667767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4712762889.6667767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19636512.040278237</v>
      </c>
      <c r="L3145" s="444">
        <f t="shared" ca="1" si="162"/>
        <v>4732399401.7070551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4732399401.7070551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19718330.840446062</v>
      </c>
      <c r="L3146" s="444">
        <f t="shared" ca="1" si="162"/>
        <v>4752117732.5475016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4752117732.5475016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19800490.552281257</v>
      </c>
      <c r="L3147" s="444">
        <f t="shared" ca="1" si="162"/>
        <v>4771918223.0997829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4771918223.0997829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19882992.596249096</v>
      </c>
      <c r="L3148" s="444">
        <f t="shared" ca="1" si="162"/>
        <v>4791801215.6960316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4791801215.6960316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19965838.398733463</v>
      </c>
      <c r="L3149" s="444">
        <f t="shared" ca="1" si="162"/>
        <v>4811767054.0947647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4811767054.0947647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20049029.39206152</v>
      </c>
      <c r="L3150" s="444">
        <f t="shared" ca="1" si="162"/>
        <v>4831816083.4868259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4831816083.4868259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20132567.014528442</v>
      </c>
      <c r="L3151" s="444">
        <f t="shared" ca="1" si="162"/>
        <v>4851948650.5013542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4851948650.5013542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20216452.710422307</v>
      </c>
      <c r="L3152" s="444">
        <f t="shared" ca="1" si="162"/>
        <v>4872165103.2117767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4872165103.2117767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20300687.930049069</v>
      </c>
      <c r="L3153" s="444">
        <f t="shared" ca="1" si="162"/>
        <v>4892465791.1418257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4892465791.1418257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20385274.129757605</v>
      </c>
      <c r="L3154" s="444">
        <f t="shared" ca="1" si="162"/>
        <v>4912851065.2715836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4912851065.2715836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20470212.77196493</v>
      </c>
      <c r="L3155" s="444">
        <f t="shared" ca="1" si="162"/>
        <v>4933321278.0435486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4933321278.0435486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20555505.325181451</v>
      </c>
      <c r="L3156" s="444">
        <f t="shared" ca="1" si="162"/>
        <v>4953876783.3687296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4953876783.3687296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20641153.264036372</v>
      </c>
      <c r="L3157" s="444">
        <f t="shared" ca="1" si="162"/>
        <v>4974517936.6327658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4974517936.6327658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20727158.069303192</v>
      </c>
      <c r="L3158" s="444">
        <f t="shared" ca="1" si="162"/>
        <v>4995245094.7020693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4995245094.7020693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20813521.227925289</v>
      </c>
      <c r="L3159" s="444">
        <f t="shared" ca="1" si="162"/>
        <v>5016058615.9299946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5016058615.9299946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20900244.233041644</v>
      </c>
      <c r="L3160" s="444">
        <f t="shared" ca="1" si="162"/>
        <v>5036958860.1630363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5036958860.1630363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20987328.58401265</v>
      </c>
      <c r="L3161" s="444">
        <f t="shared" ca="1" si="162"/>
        <v>5057946188.7470493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5057946188.7470493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21074775.786446039</v>
      </c>
      <c r="L3162" s="444">
        <f t="shared" ca="1" si="162"/>
        <v>5079020964.5334949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5079020964.5334949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21162587.352222897</v>
      </c>
      <c r="L3163" s="444">
        <f t="shared" ca="1" si="162"/>
        <v>5100183551.8857174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5100183551.8857174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21250764.799523823</v>
      </c>
      <c r="L3164" s="444">
        <f t="shared" ca="1" si="162"/>
        <v>5121434316.6852407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5121434316.6852407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21339309.652855169</v>
      </c>
      <c r="L3165" s="444">
        <f t="shared" ca="1" si="162"/>
        <v>5142773626.3380957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5142773626.3380957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21428223.4430754</v>
      </c>
      <c r="L3166" s="444">
        <f t="shared" ca="1" si="162"/>
        <v>5164201849.7811708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5164201849.7811708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21517507.707421545</v>
      </c>
      <c r="L3167" s="444">
        <f t="shared" ca="1" si="162"/>
        <v>5185719357.4885921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5185719357.4885921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21607163.989535801</v>
      </c>
      <c r="L3168" s="444">
        <f t="shared" ca="1" si="162"/>
        <v>5207326521.4781275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5207326521.4781275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21697193.839492198</v>
      </c>
      <c r="L3169" s="444">
        <f t="shared" ca="1" si="162"/>
        <v>5229023715.3176193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5229023715.3176193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21787598.813823413</v>
      </c>
      <c r="L3170" s="444">
        <f t="shared" ca="1" si="162"/>
        <v>5250811314.131443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5250811314.131443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21878380.475547679</v>
      </c>
      <c r="L3171" s="444">
        <f t="shared" ca="1" si="162"/>
        <v>5272689694.6069908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5272689694.6069908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21969540.394195795</v>
      </c>
      <c r="L3172" s="444">
        <f t="shared" ca="1" si="162"/>
        <v>5294659235.0011864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5294659235.0011864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22061080.145838276</v>
      </c>
      <c r="L3173" s="444">
        <f t="shared" ca="1" si="162"/>
        <v>5316720315.1470251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5316720315.1470251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22153001.313112605</v>
      </c>
      <c r="L3174" s="444">
        <f t="shared" ca="1" si="162"/>
        <v>5338873316.4601374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5338873316.4601374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22245305.485250574</v>
      </c>
      <c r="L3175" s="444">
        <f t="shared" ca="1" si="162"/>
        <v>5361118621.9453878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5361118621.9453878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22337994.258105781</v>
      </c>
      <c r="L3176" s="444">
        <f t="shared" ca="1" si="162"/>
        <v>5383456616.2034941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5383456616.2034941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22431069.234181225</v>
      </c>
      <c r="L3177" s="444">
        <f t="shared" ca="1" si="162"/>
        <v>5405887685.4376755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5405887685.4376755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22524532.022656981</v>
      </c>
      <c r="L3178" s="444">
        <f t="shared" ca="1" si="162"/>
        <v>5428412217.4603329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5428412217.4603329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22618384.239418052</v>
      </c>
      <c r="L3179" s="444">
        <f t="shared" ca="1" si="162"/>
        <v>5451030601.6997509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5451030601.6997509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22712627.507082295</v>
      </c>
      <c r="L3180" s="444">
        <f t="shared" ca="1" si="162"/>
        <v>5473743229.2068329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5473743229.2068329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22807263.455028471</v>
      </c>
      <c r="L3181" s="444">
        <f t="shared" ca="1" si="162"/>
        <v>5496550492.6618614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5496550492.6618614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22902293.719424423</v>
      </c>
      <c r="L3182" s="444">
        <f t="shared" ca="1" si="162"/>
        <v>5519452786.3812857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5519452786.3812857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22997719.943255357</v>
      </c>
      <c r="L3183" s="444">
        <f t="shared" ca="1" si="162"/>
        <v>5542450506.3245411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5542450506.3245411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23093543.776352253</v>
      </c>
      <c r="L3184" s="444">
        <f t="shared" ca="1" si="162"/>
        <v>5565544050.100893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5565544050.100893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23189766.875420388</v>
      </c>
      <c r="L3185" s="444">
        <f t="shared" ca="1" si="162"/>
        <v>5588733816.9763136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5588733816.9763136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23286390.904067975</v>
      </c>
      <c r="L3186" s="444">
        <f t="shared" ca="1" si="162"/>
        <v>5612020207.8803816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5612020207.8803816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23383417.532834925</v>
      </c>
      <c r="L3187" s="444">
        <f t="shared" ca="1" si="162"/>
        <v>5635403625.4132166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5635403625.4132166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23480848.439221736</v>
      </c>
      <c r="L3188" s="444">
        <f t="shared" ca="1" si="162"/>
        <v>5658884473.852438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5658884473.852438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23578685.307718493</v>
      </c>
      <c r="L3189" s="444">
        <f t="shared" ca="1" si="162"/>
        <v>5682463159.1601563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5682463159.1601563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23676929.829833984</v>
      </c>
      <c r="L3190" s="444">
        <f t="shared" ca="1" si="162"/>
        <v>5706140088.9899902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5706140088.9899902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23775583.704124957</v>
      </c>
      <c r="L3191" s="444">
        <f t="shared" ca="1" si="162"/>
        <v>5729915672.6941156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5729915672.6941156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23874648.636225481</v>
      </c>
      <c r="L3192" s="444">
        <f t="shared" ca="1" si="162"/>
        <v>5753790321.3303413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5753790321.3303413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23974126.338876422</v>
      </c>
      <c r="L3193" s="444">
        <f t="shared" ca="1" si="162"/>
        <v>5777764447.6692181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5777764447.6692181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24074018.531955075</v>
      </c>
      <c r="L3194" s="444">
        <f t="shared" ca="1" si="162"/>
        <v>5801838466.2011728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5801838466.2011728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24174326.942504887</v>
      </c>
      <c r="L3195" s="444">
        <f t="shared" ca="1" si="162"/>
        <v>5826012793.1436777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5826012793.1436777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24275053.304765325</v>
      </c>
      <c r="L3196" s="444">
        <f t="shared" ca="1" si="162"/>
        <v>5850287846.4484434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5850287846.4484434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24376199.360201847</v>
      </c>
      <c r="L3197" s="444">
        <f t="shared" ca="1" si="162"/>
        <v>5874664045.8086452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5874664045.8086452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24477766.857536022</v>
      </c>
      <c r="L3198" s="444">
        <f t="shared" ca="1" si="162"/>
        <v>5899141812.6661816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5899141812.6661816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24579757.552775756</v>
      </c>
      <c r="L3199" s="444">
        <f t="shared" ca="1" si="162"/>
        <v>5923721570.2189569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5923721570.2189569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24682173.209245652</v>
      </c>
      <c r="L3200" s="444">
        <f t="shared" ca="1" si="162"/>
        <v>5948403743.4282026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5948403743.4282026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24785015.597617511</v>
      </c>
      <c r="L3201" s="444">
        <f t="shared" ca="1" si="162"/>
        <v>5973188759.0258198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5973188759.0258198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24888286.495940916</v>
      </c>
      <c r="L3202" s="444">
        <f t="shared" ca="1" si="162"/>
        <v>5998077045.5217609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5998077045.5217609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24991987.689674005</v>
      </c>
      <c r="L3203" s="444">
        <f t="shared" ca="1" si="162"/>
        <v>6023069033.2114353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6023069033.2114353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25096120.971714314</v>
      </c>
      <c r="L3204" s="444">
        <f t="shared" ca="1" si="162"/>
        <v>6048165154.1831493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6048165154.1831493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25200688.142429788</v>
      </c>
      <c r="L3205" s="444">
        <f t="shared" ca="1" si="162"/>
        <v>6073365842.3255787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6073365842.3255787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25305691.009689912</v>
      </c>
      <c r="L3206" s="444">
        <f t="shared" ca="1" si="162"/>
        <v>6098671533.335269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6098671533.335269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25411131.388896953</v>
      </c>
      <c r="L3207" s="444">
        <f t="shared" ca="1" si="162"/>
        <v>6124082664.7241659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6124082664.7241659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25517011.103017356</v>
      </c>
      <c r="L3208" s="444">
        <f t="shared" ca="1" si="162"/>
        <v>6149599675.8271837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6149599675.8271837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25623331.982613266</v>
      </c>
      <c r="L3209" s="444">
        <f t="shared" ca="1" si="162"/>
        <v>6175223007.8097973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6175223007.8097973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25730095.865874156</v>
      </c>
      <c r="L3210" s="444">
        <f t="shared" ca="1" si="162"/>
        <v>6200953103.6756716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6200953103.6756716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25837304.59864863</v>
      </c>
      <c r="L3211" s="444">
        <f t="shared" ca="1" si="162"/>
        <v>6226790408.2743206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6226790408.2743206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25944960.034476336</v>
      </c>
      <c r="L3212" s="444">
        <f t="shared" ca="1" si="162"/>
        <v>6252735368.3087969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6252735368.3087969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26053064.034619987</v>
      </c>
      <c r="L3213" s="444">
        <f t="shared" ca="1" si="162"/>
        <v>6278788432.3434172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6278788432.3434172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26161618.468097571</v>
      </c>
      <c r="L3214" s="444">
        <f t="shared" ca="1" si="162"/>
        <v>6304950050.8115149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6304950050.8115149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26270625.211714644</v>
      </c>
      <c r="L3215" s="444">
        <f t="shared" ca="1" si="162"/>
        <v>6331220676.0232296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6331220676.0232296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26380086.150096789</v>
      </c>
      <c r="L3216" s="444">
        <f t="shared" ca="1" si="162"/>
        <v>6357600762.1733265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6357600762.1733265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26490003.175722193</v>
      </c>
      <c r="L3217" s="444">
        <f t="shared" ca="1" si="162"/>
        <v>6384090765.3490486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6384090765.3490486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26600378.188954368</v>
      </c>
      <c r="L3218" s="444">
        <f t="shared" ca="1" si="162"/>
        <v>6410691143.538003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6410691143.538003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26711213.098075014</v>
      </c>
      <c r="L3219" s="444">
        <f t="shared" ca="1" si="162"/>
        <v>6437402356.6360779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6437402356.6360779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26822509.819316991</v>
      </c>
      <c r="L3220" s="444">
        <f t="shared" ca="1" si="162"/>
        <v>6464224866.4553947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6464224866.4553947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26934270.276897479</v>
      </c>
      <c r="L3221" s="444">
        <f t="shared" ca="1" si="162"/>
        <v>6491159136.7322922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6491159136.7322922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27046496.403051216</v>
      </c>
      <c r="L3222" s="444">
        <f t="shared" ca="1" si="162"/>
        <v>6518205633.1353436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6518205633.1353436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27159190.13806393</v>
      </c>
      <c r="L3223" s="444">
        <f t="shared" ca="1" si="162"/>
        <v>6545364823.2734079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6545364823.2734079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27272353.430305865</v>
      </c>
      <c r="L3224" s="444">
        <f t="shared" ca="1" si="162"/>
        <v>6572637176.7037134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6572637176.7037134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27385988.236265473</v>
      </c>
      <c r="L3225" s="444">
        <f t="shared" ca="1" si="162"/>
        <v>6600023164.9399786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6600023164.9399786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27500096.520583242</v>
      </c>
      <c r="L3226" s="444">
        <f t="shared" ca="1" si="162"/>
        <v>6627523261.4605618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6627523261.4605618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27614680.256085675</v>
      </c>
      <c r="L3227" s="444">
        <f t="shared" ca="1" si="162"/>
        <v>6655137941.7166471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6655137941.7166471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27729741.423819363</v>
      </c>
      <c r="L3228" s="444">
        <f t="shared" ca="1" si="162"/>
        <v>6682867683.1404667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6682867683.1404667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27845282.013085276</v>
      </c>
      <c r="L3229" s="444">
        <f t="shared" ca="1" si="162"/>
        <v>6710712965.1535521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6710712965.1535521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27961304.021473136</v>
      </c>
      <c r="L3230" s="444">
        <f t="shared" ca="1" si="162"/>
        <v>6738674269.175025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6738674269.175025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28077809.454895936</v>
      </c>
      <c r="L3231" s="444">
        <f t="shared" ca="1" si="162"/>
        <v>6766752078.629921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6766752078.629921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28194800.327624675</v>
      </c>
      <c r="L3232" s="444">
        <f t="shared" ca="1" si="162"/>
        <v>6794946878.9575453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6794946878.9575453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28312278.66232311</v>
      </c>
      <c r="L3233" s="444">
        <f t="shared" ca="1" si="162"/>
        <v>6823259157.6198683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6823259157.6198683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28430246.490082785</v>
      </c>
      <c r="L3234" s="444">
        <f t="shared" ca="1" si="162"/>
        <v>6851689404.109951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6851689404.109951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28548705.85045813</v>
      </c>
      <c r="L3235" s="444">
        <f t="shared" ca="1" si="162"/>
        <v>6880238109.9604092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6880238109.9604092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28667658.791501705</v>
      </c>
      <c r="L3236" s="444">
        <f t="shared" ca="1" si="162"/>
        <v>6908905768.7519112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6908905768.7519112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28787107.369799629</v>
      </c>
      <c r="L3237" s="444">
        <f t="shared" ca="1" si="162"/>
        <v>6937692876.1217108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6937692876.1217108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28907053.650507126</v>
      </c>
      <c r="L3238" s="444">
        <f t="shared" ca="1" si="162"/>
        <v>6966599929.7722178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6966599929.7722178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29027499.707384244</v>
      </c>
      <c r="L3239" s="444">
        <f t="shared" ca="1" si="162"/>
        <v>6995627429.4796019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6995627429.4796019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29148447.622831676</v>
      </c>
      <c r="L3240" s="444">
        <f t="shared" ca="1" si="162"/>
        <v>7024775877.1024332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7024775877.1024332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29269899.487926807</v>
      </c>
      <c r="L3241" s="444">
        <f t="shared" ca="1" si="162"/>
        <v>7054045776.5903597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7054045776.5903597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29391857.402459834</v>
      </c>
      <c r="L3242" s="444">
        <f t="shared" ca="1" si="162"/>
        <v>7083437633.9928198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7083437633.9928198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29514323.474970084</v>
      </c>
      <c r="L3243" s="444">
        <f t="shared" ca="1" si="162"/>
        <v>7112951957.4677896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7112951957.4677896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29637299.822782453</v>
      </c>
      <c r="L3244" s="444">
        <f t="shared" ca="1" si="162"/>
        <v>7142589257.2905722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7142589257.2905722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29760788.572044056</v>
      </c>
      <c r="L3245" s="444">
        <f t="shared" ca="1" si="162"/>
        <v>7172350045.8626165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7172350045.8626165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29884791.857760902</v>
      </c>
      <c r="L3246" s="444">
        <f t="shared" ca="1" si="162"/>
        <v>7202234837.720377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7202234837.720377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30009311.823834907</v>
      </c>
      <c r="L3247" s="444">
        <f t="shared" ca="1" si="162"/>
        <v>7232244149.5442123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7232244149.5442123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30134350.623100888</v>
      </c>
      <c r="L3248" s="444">
        <f t="shared" ca="1" si="162"/>
        <v>7262378500.1673136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7262378500.1673136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30259910.417363804</v>
      </c>
      <c r="L3249" s="444">
        <f t="shared" ca="1" si="162"/>
        <v>7292638410.5846777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7292638410.5846777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30385993.377436161</v>
      </c>
      <c r="L3250" s="444">
        <f t="shared" ca="1" si="162"/>
        <v>7323024403.9621143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7323024403.9621143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30512601.683175478</v>
      </c>
      <c r="L3251" s="444">
        <f t="shared" ca="1" si="162"/>
        <v>7353537005.6452894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7353537005.6452894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30639737.523522038</v>
      </c>
      <c r="L3252" s="444">
        <f t="shared" ca="1" si="162"/>
        <v>7384176743.1688118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7384176743.1688118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30767403.096536715</v>
      </c>
      <c r="L3253" s="444">
        <f t="shared" ca="1" si="162"/>
        <v>7414944146.2653484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7414944146.2653484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30895600.609438956</v>
      </c>
      <c r="L3254" s="444">
        <f t="shared" ca="1" si="162"/>
        <v>7445839746.8747873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7445839746.8747873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31024332.278644945</v>
      </c>
      <c r="L3255" s="444">
        <f t="shared" ca="1" si="162"/>
        <v>7476864079.1534319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7476864079.1534319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31153600.329805966</v>
      </c>
      <c r="L3256" s="444">
        <f t="shared" ca="1" si="162"/>
        <v>7508017679.4832382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7508017679.4832382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31283406.997846827</v>
      </c>
      <c r="L3257" s="444">
        <f t="shared" ca="1" si="162"/>
        <v>7539301086.4810848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7539301086.4810848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31413754.527004521</v>
      </c>
      <c r="L3258" s="444">
        <f t="shared" ca="1" si="162"/>
        <v>7570714841.0080891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7570714841.0080891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31544645.170867033</v>
      </c>
      <c r="L3259" s="444">
        <f t="shared" ca="1" si="162"/>
        <v>7602259486.178956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7602259486.178956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31676081.192412317</v>
      </c>
      <c r="L3260" s="444">
        <f t="shared" ca="1" si="162"/>
        <v>7633935567.3713684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7633935567.3713684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31808064.864047363</v>
      </c>
      <c r="L3261" s="444">
        <f t="shared" ca="1" si="162"/>
        <v>7665743632.2354155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7665743632.2354155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31940598.467647564</v>
      </c>
      <c r="L3262" s="444">
        <f t="shared" ca="1" si="162"/>
        <v>7697684230.703063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7697684230.703063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32073684.294596095</v>
      </c>
      <c r="L3263" s="444">
        <f t="shared" ca="1" si="162"/>
        <v>7729757914.9976587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7729757914.9976587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32207324.645823572</v>
      </c>
      <c r="L3264" s="444">
        <f t="shared" ca="1" si="162"/>
        <v>7761965239.6434822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7761965239.6434822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32341521.831847843</v>
      </c>
      <c r="L3265" s="444">
        <f t="shared" ca="1" si="162"/>
        <v>7794306761.4753304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7794306761.4753304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32476278.172813881</v>
      </c>
      <c r="L3266" s="444">
        <f t="shared" ca="1" si="162"/>
        <v>7826783039.6481438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7826783039.6481438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32611595.998533927</v>
      </c>
      <c r="L3267" s="444">
        <f t="shared" ca="1" si="162"/>
        <v>7859394635.646678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7859394635.646678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32747477.648527827</v>
      </c>
      <c r="L3268" s="444">
        <f t="shared" ca="1" si="162"/>
        <v>7892142113.2952061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7892142113.2952061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32883925.472063359</v>
      </c>
      <c r="L3269" s="444">
        <f t="shared" ca="1" si="162"/>
        <v>7925026038.7672691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7925026038.7672691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33020941.828196954</v>
      </c>
      <c r="L3270" s="444">
        <f t="shared" ca="1" si="162"/>
        <v>7958046980.5954657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7958046980.5954657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33158529.085814439</v>
      </c>
      <c r="L3271" s="444">
        <f t="shared" ca="1" si="162"/>
        <v>7991205509.6812801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7991205509.6812801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33296689.623672005</v>
      </c>
      <c r="L3272" s="444">
        <f t="shared" ca="1" si="162"/>
        <v>8024502199.3049517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8024502199.3049517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33435425.830437299</v>
      </c>
      <c r="L3273" s="444">
        <f t="shared" ca="1" si="162"/>
        <v>8057937625.1353893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8057937625.1353893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33574740.104730785</v>
      </c>
      <c r="L3274" s="444">
        <f t="shared" ca="1" si="162"/>
        <v>8091512365.2401199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8091512365.2401199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33714634.855167173</v>
      </c>
      <c r="L3275" s="444">
        <f t="shared" ca="1" si="162"/>
        <v>8125227000.0952873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8125227000.0952873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33855112.500397027</v>
      </c>
      <c r="L3276" s="444">
        <f t="shared" ca="1" si="162"/>
        <v>8159082112.5956841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8159082112.5956841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33996175.469148681</v>
      </c>
      <c r="L3277" s="444">
        <f t="shared" ca="1" si="162"/>
        <v>8193078288.0648327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8193078288.0648327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34137826.200270139</v>
      </c>
      <c r="L3278" s="444">
        <f t="shared" ca="1" si="162"/>
        <v>8227216114.2651024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8227216114.2651024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34280067.142771259</v>
      </c>
      <c r="L3279" s="444">
        <f t="shared" ca="1" si="162"/>
        <v>8261496181.4078741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8261496181.4078741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34422900.75586614</v>
      </c>
      <c r="L3280" s="444">
        <f t="shared" ca="1" si="162"/>
        <v>8295919082.1637402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8295919082.1637402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34566329.50901559</v>
      </c>
      <c r="L3281" s="444">
        <f t="shared" ca="1" si="162"/>
        <v>8330485411.6727562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8330485411.6727562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34710355.881969817</v>
      </c>
      <c r="L3282" s="444">
        <f t="shared" ca="1" si="162"/>
        <v>8365195767.5547256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8365195767.5547256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34854982.364811353</v>
      </c>
      <c r="L3283" s="444">
        <f t="shared" ca="1" si="162"/>
        <v>8400050749.9195366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8400050749.9195366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35000211.457998067</v>
      </c>
      <c r="L3284" s="444">
        <f t="shared" ca="1" si="162"/>
        <v>8435050961.3775349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8435050961.3775349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35146045.672406398</v>
      </c>
      <c r="L3285" s="444">
        <f t="shared" ca="1" si="162"/>
        <v>8470197007.0499411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8470197007.0499411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35292487.529374756</v>
      </c>
      <c r="L3286" s="444">
        <f t="shared" ca="1" si="162"/>
        <v>8505489494.5793161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8505489494.5793161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35439539.560747147</v>
      </c>
      <c r="L3287" s="444">
        <f t="shared" ca="1" si="162"/>
        <v>8540929034.1400633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8540929034.1400633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35587204.308916926</v>
      </c>
      <c r="L3288" s="444">
        <f t="shared" ca="1" si="162"/>
        <v>8576516238.4489803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8576516238.4489803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35735484.326870754</v>
      </c>
      <c r="L3289" s="444">
        <f t="shared" ca="1" si="162"/>
        <v>8612251722.7758503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8612251722.7758503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35884382.178232707</v>
      </c>
      <c r="L3290" s="444">
        <f t="shared" ca="1" si="162"/>
        <v>8648136104.9540825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8648136104.9540825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36033900.437308677</v>
      </c>
      <c r="L3291" s="444">
        <f t="shared" ca="1" si="162"/>
        <v>8684170005.3913918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8684170005.3913918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36184041.689130798</v>
      </c>
      <c r="L3292" s="444">
        <f t="shared" ca="1" si="162"/>
        <v>8720354047.0805225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8720354047.0805225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36334808.529502176</v>
      </c>
      <c r="L3293" s="444">
        <f t="shared" ca="1" si="162"/>
        <v>8756688855.6100254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8756688855.6100254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36486203.565041773</v>
      </c>
      <c r="L3294" s="444">
        <f t="shared" ca="1" si="162"/>
        <v>8793175059.1750679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8793175059.1750679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36638229.413229451</v>
      </c>
      <c r="L3295" s="444">
        <f t="shared" ca="1" si="162"/>
        <v>8829813288.5882969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8829813288.5882969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36790888.702451237</v>
      </c>
      <c r="L3296" s="444">
        <f t="shared" ca="1" si="162"/>
        <v>8866604177.2907486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8866604177.2907486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36944184.072044782</v>
      </c>
      <c r="L3297" s="444">
        <f t="shared" ca="1" si="162"/>
        <v>8903548361.362793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8903548361.362793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37098118.172344968</v>
      </c>
      <c r="L3298" s="444">
        <f t="shared" ca="1" si="162"/>
        <v>8940646479.5351372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8940646479.5351372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37252693.664729737</v>
      </c>
      <c r="L3299" s="444">
        <f t="shared" ca="1" si="162"/>
        <v>8977899173.1998672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8977899173.1998672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37407913.221666113</v>
      </c>
      <c r="L3300" s="444">
        <f t="shared" ca="1" si="162"/>
        <v>9015307086.4215336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9015307086.4215336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37563779.526756391</v>
      </c>
      <c r="L3301" s="444">
        <f t="shared" ca="1" si="162"/>
        <v>9052870865.9482899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9052870865.9482899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37720295.274784543</v>
      </c>
      <c r="L3302" s="444">
        <f t="shared" ca="1" si="162"/>
        <v>9090591161.223074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9090591161.223074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37877463.171762809</v>
      </c>
      <c r="L3303" s="444">
        <f t="shared" ca="1" si="162"/>
        <v>9128468624.3948364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9128468624.3948364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38035285.934978485</v>
      </c>
      <c r="L3304" s="444">
        <f t="shared" ca="1" si="162"/>
        <v>9166503910.3298149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9166503910.3298149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38193766.293040894</v>
      </c>
      <c r="L3305" s="444">
        <f t="shared" ca="1" si="162"/>
        <v>9204697676.6228561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9204697676.6228561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38352906.985928565</v>
      </c>
      <c r="L3306" s="444">
        <f t="shared" ca="1" si="162"/>
        <v>9243050583.6087856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9243050583.6087856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38512710.765036605</v>
      </c>
      <c r="L3307" s="444">
        <f t="shared" ca="1" si="162"/>
        <v>9281563294.3738232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9281563294.3738232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38673180.393224262</v>
      </c>
      <c r="L3308" s="444">
        <f t="shared" ca="1" si="162"/>
        <v>9320236474.7670479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9320236474.7670479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38834318.644862697</v>
      </c>
      <c r="L3309" s="444">
        <f t="shared" ca="1" si="162"/>
        <v>9359070793.411911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9359070793.411911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38996128.305882961</v>
      </c>
      <c r="L3310" s="444">
        <f t="shared" ca="1" si="162"/>
        <v>9398066921.7177944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9398066921.7177944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39158612.173824146</v>
      </c>
      <c r="L3311" s="444">
        <f t="shared" ca="1" si="162"/>
        <v>9437225533.8916187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9437225533.8916187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39321773.057881743</v>
      </c>
      <c r="L3312" s="444">
        <f t="shared" ca="1" si="162"/>
        <v>9476547306.949501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9476547306.949501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39485613.778956257</v>
      </c>
      <c r="L3313" s="444">
        <f t="shared" ca="1" si="162"/>
        <v>9516032920.7284565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9516032920.7284565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39650137.169701904</v>
      </c>
      <c r="L3314" s="444">
        <f t="shared" ca="1" si="162"/>
        <v>9555683057.898159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9555683057.898159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39815346.074575663</v>
      </c>
      <c r="L3315" s="444">
        <f t="shared" ca="1" si="162"/>
        <v>9595498403.9727345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9595498403.9727345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39981243.349886395</v>
      </c>
      <c r="L3316" s="444">
        <f t="shared" ca="1" si="162"/>
        <v>9635479647.3226204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9635479647.3226204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40147831.863844253</v>
      </c>
      <c r="L3317" s="444">
        <f t="shared" ca="1" si="162"/>
        <v>9675627479.1864643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9675627479.1864643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40315114.496610269</v>
      </c>
      <c r="L3318" s="444">
        <f t="shared" ca="1" si="162"/>
        <v>9715942593.683075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9715942593.683075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40483094.140346147</v>
      </c>
      <c r="L3319" s="444">
        <f t="shared" ca="1" si="162"/>
        <v>9756425687.8234215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9756425687.8234215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40651773.699264258</v>
      </c>
      <c r="L3320" s="444">
        <f t="shared" ca="1" si="162"/>
        <v>9797077461.522686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9797077461.522686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40821156.089677855</v>
      </c>
      <c r="L3321" s="444">
        <f t="shared" ca="1" si="162"/>
        <v>9837898617.6123638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9837898617.6123638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40991244.240051515</v>
      </c>
      <c r="L3322" s="444">
        <f t="shared" ca="1" si="162"/>
        <v>9878889861.8524151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9878889861.8524151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41162041.091051728</v>
      </c>
      <c r="L3323" s="444">
        <f t="shared" ref="L3323:L3577" ca="1" si="167">I3323-J3323+K3323</f>
        <v>9920051902.9434662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9920051902.9434662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41333549.595597774</v>
      </c>
      <c r="L3324" s="444">
        <f t="shared" ca="1" si="167"/>
        <v>9961385452.5390644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9961385452.5390644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41505772.718912765</v>
      </c>
      <c r="L3325" s="444">
        <f t="shared" ca="1" si="167"/>
        <v>10002891225.257977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10002891225.257977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41678713.438574903</v>
      </c>
      <c r="L3326" s="444">
        <f t="shared" ca="1" si="167"/>
        <v>10044569938.696552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10044569938.696552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41852374.744568966</v>
      </c>
      <c r="L3327" s="444">
        <f t="shared" ca="1" si="167"/>
        <v>10086422313.441122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10086422313.441122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42026759.639338009</v>
      </c>
      <c r="L3328" s="444">
        <f t="shared" ca="1" si="167"/>
        <v>10128449073.08046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10128449073.08046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42201871.137835249</v>
      </c>
      <c r="L3329" s="444">
        <f t="shared" ca="1" si="167"/>
        <v>10170650944.218294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10170650944.218294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42377712.267576225</v>
      </c>
      <c r="L3330" s="444">
        <f t="shared" ca="1" si="167"/>
        <v>10213028656.48587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10213028656.48587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42554286.068691127</v>
      </c>
      <c r="L3331" s="444">
        <f t="shared" ca="1" si="167"/>
        <v>10255582942.554562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10255582942.554562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42731595.59397734</v>
      </c>
      <c r="L3332" s="444">
        <f t="shared" ca="1" si="167"/>
        <v>10298314538.148539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10298314538.148539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42909643.908952244</v>
      </c>
      <c r="L3333" s="444">
        <f t="shared" ca="1" si="167"/>
        <v>10341224182.057491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10341224182.057491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43088434.091906212</v>
      </c>
      <c r="L3334" s="444">
        <f t="shared" ca="1" si="167"/>
        <v>10384312616.149397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10384312616.149397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43267969.233955823</v>
      </c>
      <c r="L3335" s="444">
        <f t="shared" ca="1" si="167"/>
        <v>10427580585.383352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10427580585.383352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43448252.4390973</v>
      </c>
      <c r="L3336" s="444">
        <f t="shared" ca="1" si="167"/>
        <v>10471028837.822449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10471028837.822449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43629286.824260205</v>
      </c>
      <c r="L3337" s="444">
        <f t="shared" ca="1" si="167"/>
        <v>10514658124.646709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10514658124.646709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43811075.519361287</v>
      </c>
      <c r="L3338" s="444">
        <f t="shared" ca="1" si="167"/>
        <v>10558469200.166071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10558469200.166071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43993621.667358629</v>
      </c>
      <c r="L3339" s="444">
        <f t="shared" ca="1" si="167"/>
        <v>10602462821.833429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10602462821.833429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44176928.424305953</v>
      </c>
      <c r="L3340" s="444">
        <f t="shared" ca="1" si="167"/>
        <v>10646639750.257736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10646639750.257736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44360998.959407233</v>
      </c>
      <c r="L3341" s="444">
        <f t="shared" ca="1" si="167"/>
        <v>10691000749.217144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10691000749.217144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44545836.455071434</v>
      </c>
      <c r="L3342" s="444">
        <f t="shared" ca="1" si="167"/>
        <v>10735546585.672215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10735546585.672215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44731444.106967561</v>
      </c>
      <c r="L3343" s="444">
        <f t="shared" ca="1" si="167"/>
        <v>10780278029.779182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10780278029.779182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44917825.124079928</v>
      </c>
      <c r="L3344" s="444">
        <f t="shared" ca="1" si="167"/>
        <v>10825195854.903263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10825195854.903263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45104982.728763595</v>
      </c>
      <c r="L3345" s="444">
        <f t="shared" ca="1" si="167"/>
        <v>10870300837.632027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10870300837.632027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45292920.156800114</v>
      </c>
      <c r="L3346" s="444">
        <f t="shared" ca="1" si="167"/>
        <v>10915593757.788826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10915593757.788826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45481640.65745344</v>
      </c>
      <c r="L3347" s="444">
        <f t="shared" ca="1" si="167"/>
        <v>10961075398.44628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10961075398.44628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45671147.493526161</v>
      </c>
      <c r="L3348" s="444">
        <f t="shared" ca="1" si="167"/>
        <v>11006746545.939806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11006746545.939806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45861443.941415861</v>
      </c>
      <c r="L3349" s="444">
        <f t="shared" ca="1" si="167"/>
        <v>11052607989.881222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11052607989.881222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46052533.291171759</v>
      </c>
      <c r="L3350" s="444">
        <f t="shared" ca="1" si="167"/>
        <v>11098660523.172394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11098660523.172394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46244418.846551642</v>
      </c>
      <c r="L3351" s="444">
        <f t="shared" ca="1" si="167"/>
        <v>11144904942.018946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11144904942.018946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46437103.925078943</v>
      </c>
      <c r="L3352" s="444">
        <f t="shared" ca="1" si="167"/>
        <v>11191342045.944025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11191342045.944025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46630591.858100101</v>
      </c>
      <c r="L3353" s="444">
        <f t="shared" ca="1" si="167"/>
        <v>11237972637.802126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11237972637.802126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46824885.990842193</v>
      </c>
      <c r="L3354" s="444">
        <f t="shared" ca="1" si="167"/>
        <v>11284797523.792969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11284797523.792969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47019989.682470702</v>
      </c>
      <c r="L3355" s="444">
        <f t="shared" ca="1" si="167"/>
        <v>11331817513.475439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11331817513.475439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47215906.306147665</v>
      </c>
      <c r="L3356" s="444">
        <f t="shared" ca="1" si="167"/>
        <v>11379033419.781588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11379033419.781588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47412639.249089949</v>
      </c>
      <c r="L3357" s="444">
        <f t="shared" ca="1" si="167"/>
        <v>11426446059.030678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11426446059.030678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47610191.912627824</v>
      </c>
      <c r="L3358" s="444">
        <f t="shared" ca="1" si="167"/>
        <v>11474056250.943306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11474056250.943306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47808567.712263778</v>
      </c>
      <c r="L3359" s="444">
        <f t="shared" ca="1" si="167"/>
        <v>11521864818.655569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11521864818.655569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48007770.077731535</v>
      </c>
      <c r="L3360" s="444">
        <f t="shared" ca="1" si="167"/>
        <v>11569872588.733301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11569872588.733301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48207802.453055419</v>
      </c>
      <c r="L3361" s="444">
        <f t="shared" ca="1" si="167"/>
        <v>11618080391.186357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11618080391.186357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48408668.296609819</v>
      </c>
      <c r="L3362" s="444">
        <f t="shared" ca="1" si="167"/>
        <v>11666489059.482967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11666489059.482967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48610371.08117903</v>
      </c>
      <c r="L3363" s="444">
        <f t="shared" ca="1" si="167"/>
        <v>11715099430.564146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11715099430.564146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48812914.294017278</v>
      </c>
      <c r="L3364" s="444">
        <f t="shared" ca="1" si="167"/>
        <v>11763912344.858164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11763912344.858164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49016301.436909012</v>
      </c>
      <c r="L3365" s="444">
        <f t="shared" ca="1" si="167"/>
        <v>11812928646.295073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11812928646.295073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49220536.026229471</v>
      </c>
      <c r="L3366" s="444">
        <f t="shared" ca="1" si="167"/>
        <v>11862149182.321302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11862149182.321302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49425621.593005426</v>
      </c>
      <c r="L3367" s="444">
        <f t="shared" ca="1" si="167"/>
        <v>11911574803.914309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11911574803.914309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49631561.682976283</v>
      </c>
      <c r="L3368" s="444">
        <f t="shared" ca="1" si="167"/>
        <v>11961206365.597284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11961206365.597284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49838359.856655352</v>
      </c>
      <c r="L3369" s="444">
        <f t="shared" ca="1" si="167"/>
        <v>12011044725.453939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12011044725.453939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50046019.689391412</v>
      </c>
      <c r="L3370" s="444">
        <f t="shared" ca="1" si="167"/>
        <v>12061090745.143332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12061090745.143332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50254544.771430545</v>
      </c>
      <c r="L3371" s="444">
        <f t="shared" ca="1" si="167"/>
        <v>12111345289.914762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12111345289.914762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50463938.707978174</v>
      </c>
      <c r="L3372" s="444">
        <f t="shared" ca="1" si="167"/>
        <v>12161809228.62274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12161809228.62274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50674205.119261414</v>
      </c>
      <c r="L3373" s="444">
        <f t="shared" ca="1" si="167"/>
        <v>12212483433.742001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12212483433.742001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50885347.640591666</v>
      </c>
      <c r="L3374" s="444">
        <f t="shared" ca="1" si="167"/>
        <v>12263368781.382593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12263368781.382593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51097369.922427468</v>
      </c>
      <c r="L3375" s="444">
        <f t="shared" ca="1" si="167"/>
        <v>12314466151.305021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12314466151.305021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51310275.63043759</v>
      </c>
      <c r="L3376" s="444">
        <f t="shared" ca="1" si="167"/>
        <v>12365776426.935459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12365776426.935459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51524068.445564412</v>
      </c>
      <c r="L3377" s="444">
        <f t="shared" ca="1" si="167"/>
        <v>12417300495.381023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12417300495.381023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51738752.0640876</v>
      </c>
      <c r="L3378" s="444">
        <f t="shared" ca="1" si="167"/>
        <v>12469039247.44511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12469039247.44511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51954330.197687961</v>
      </c>
      <c r="L3379" s="444">
        <f t="shared" ca="1" si="167"/>
        <v>12520993577.642797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12520993577.642797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52170806.573511653</v>
      </c>
      <c r="L3380" s="444">
        <f t="shared" ca="1" si="167"/>
        <v>12573164384.216309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12573164384.216309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52388184.934234619</v>
      </c>
      <c r="L3381" s="444">
        <f t="shared" ca="1" si="167"/>
        <v>12625552569.150543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12625552569.150543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52606469.038127266</v>
      </c>
      <c r="L3382" s="444">
        <f t="shared" ca="1" si="167"/>
        <v>12678159038.188671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12678159038.188671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52825662.659119464</v>
      </c>
      <c r="L3383" s="444">
        <f t="shared" ca="1" si="167"/>
        <v>12730984700.84779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12730984700.84779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53045769.58686579</v>
      </c>
      <c r="L3384" s="444">
        <f t="shared" ca="1" si="167"/>
        <v>12784030470.434656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12784030470.434656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53266793.626811065</v>
      </c>
      <c r="L3385" s="444">
        <f t="shared" ca="1" si="167"/>
        <v>12837297264.061468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12837297264.061468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53488738.600256115</v>
      </c>
      <c r="L3386" s="444">
        <f t="shared" ca="1" si="167"/>
        <v>12890786002.661724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12890786002.661724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53711608.344423853</v>
      </c>
      <c r="L3387" s="444">
        <f t="shared" ca="1" si="167"/>
        <v>12944497611.006147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12944497611.006147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53935406.712525614</v>
      </c>
      <c r="L3388" s="444">
        <f t="shared" ca="1" si="167"/>
        <v>12998433017.718674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12998433017.718674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54160137.573827803</v>
      </c>
      <c r="L3389" s="444">
        <f t="shared" ca="1" si="167"/>
        <v>13052593155.292501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13052593155.292501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54385804.813718759</v>
      </c>
      <c r="L3390" s="444">
        <f t="shared" ca="1" si="167"/>
        <v>13106978960.10622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13106978960.10622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54612412.333775915</v>
      </c>
      <c r="L3391" s="444">
        <f t="shared" ca="1" si="167"/>
        <v>13161591372.439997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13161591372.439997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54839964.051833317</v>
      </c>
      <c r="L3392" s="444">
        <f t="shared" ca="1" si="167"/>
        <v>13216431336.491831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13216431336.491831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55068463.902049296</v>
      </c>
      <c r="L3393" s="444">
        <f t="shared" ca="1" si="167"/>
        <v>13271499800.393881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13271499800.393881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55297915.834974505</v>
      </c>
      <c r="L3394" s="444">
        <f t="shared" ca="1" si="167"/>
        <v>13326797716.228855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13326797716.228855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55528323.817620225</v>
      </c>
      <c r="L3395" s="444">
        <f t="shared" ca="1" si="167"/>
        <v>13382326040.046474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13382326040.046474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55759691.833526969</v>
      </c>
      <c r="L3396" s="444">
        <f t="shared" ca="1" si="167"/>
        <v>13438085731.880001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13438085731.880001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55992023.882833339</v>
      </c>
      <c r="L3397" s="444">
        <f t="shared" ca="1" si="167"/>
        <v>13494077755.762835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13494077755.762835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56225323.982345141</v>
      </c>
      <c r="L3398" s="444">
        <f t="shared" ca="1" si="167"/>
        <v>13550303079.74518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13550303079.74518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56459596.165604919</v>
      </c>
      <c r="L3399" s="444">
        <f t="shared" ca="1" si="167"/>
        <v>13606762675.910786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13606762675.910786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56694844.482961603</v>
      </c>
      <c r="L3400" s="444">
        <f t="shared" ca="1" si="167"/>
        <v>13663457520.393747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13663457520.393747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56931073.00164061</v>
      </c>
      <c r="L3401" s="444">
        <f t="shared" ca="1" si="167"/>
        <v>13720388593.395388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13720388593.395388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57168285.805814117</v>
      </c>
      <c r="L3402" s="444">
        <f t="shared" ca="1" si="167"/>
        <v>13777556879.201202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13777556879.201202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57406486.996671669</v>
      </c>
      <c r="L3403" s="444">
        <f t="shared" ca="1" si="167"/>
        <v>13834963366.197874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13834963366.197874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57645680.692491144</v>
      </c>
      <c r="L3404" s="444">
        <f t="shared" ca="1" si="167"/>
        <v>13892609046.890366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13892609046.890366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57885871.028709851</v>
      </c>
      <c r="L3405" s="444">
        <f t="shared" ca="1" si="167"/>
        <v>13950494917.919075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13950494917.919075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58127062.15799614</v>
      </c>
      <c r="L3406" s="444">
        <f t="shared" ca="1" si="167"/>
        <v>14008621980.07707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14008621980.07707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58369258.250321127</v>
      </c>
      <c r="L3407" s="444">
        <f t="shared" ca="1" si="167"/>
        <v>14066991238.327391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14066991238.327391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58612463.493030794</v>
      </c>
      <c r="L3408" s="444">
        <f t="shared" ca="1" si="167"/>
        <v>14125603701.820421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14125603701.820421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58856682.090918422</v>
      </c>
      <c r="L3409" s="444">
        <f t="shared" ca="1" si="167"/>
        <v>14184460383.911339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14184460383.911339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59101918.266297244</v>
      </c>
      <c r="L3410" s="444">
        <f t="shared" ca="1" si="167"/>
        <v>14243562302.177635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14243562302.177635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59348176.259073488</v>
      </c>
      <c r="L3411" s="444">
        <f t="shared" ca="1" si="167"/>
        <v>14302910478.436708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14302910478.436708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59595460.326819621</v>
      </c>
      <c r="L3412" s="444">
        <f t="shared" ca="1" si="167"/>
        <v>14362505938.763529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14362505938.763529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59843774.744848035</v>
      </c>
      <c r="L3413" s="444">
        <f t="shared" ca="1" si="167"/>
        <v>14422349713.508377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14422349713.508377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60093123.806284897</v>
      </c>
      <c r="L3414" s="444">
        <f t="shared" ca="1" si="167"/>
        <v>14482442837.314661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14482442837.314661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60343511.822144426</v>
      </c>
      <c r="L3415" s="444">
        <f t="shared" ca="1" si="167"/>
        <v>14542786349.136805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14542786349.136805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60594943.121403351</v>
      </c>
      <c r="L3416" s="444">
        <f t="shared" ca="1" si="167"/>
        <v>14603381292.258207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14603381292.258207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60847422.051075861</v>
      </c>
      <c r="L3417" s="444">
        <f t="shared" ca="1" si="167"/>
        <v>14664228714.309282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14664228714.309282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61100952.976288676</v>
      </c>
      <c r="L3418" s="444">
        <f t="shared" ca="1" si="167"/>
        <v>14725329667.28557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14725329667.28557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61355540.280356541</v>
      </c>
      <c r="L3419" s="444">
        <f t="shared" ca="1" si="167"/>
        <v>14786685207.565928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14786685207.565928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61611188.364858031</v>
      </c>
      <c r="L3420" s="444">
        <f t="shared" ca="1" si="167"/>
        <v>14848296395.930786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14848296395.930786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61867901.649711616</v>
      </c>
      <c r="L3421" s="444">
        <f t="shared" ca="1" si="167"/>
        <v>14910164297.580498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14910164297.580498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62125684.573252074</v>
      </c>
      <c r="L3422" s="444">
        <f t="shared" ca="1" si="167"/>
        <v>14972289982.153749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14972289982.153749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62384541.592307292</v>
      </c>
      <c r="L3423" s="444">
        <f t="shared" ca="1" si="167"/>
        <v>15034674523.746058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15034674523.746058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62644477.182275236</v>
      </c>
      <c r="L3424" s="444">
        <f t="shared" ca="1" si="167"/>
        <v>15097319000.928333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15097319000.928333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62905495.837201387</v>
      </c>
      <c r="L3425" s="444">
        <f t="shared" ca="1" si="167"/>
        <v>15160224496.765535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15160224496.765535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63167602.069856405</v>
      </c>
      <c r="L3426" s="444">
        <f t="shared" ca="1" si="167"/>
        <v>15223392098.835392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15223392098.835392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63430800.411814131</v>
      </c>
      <c r="L3427" s="444">
        <f t="shared" ca="1" si="167"/>
        <v>15286822899.247206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15286822899.247206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63695095.413530029</v>
      </c>
      <c r="L3428" s="444">
        <f t="shared" ca="1" si="167"/>
        <v>15350517994.660736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15350517994.660736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63960491.64441973</v>
      </c>
      <c r="L3429" s="444">
        <f t="shared" ca="1" si="167"/>
        <v>15414478486.305157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15414478486.305157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64226993.692938156</v>
      </c>
      <c r="L3430" s="444">
        <f t="shared" ca="1" si="167"/>
        <v>15478705479.998095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15478705479.998095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64494606.166658729</v>
      </c>
      <c r="L3431" s="444">
        <f t="shared" ca="1" si="167"/>
        <v>15543200086.164753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15543200086.164753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64763333.692353137</v>
      </c>
      <c r="L3432" s="444">
        <f t="shared" ca="1" si="167"/>
        <v>15607963419.857105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15607963419.857105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65033180.916071273</v>
      </c>
      <c r="L3433" s="444">
        <f t="shared" ca="1" si="167"/>
        <v>15672996600.773176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15672996600.773176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65304152.503221564</v>
      </c>
      <c r="L3434" s="444">
        <f t="shared" ca="1" si="167"/>
        <v>15738300753.276398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15738300753.276398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65576253.138651654</v>
      </c>
      <c r="L3435" s="444">
        <f t="shared" ca="1" si="167"/>
        <v>15803877006.415049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15803877006.415049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65849487.526729368</v>
      </c>
      <c r="L3436" s="444">
        <f t="shared" ca="1" si="167"/>
        <v>15869726493.941778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15869726493.941778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66123860.391424075</v>
      </c>
      <c r="L3437" s="444">
        <f t="shared" ca="1" si="167"/>
        <v>15935850354.333202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15935850354.333202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66399376.47638835</v>
      </c>
      <c r="L3438" s="444">
        <f t="shared" ca="1" si="167"/>
        <v>16002249730.809591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16002249730.809591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66676040.545039959</v>
      </c>
      <c r="L3439" s="444">
        <f t="shared" ca="1" si="167"/>
        <v>16068925771.354631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16068925771.354631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66953857.380644299</v>
      </c>
      <c r="L3440" s="444">
        <f t="shared" ca="1" si="167"/>
        <v>16135879628.735275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16135879628.735275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67232831.78639698</v>
      </c>
      <c r="L3441" s="444">
        <f t="shared" ca="1" si="167"/>
        <v>16203112460.521671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16203112460.521671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67512968.585506961</v>
      </c>
      <c r="L3442" s="444">
        <f t="shared" ca="1" si="167"/>
        <v>16270625429.107178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16270625429.107178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67794272.62127991</v>
      </c>
      <c r="L3443" s="444">
        <f t="shared" ca="1" si="167"/>
        <v>16338419701.728458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16338419701.728458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68076748.75720191</v>
      </c>
      <c r="L3444" s="444">
        <f t="shared" ca="1" si="167"/>
        <v>16406496450.485661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16406496450.485661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68360401.877023593</v>
      </c>
      <c r="L3445" s="444">
        <f t="shared" ca="1" si="167"/>
        <v>16474856852.362684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16474856852.362684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68645236.884844512</v>
      </c>
      <c r="L3446" s="444">
        <f t="shared" ca="1" si="167"/>
        <v>16543502089.247528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16543502089.247528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68931258.705198035</v>
      </c>
      <c r="L3447" s="444">
        <f t="shared" ca="1" si="167"/>
        <v>16612433347.952726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16612433347.952726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69218472.283136368</v>
      </c>
      <c r="L3448" s="444">
        <f t="shared" ca="1" si="167"/>
        <v>16681651820.235863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16681651820.235863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69506882.58431609</v>
      </c>
      <c r="L3449" s="444">
        <f t="shared" ca="1" si="167"/>
        <v>16751158702.820179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16751158702.820179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69796494.595084071</v>
      </c>
      <c r="L3450" s="444">
        <f t="shared" ca="1" si="167"/>
        <v>16820955197.415262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16820955197.415262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70087313.322563589</v>
      </c>
      <c r="L3451" s="444">
        <f t="shared" ca="1" si="167"/>
        <v>16891042510.737825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16891042510.737825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70379343.794740945</v>
      </c>
      <c r="L3452" s="444">
        <f t="shared" ca="1" si="167"/>
        <v>16961421854.532566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16961421854.532566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70672591.060552344</v>
      </c>
      <c r="L3453" s="444">
        <f t="shared" ca="1" si="167"/>
        <v>17032094445.593119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17032094445.593119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70967060.189971328</v>
      </c>
      <c r="L3454" s="444">
        <f t="shared" ca="1" si="167"/>
        <v>17103061505.783091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17103061505.783091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71262756.274096206</v>
      </c>
      <c r="L3455" s="444">
        <f t="shared" ca="1" si="167"/>
        <v>17174324262.057186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17174324262.057186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71559684.425238281</v>
      </c>
      <c r="L3456" s="444">
        <f t="shared" ca="1" si="167"/>
        <v>17245883946.482426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17245883946.482426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71857849.777010113</v>
      </c>
      <c r="L3457" s="444">
        <f t="shared" ca="1" si="167"/>
        <v>17317741796.259438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17317741796.259438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72157257.484414324</v>
      </c>
      <c r="L3458" s="444">
        <f t="shared" ca="1" si="167"/>
        <v>17389899053.743851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17389899053.743851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72457912.723932713</v>
      </c>
      <c r="L3459" s="444">
        <f t="shared" ca="1" si="167"/>
        <v>17462356966.467785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17462356966.467785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72759820.693615764</v>
      </c>
      <c r="L3460" s="444">
        <f t="shared" ca="1" si="167"/>
        <v>17535116787.1614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17535116787.1614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73062986.613172501</v>
      </c>
      <c r="L3461" s="444">
        <f t="shared" ca="1" si="167"/>
        <v>17608179773.77457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17608179773.77457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73367415.724060714</v>
      </c>
      <c r="L3462" s="444">
        <f t="shared" ca="1" si="167"/>
        <v>17681547189.498631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17681547189.498631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73673113.289577633</v>
      </c>
      <c r="L3463" s="444">
        <f t="shared" ca="1" si="167"/>
        <v>17755220302.788208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17755220302.788208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73980084.59495087</v>
      </c>
      <c r="L3464" s="444">
        <f t="shared" ca="1" si="167"/>
        <v>17829200387.38316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17829200387.38316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74288334.947429836</v>
      </c>
      <c r="L3465" s="444">
        <f t="shared" ca="1" si="167"/>
        <v>17903488722.330589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17903488722.330589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74597869.67637746</v>
      </c>
      <c r="L3466" s="444">
        <f t="shared" ca="1" si="167"/>
        <v>17978086592.006966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17978086592.006966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74908694.133362353</v>
      </c>
      <c r="L3467" s="444">
        <f t="shared" ca="1" si="167"/>
        <v>18052995286.140327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18052995286.140327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75220813.692251369</v>
      </c>
      <c r="L3468" s="444">
        <f t="shared" ca="1" si="167"/>
        <v>18128216099.832581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18128216099.832581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75534233.749302417</v>
      </c>
      <c r="L3469" s="444">
        <f t="shared" ca="1" si="167"/>
        <v>18203750333.581882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18203750333.581882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75848959.72325784</v>
      </c>
      <c r="L3470" s="444">
        <f t="shared" ca="1" si="167"/>
        <v>18279599293.305141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18279599293.305141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76164997.055438086</v>
      </c>
      <c r="L3471" s="444">
        <f t="shared" ca="1" si="167"/>
        <v>18355764290.36058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18355764290.36058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76482351.209835753</v>
      </c>
      <c r="L3472" s="444">
        <f t="shared" ca="1" si="167"/>
        <v>18432246641.570415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18432246641.570415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76801027.67321007</v>
      </c>
      <c r="L3473" s="444">
        <f t="shared" ca="1" si="167"/>
        <v>18509047669.243626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18509047669.243626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77121031.955181777</v>
      </c>
      <c r="L3474" s="444">
        <f t="shared" ca="1" si="167"/>
        <v>18586168701.198807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18586168701.198807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77442369.588328362</v>
      </c>
      <c r="L3475" s="444">
        <f t="shared" ca="1" si="167"/>
        <v>18663611070.787136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18663611070.787136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77765046.128279731</v>
      </c>
      <c r="L3476" s="444">
        <f t="shared" ca="1" si="167"/>
        <v>18741376116.915417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18741376116.915417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78089067.153814241</v>
      </c>
      <c r="L3477" s="444">
        <f t="shared" ca="1" si="167"/>
        <v>18819465184.069229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18819465184.069229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78414438.266955122</v>
      </c>
      <c r="L3478" s="444">
        <f t="shared" ca="1" si="167"/>
        <v>18897879622.336185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18897879622.336185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78741165.093067437</v>
      </c>
      <c r="L3479" s="444">
        <f t="shared" ca="1" si="167"/>
        <v>18976620787.429253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18976620787.429253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79069253.280955225</v>
      </c>
      <c r="L3480" s="444">
        <f t="shared" ca="1" si="167"/>
        <v>19055690040.710209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19055690040.710209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79398708.502959207</v>
      </c>
      <c r="L3481" s="444">
        <f t="shared" ca="1" si="167"/>
        <v>19135088749.213169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19135088749.213169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79729536.455054864</v>
      </c>
      <c r="L3482" s="444">
        <f t="shared" ca="1" si="167"/>
        <v>19214818285.668224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19214818285.668224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80061742.856950939</v>
      </c>
      <c r="L3483" s="444">
        <f t="shared" ca="1" si="167"/>
        <v>19294880028.525177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19294880028.525177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80395333.452188239</v>
      </c>
      <c r="L3484" s="444">
        <f t="shared" ca="1" si="167"/>
        <v>19375275361.977364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19375275361.977364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80730314.008239016</v>
      </c>
      <c r="L3485" s="444">
        <f t="shared" ca="1" si="167"/>
        <v>19456005675.985603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19456005675.985603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81066690.316606686</v>
      </c>
      <c r="L3486" s="444">
        <f t="shared" ca="1" si="167"/>
        <v>19537072366.302212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19537072366.302212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81404468.192925885</v>
      </c>
      <c r="L3487" s="444">
        <f t="shared" ca="1" si="167"/>
        <v>19618476834.495136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19618476834.495136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81743653.47706306</v>
      </c>
      <c r="L3488" s="444">
        <f t="shared" ca="1" si="167"/>
        <v>19700220487.972198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19700220487.972198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82084252.03321749</v>
      </c>
      <c r="L3489" s="444">
        <f t="shared" ca="1" si="167"/>
        <v>19782304740.005417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19782304740.005417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82426269.750022575</v>
      </c>
      <c r="L3490" s="444">
        <f t="shared" ca="1" si="167"/>
        <v>19864731009.75544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19864731009.75544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82769712.540647671</v>
      </c>
      <c r="L3491" s="444">
        <f t="shared" ca="1" si="167"/>
        <v>19947500722.296089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19947500722.296089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83114586.342900366</v>
      </c>
      <c r="L3492" s="444">
        <f t="shared" ca="1" si="167"/>
        <v>20030615308.638988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20030615308.638988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83460897.119329125</v>
      </c>
      <c r="L3493" s="444">
        <f t="shared" ca="1" si="167"/>
        <v>20114076205.758316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20114076205.758316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83808650.857326314</v>
      </c>
      <c r="L3494" s="444">
        <f t="shared" ca="1" si="167"/>
        <v>20197884856.615643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20197884856.615643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84157853.569231838</v>
      </c>
      <c r="L3495" s="444">
        <f t="shared" ca="1" si="167"/>
        <v>20282042710.184875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20282042710.184875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84508511.292436987</v>
      </c>
      <c r="L3496" s="444">
        <f t="shared" ca="1" si="167"/>
        <v>20366551221.477314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20366551221.477314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84860630.089488804</v>
      </c>
      <c r="L3497" s="444">
        <f t="shared" ca="1" si="167"/>
        <v>20451411851.566803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20451411851.566803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85214216.048195004</v>
      </c>
      <c r="L3498" s="444">
        <f t="shared" ca="1" si="167"/>
        <v>20536626067.614998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20536626067.614998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85569275.281729162</v>
      </c>
      <c r="L3499" s="444">
        <f t="shared" ca="1" si="167"/>
        <v>20622195342.896729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20622195342.896729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85925813.928736374</v>
      </c>
      <c r="L3500" s="444">
        <f t="shared" ca="1" si="167"/>
        <v>20708121156.825466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20708121156.825466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86283838.153439447</v>
      </c>
      <c r="L3501" s="444">
        <f t="shared" ca="1" si="167"/>
        <v>20794404994.978905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20794404994.978905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86643354.145745441</v>
      </c>
      <c r="L3502" s="444">
        <f t="shared" ca="1" si="167"/>
        <v>20881048349.124649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20881048349.124649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87004368.121352702</v>
      </c>
      <c r="L3503" s="444">
        <f t="shared" ca="1" si="167"/>
        <v>20968052717.246002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20968052717.246002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87366886.321858346</v>
      </c>
      <c r="L3504" s="444">
        <f t="shared" ca="1" si="167"/>
        <v>21055419603.56786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21055419603.56786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87730915.014866084</v>
      </c>
      <c r="L3505" s="444">
        <f t="shared" ca="1" si="167"/>
        <v>21143150518.582726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21143150518.582726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88096460.494094685</v>
      </c>
      <c r="L3506" s="444">
        <f t="shared" ca="1" si="167"/>
        <v>21231246979.07682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21231246979.07682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88463529.079486758</v>
      </c>
      <c r="L3507" s="444">
        <f t="shared" ca="1" si="167"/>
        <v>21319710508.156307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21319710508.156307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88832127.117317945</v>
      </c>
      <c r="L3508" s="444">
        <f t="shared" ca="1" si="167"/>
        <v>21408542635.273624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21408542635.273624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89202260.980306774</v>
      </c>
      <c r="L3509" s="444">
        <f t="shared" ca="1" si="167"/>
        <v>21497744896.253933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21497744896.253933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89573937.06772472</v>
      </c>
      <c r="L3510" s="444">
        <f t="shared" ca="1" si="167"/>
        <v>21587318833.321659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21587318833.321659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89947161.805506915</v>
      </c>
      <c r="L3511" s="444">
        <f t="shared" ca="1" si="167"/>
        <v>21677265995.127167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21677265995.127167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90321941.646363199</v>
      </c>
      <c r="L3512" s="444">
        <f t="shared" ca="1" si="167"/>
        <v>21767587936.773529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21767587936.773529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90698283.069889709</v>
      </c>
      <c r="L3513" s="444">
        <f t="shared" ca="1" si="167"/>
        <v>21858286219.843418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21858286219.843418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91076192.582680911</v>
      </c>
      <c r="L3514" s="444">
        <f t="shared" ca="1" si="167"/>
        <v>21949362412.426098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21949362412.426098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91455676.718442068</v>
      </c>
      <c r="L3515" s="444">
        <f t="shared" ca="1" si="167"/>
        <v>22040818089.144539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22040818089.144539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91836742.038102239</v>
      </c>
      <c r="L3516" s="444">
        <f t="shared" ca="1" si="167"/>
        <v>22132654831.18264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22132654831.18264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92219395.129927665</v>
      </c>
      <c r="L3517" s="444">
        <f t="shared" ca="1" si="167"/>
        <v>22224874226.312569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22224874226.312569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92603642.609635696</v>
      </c>
      <c r="L3518" s="444">
        <f t="shared" ca="1" si="167"/>
        <v>22317477868.922203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22317477868.922203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92989491.120509177</v>
      </c>
      <c r="L3519" s="444">
        <f t="shared" ca="1" si="167"/>
        <v>22410467360.042713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22410467360.042713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93376947.333511308</v>
      </c>
      <c r="L3520" s="444">
        <f t="shared" ca="1" si="167"/>
        <v>22503844307.376225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22503844307.376225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93766017.947400928</v>
      </c>
      <c r="L3521" s="444">
        <f t="shared" ca="1" si="167"/>
        <v>22597610325.323624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22597610325.323624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94156709.688848436</v>
      </c>
      <c r="L3522" s="444">
        <f t="shared" ca="1" si="167"/>
        <v>22691767035.01247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22691767035.01247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94549029.31255196</v>
      </c>
      <c r="L3523" s="444">
        <f t="shared" ca="1" si="167"/>
        <v>22786316064.325024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22786316064.325024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94942983.601354271</v>
      </c>
      <c r="L3524" s="444">
        <f t="shared" ca="1" si="167"/>
        <v>22881259047.926376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22881259047.926376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95338579.366359904</v>
      </c>
      <c r="L3525" s="444">
        <f t="shared" ca="1" si="167"/>
        <v>22976597627.292736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22976597627.292736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95735823.44705306</v>
      </c>
      <c r="L3526" s="444">
        <f t="shared" ca="1" si="167"/>
        <v>23072333450.739788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23072333450.739788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96134722.711415783</v>
      </c>
      <c r="L3527" s="444">
        <f t="shared" ca="1" si="167"/>
        <v>23168468173.451202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23168468173.451202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96535284.05604668</v>
      </c>
      <c r="L3528" s="444">
        <f t="shared" ca="1" si="167"/>
        <v>23265003457.507248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23265003457.507248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96937514.406280205</v>
      </c>
      <c r="L3529" s="444">
        <f t="shared" ca="1" si="167"/>
        <v>23361940971.913528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23361940971.913528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97341420.716306373</v>
      </c>
      <c r="L3530" s="444">
        <f t="shared" ca="1" si="167"/>
        <v>23459282392.629833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23459282392.629833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97747009.969290972</v>
      </c>
      <c r="L3531" s="444">
        <f t="shared" ca="1" si="167"/>
        <v>23557029402.599125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23557029402.599125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98154289.177496359</v>
      </c>
      <c r="L3532" s="444">
        <f t="shared" ca="1" si="167"/>
        <v>23655183691.776623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23655183691.776623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98563265.382402599</v>
      </c>
      <c r="L3533" s="444">
        <f t="shared" ca="1" si="167"/>
        <v>23753746957.159027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23753746957.159027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98973945.654829279</v>
      </c>
      <c r="L3534" s="444">
        <f t="shared" ca="1" si="167"/>
        <v>23852720902.813858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23852720902.813858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99386337.095057741</v>
      </c>
      <c r="L3535" s="444">
        <f t="shared" ca="1" si="167"/>
        <v>23952107239.908916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23952107239.908916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99800446.832953811</v>
      </c>
      <c r="L3536" s="444">
        <f t="shared" ca="1" si="167"/>
        <v>24051907686.741871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24051907686.741871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100216282.02809113</v>
      </c>
      <c r="L3537" s="444">
        <f t="shared" ca="1" si="167"/>
        <v>24152123968.769962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24152123968.769962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100633849.86987484</v>
      </c>
      <c r="L3538" s="444">
        <f t="shared" ca="1" si="167"/>
        <v>24252757818.639835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24252757818.639835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101053157.57766598</v>
      </c>
      <c r="L3539" s="444">
        <f t="shared" ca="1" si="167"/>
        <v>24353810976.217503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24353810976.217503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101474212.40090626</v>
      </c>
      <c r="L3540" s="444">
        <f t="shared" ca="1" si="167"/>
        <v>24455285188.618408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24455285188.618408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101897021.61924337</v>
      </c>
      <c r="L3541" s="444">
        <f t="shared" ca="1" si="167"/>
        <v>24557182210.237652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24557182210.237652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102321592.54265688</v>
      </c>
      <c r="L3542" s="444">
        <f t="shared" ca="1" si="167"/>
        <v>24659503802.780308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24659503802.780308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102747932.51158461</v>
      </c>
      <c r="L3543" s="444">
        <f t="shared" ca="1" si="167"/>
        <v>24762251735.291893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24762251735.291893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103176048.89704955</v>
      </c>
      <c r="L3544" s="444">
        <f t="shared" ca="1" si="167"/>
        <v>24865427784.188942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24865427784.188942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103605949.10078725</v>
      </c>
      <c r="L3545" s="444">
        <f t="shared" ca="1" si="167"/>
        <v>24969033733.28973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24969033733.28973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104037640.55537388</v>
      </c>
      <c r="L3546" s="444">
        <f t="shared" ca="1" si="167"/>
        <v>25073071373.845104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25073071373.845104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104471130.72435459</v>
      </c>
      <c r="L3547" s="444">
        <f t="shared" ca="1" si="167"/>
        <v>25177542504.569458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25177542504.569458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104906427.10237274</v>
      </c>
      <c r="L3548" s="444">
        <f t="shared" ca="1" si="167"/>
        <v>25282448931.671829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25282448931.671829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105343537.21529929</v>
      </c>
      <c r="L3549" s="444">
        <f t="shared" ca="1" si="167"/>
        <v>25387792468.887127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25387792468.887127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105782468.62036303</v>
      </c>
      <c r="L3550" s="444">
        <f t="shared" ca="1" si="167"/>
        <v>25493574937.507488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25493574937.507488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106223228.9062812</v>
      </c>
      <c r="L3551" s="444">
        <f t="shared" ca="1" si="167"/>
        <v>25599798166.413769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25599798166.413769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106665825.6933907</v>
      </c>
      <c r="L3552" s="444">
        <f t="shared" ca="1" si="167"/>
        <v>25706463992.107159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25706463992.107159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107110266.63377982</v>
      </c>
      <c r="L3553" s="444">
        <f t="shared" ca="1" si="167"/>
        <v>25813574258.74094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25813574258.74094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107556559.41142058</v>
      </c>
      <c r="L3554" s="444">
        <f t="shared" ca="1" si="167"/>
        <v>25921130818.152359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25921130818.152359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108004711.74230149</v>
      </c>
      <c r="L3555" s="444">
        <f t="shared" ca="1" si="167"/>
        <v>26029135529.894661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26029135529.894661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108454731.37456109</v>
      </c>
      <c r="L3556" s="444">
        <f t="shared" ca="1" si="167"/>
        <v>26137590261.269222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26137590261.269222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108906626.08862175</v>
      </c>
      <c r="L3557" s="444">
        <f t="shared" ca="1" si="167"/>
        <v>26246496887.357845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26246496887.357845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109360403.69732435</v>
      </c>
      <c r="L3558" s="444">
        <f t="shared" ca="1" si="167"/>
        <v>26355857291.055168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26355857291.055168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109816072.0460632</v>
      </c>
      <c r="L3559" s="444">
        <f t="shared" ca="1" si="167"/>
        <v>26465673363.101231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26465673363.101231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110273639.0129218</v>
      </c>
      <c r="L3560" s="444">
        <f t="shared" ca="1" si="167"/>
        <v>26575947002.114151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26575947002.114151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110733112.50880896</v>
      </c>
      <c r="L3561" s="444">
        <f t="shared" ca="1" si="167"/>
        <v>26686680114.622959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26686680114.622959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111194500.47759566</v>
      </c>
      <c r="L3562" s="444">
        <f t="shared" ca="1" si="167"/>
        <v>26797874615.100555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26797874615.100555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111657810.89625233</v>
      </c>
      <c r="L3563" s="444">
        <f t="shared" ca="1" si="167"/>
        <v>26909532425.996807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26909532425.996807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112123051.7749867</v>
      </c>
      <c r="L3564" s="444">
        <f t="shared" ca="1" si="167"/>
        <v>27021655477.771793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27021655477.771793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112590231.15738249</v>
      </c>
      <c r="L3565" s="444">
        <f t="shared" ca="1" si="167"/>
        <v>27134245708.929176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27134245708.929176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113059357.12053823</v>
      </c>
      <c r="L3566" s="444">
        <f t="shared" ca="1" si="167"/>
        <v>27247305066.049713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27247305066.049713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113530437.77520715</v>
      </c>
      <c r="L3567" s="444">
        <f t="shared" ca="1" si="167"/>
        <v>27360835503.824921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27360835503.824921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114003481.26593718</v>
      </c>
      <c r="L3568" s="444">
        <f t="shared" ca="1" si="167"/>
        <v>27474838985.090858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27474838985.090858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114478495.77121189</v>
      </c>
      <c r="L3569" s="444">
        <f t="shared" ca="1" si="167"/>
        <v>27589317480.862072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27589317480.862072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114955489.50359198</v>
      </c>
      <c r="L3570" s="444">
        <f t="shared" ca="1" si="167"/>
        <v>27704272970.365665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27704272970.365665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115434470.70985693</v>
      </c>
      <c r="L3571" s="444">
        <f t="shared" ca="1" si="167"/>
        <v>27819707441.075523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27819707441.075523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115915447.671148</v>
      </c>
      <c r="L3572" s="444">
        <f t="shared" ca="1" si="167"/>
        <v>27935622888.74667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27935622888.74667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116398428.70311111</v>
      </c>
      <c r="L3573" s="444">
        <f t="shared" ca="1" si="167"/>
        <v>28052021317.44978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28052021317.44978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116883422.15604074</v>
      </c>
      <c r="L3574" s="444">
        <f t="shared" ca="1" si="167"/>
        <v>28168904739.60582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28168904739.60582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117370436.41502424</v>
      </c>
      <c r="L3575" s="444">
        <f t="shared" ca="1" si="167"/>
        <v>28286275176.020844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28286275176.020844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117859479.90008686</v>
      </c>
      <c r="L3576" s="444">
        <f t="shared" ca="1" si="167"/>
        <v>28404134655.920929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28404134655.920929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118350561.06633721</v>
      </c>
      <c r="L3577" s="444">
        <f t="shared" ca="1" si="167"/>
        <v>28522485216.987267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28522485216.987267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118843688.40411362</v>
      </c>
      <c r="L3578" s="444">
        <f t="shared" ref="L3578:L3832" ca="1" si="172">I3578-J3578+K3578</f>
        <v>28641328905.39138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28641328905.39138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119338870.43913075</v>
      </c>
      <c r="L3579" s="444">
        <f t="shared" ca="1" si="172"/>
        <v>28760667775.830509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28760667775.830509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119836115.73262712</v>
      </c>
      <c r="L3580" s="444">
        <f t="shared" ca="1" si="172"/>
        <v>28880503891.563137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28880503891.563137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120335432.88151306</v>
      </c>
      <c r="L3581" s="444">
        <f t="shared" ca="1" si="172"/>
        <v>29000839324.444649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29000839324.444649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120836830.51851936</v>
      </c>
      <c r="L3582" s="444">
        <f t="shared" ca="1" si="172"/>
        <v>29121676154.963169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29121676154.963169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121340317.31234653</v>
      </c>
      <c r="L3583" s="444">
        <f t="shared" ca="1" si="172"/>
        <v>29243016472.275517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29243016472.275517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121845901.96781467</v>
      </c>
      <c r="L3584" s="444">
        <f t="shared" ca="1" si="172"/>
        <v>29364862374.243332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29364862374.243332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122353593.22601387</v>
      </c>
      <c r="L3585" s="444">
        <f t="shared" ca="1" si="172"/>
        <v>29487215967.469345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29487215967.469345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122863399.86445563</v>
      </c>
      <c r="L3586" s="444">
        <f t="shared" ca="1" si="172"/>
        <v>29610079367.333801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29610079367.333801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123375330.69722417</v>
      </c>
      <c r="L3587" s="444">
        <f t="shared" ca="1" si="172"/>
        <v>29733454698.031025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29733454698.031025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123889394.57512929</v>
      </c>
      <c r="L3588" s="444">
        <f t="shared" ca="1" si="172"/>
        <v>29857344092.606155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29857344092.606155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124405600.38585897</v>
      </c>
      <c r="L3589" s="444">
        <f t="shared" ca="1" si="172"/>
        <v>29981749692.992016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29981749692.992016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124923957.05413342</v>
      </c>
      <c r="L3590" s="444">
        <f t="shared" ca="1" si="172"/>
        <v>30106673650.04615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30106673650.04615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125444473.54185897</v>
      </c>
      <c r="L3591" s="444">
        <f t="shared" ca="1" si="172"/>
        <v>30232118123.588009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30232118123.588009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125967158.84828338</v>
      </c>
      <c r="L3592" s="444">
        <f t="shared" ca="1" si="172"/>
        <v>30358085282.436291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30358085282.436291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126492022.01015121</v>
      </c>
      <c r="L3593" s="444">
        <f t="shared" ca="1" si="172"/>
        <v>30484577304.446442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30484577304.446442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127019072.10186017</v>
      </c>
      <c r="L3594" s="444">
        <f t="shared" ca="1" si="172"/>
        <v>30611596376.548302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30611596376.548302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127548318.23561792</v>
      </c>
      <c r="L3595" s="444">
        <f t="shared" ca="1" si="172"/>
        <v>30739144694.78392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30739144694.78392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128079769.56159967</v>
      </c>
      <c r="L3596" s="444">
        <f t="shared" ca="1" si="172"/>
        <v>30867224464.34552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30867224464.34552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128613435.26810633</v>
      </c>
      <c r="L3597" s="444">
        <f t="shared" ca="1" si="172"/>
        <v>30995837899.613625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30995837899.613625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129149324.58172345</v>
      </c>
      <c r="L3598" s="444">
        <f t="shared" ca="1" si="172"/>
        <v>31124987224.195347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31124987224.195347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129687446.76748061</v>
      </c>
      <c r="L3599" s="444">
        <f t="shared" ca="1" si="172"/>
        <v>31254674670.962826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31254674670.962826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130227811.12901177</v>
      </c>
      <c r="L3600" s="444">
        <f t="shared" ca="1" si="172"/>
        <v>31384902482.091839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31384902482.091839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130770427.00871597</v>
      </c>
      <c r="L3601" s="444">
        <f t="shared" ca="1" si="172"/>
        <v>31515672909.100555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31515672909.100555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131315303.78791898</v>
      </c>
      <c r="L3602" s="444">
        <f t="shared" ca="1" si="172"/>
        <v>31646988212.888474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31646988212.888474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131862450.88703531</v>
      </c>
      <c r="L3603" s="444">
        <f t="shared" ca="1" si="172"/>
        <v>31778850663.775509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31778850663.775509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132411877.76573129</v>
      </c>
      <c r="L3604" s="444">
        <f t="shared" ca="1" si="172"/>
        <v>31911262541.541241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31911262541.541241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132963593.92308849</v>
      </c>
      <c r="L3605" s="444">
        <f t="shared" ca="1" si="172"/>
        <v>32044226135.464329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32044226135.464329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133517608.89776805</v>
      </c>
      <c r="L3606" s="444">
        <f t="shared" ca="1" si="172"/>
        <v>32177743744.362099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32177743744.362099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134073932.26817541</v>
      </c>
      <c r="L3607" s="444">
        <f t="shared" ca="1" si="172"/>
        <v>32311817676.630276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32311817676.630276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134632573.65262616</v>
      </c>
      <c r="L3608" s="444">
        <f t="shared" ca="1" si="172"/>
        <v>32446450250.282902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32446450250.282902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135193542.70951211</v>
      </c>
      <c r="L3609" s="444">
        <f t="shared" ca="1" si="172"/>
        <v>32581643792.992413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32581643792.992413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135756849.1374684</v>
      </c>
      <c r="L3610" s="444">
        <f t="shared" ca="1" si="172"/>
        <v>32717400642.129883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32717400642.129883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136322502.67554116</v>
      </c>
      <c r="L3611" s="444">
        <f t="shared" ca="1" si="172"/>
        <v>32853723144.805424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32853723144.805424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136890513.10335594</v>
      </c>
      <c r="L3612" s="444">
        <f t="shared" ca="1" si="172"/>
        <v>32990613657.908779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32990613657.908779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137460890.24128658</v>
      </c>
      <c r="L3613" s="444">
        <f t="shared" ca="1" si="172"/>
        <v>33128074548.150066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33128074548.150066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138033643.95062527</v>
      </c>
      <c r="L3614" s="444">
        <f t="shared" ca="1" si="172"/>
        <v>33266108192.100693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33266108192.100693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138608784.13375288</v>
      </c>
      <c r="L3615" s="444">
        <f t="shared" ca="1" si="172"/>
        <v>33404716976.234447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33404716976.234447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139186320.73431021</v>
      </c>
      <c r="L3616" s="444">
        <f t="shared" ca="1" si="172"/>
        <v>33543903296.968758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33543903296.968758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139766263.73736984</v>
      </c>
      <c r="L3617" s="444">
        <f t="shared" ca="1" si="172"/>
        <v>33683669560.706127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33683669560.706127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140348623.16960886</v>
      </c>
      <c r="L3618" s="444">
        <f t="shared" ca="1" si="172"/>
        <v>33824018183.875736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33824018183.875736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140933409.09948224</v>
      </c>
      <c r="L3619" s="444">
        <f t="shared" ca="1" si="172"/>
        <v>33964951592.97522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33964951592.97522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141520631.63739675</v>
      </c>
      <c r="L3620" s="444">
        <f t="shared" ca="1" si="172"/>
        <v>34106472224.612617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34106472224.612617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142110300.93588591</v>
      </c>
      <c r="L3621" s="444">
        <f t="shared" ca="1" si="172"/>
        <v>34248582525.548504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34248582525.548504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142702427.18978542</v>
      </c>
      <c r="L3622" s="444">
        <f t="shared" ca="1" si="172"/>
        <v>34391284952.738289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34391284952.738289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143297020.63640952</v>
      </c>
      <c r="L3623" s="444">
        <f t="shared" ca="1" si="172"/>
        <v>34534581973.374695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34534581973.374695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143894091.5557279</v>
      </c>
      <c r="L3624" s="444">
        <f t="shared" ca="1" si="172"/>
        <v>34678476064.93042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34678476064.93042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144493650.27054343</v>
      </c>
      <c r="L3625" s="444">
        <f t="shared" ca="1" si="172"/>
        <v>34822969715.200966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34822969715.200966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145095707.1466707</v>
      </c>
      <c r="L3626" s="444">
        <f t="shared" ca="1" si="172"/>
        <v>34968065422.347633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34968065422.347633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145700272.59311515</v>
      </c>
      <c r="L3627" s="444">
        <f t="shared" ca="1" si="172"/>
        <v>35113765694.94075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35113765694.94075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146307357.06225312</v>
      </c>
      <c r="L3628" s="444">
        <f t="shared" ca="1" si="172"/>
        <v>35260073052.003006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35260073052.003006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146916971.05001253</v>
      </c>
      <c r="L3629" s="444">
        <f t="shared" ca="1" si="172"/>
        <v>35406990023.053017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35406990023.053017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147529125.09605423</v>
      </c>
      <c r="L3630" s="444">
        <f t="shared" ca="1" si="172"/>
        <v>35554519148.149071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35554519148.149071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148143829.78395447</v>
      </c>
      <c r="L3631" s="444">
        <f t="shared" ca="1" si="172"/>
        <v>35702662977.933022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35702662977.933022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148761095.74138758</v>
      </c>
      <c r="L3632" s="444">
        <f t="shared" ca="1" si="172"/>
        <v>35851424073.674408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35851424073.674408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149380933.64031002</v>
      </c>
      <c r="L3633" s="444">
        <f t="shared" ca="1" si="172"/>
        <v>36000805007.31472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36000805007.31472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150003354.19714466</v>
      </c>
      <c r="L3634" s="444">
        <f t="shared" ca="1" si="172"/>
        <v>36150808361.511864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36150808361.511864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150628368.17296609</v>
      </c>
      <c r="L3635" s="444">
        <f t="shared" ca="1" si="172"/>
        <v>36301436729.68483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36301436729.68483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151255986.37368679</v>
      </c>
      <c r="L3636" s="444">
        <f t="shared" ca="1" si="172"/>
        <v>36452692716.058517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36452692716.058517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151886219.65024382</v>
      </c>
      <c r="L3637" s="444">
        <f t="shared" ca="1" si="172"/>
        <v>36604578935.708763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36604578935.708763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152519078.89878651</v>
      </c>
      <c r="L3638" s="444">
        <f t="shared" ca="1" si="172"/>
        <v>36757098014.607552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36757098014.607552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153154575.06086481</v>
      </c>
      <c r="L3639" s="444">
        <f t="shared" ca="1" si="172"/>
        <v>36910252589.668419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36910252589.668419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153792719.12361842</v>
      </c>
      <c r="L3640" s="444">
        <f t="shared" ca="1" si="172"/>
        <v>37064045308.792038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37064045308.792038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154433522.11996683</v>
      </c>
      <c r="L3641" s="444">
        <f t="shared" ca="1" si="172"/>
        <v>37218478830.912003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37218478830.912003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155076995.1288</v>
      </c>
      <c r="L3642" s="444">
        <f t="shared" ca="1" si="172"/>
        <v>37373555826.040802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37373555826.040802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155723149.27517</v>
      </c>
      <c r="L3643" s="444">
        <f t="shared" ca="1" si="172"/>
        <v>37529278975.315971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37529278975.315971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156371995.7304832</v>
      </c>
      <c r="L3644" s="444">
        <f t="shared" ca="1" si="172"/>
        <v>37685650971.046455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37685650971.046455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157023545.71269357</v>
      </c>
      <c r="L3645" s="444">
        <f t="shared" ca="1" si="172"/>
        <v>37842674516.759148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37842674516.759148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157677810.48649645</v>
      </c>
      <c r="L3646" s="444">
        <f t="shared" ca="1" si="172"/>
        <v>38000352327.245644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38000352327.245644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158334801.36352351</v>
      </c>
      <c r="L3647" s="444">
        <f t="shared" ca="1" si="172"/>
        <v>38158687128.609169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38158687128.609169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158994529.70253819</v>
      </c>
      <c r="L3648" s="444">
        <f t="shared" ca="1" si="172"/>
        <v>38317681658.311707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38317681658.311707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159657006.90963212</v>
      </c>
      <c r="L3649" s="444">
        <f t="shared" ca="1" si="172"/>
        <v>38477338665.221336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38477338665.221336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160322244.43842223</v>
      </c>
      <c r="L3650" s="444">
        <f t="shared" ca="1" si="172"/>
        <v>38637660909.65976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38637660909.65976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160990253.79024899</v>
      </c>
      <c r="L3651" s="444">
        <f t="shared" ca="1" si="172"/>
        <v>38798651163.450012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38798651163.450012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161661046.51437506</v>
      </c>
      <c r="L3652" s="444">
        <f t="shared" ca="1" si="172"/>
        <v>38960312209.964386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38960312209.964386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162334634.20818493</v>
      </c>
      <c r="L3653" s="444">
        <f t="shared" ca="1" si="172"/>
        <v>39122646844.172569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39122646844.172569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163011028.51738569</v>
      </c>
      <c r="L3654" s="444">
        <f t="shared" ca="1" si="172"/>
        <v>39285657872.689957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39285657872.689957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163690241.13620815</v>
      </c>
      <c r="L3655" s="444">
        <f t="shared" ca="1" si="172"/>
        <v>39449348113.826164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39449348113.826164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164372283.80760902</v>
      </c>
      <c r="L3656" s="444">
        <f t="shared" ca="1" si="172"/>
        <v>39613720397.633774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39613720397.633774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165057168.32347405</v>
      </c>
      <c r="L3657" s="444">
        <f t="shared" ca="1" si="172"/>
        <v>39778777565.957245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39778777565.957245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165744906.52482185</v>
      </c>
      <c r="L3658" s="444">
        <f t="shared" ca="1" si="172"/>
        <v>39944522472.482063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39944522472.482063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166435510.3020086</v>
      </c>
      <c r="L3659" s="444">
        <f t="shared" ca="1" si="172"/>
        <v>40110957982.784073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40110957982.784073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167128991.59493363</v>
      </c>
      <c r="L3660" s="444">
        <f t="shared" ca="1" si="172"/>
        <v>40278086974.379005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40278086974.379005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167825362.39324585</v>
      </c>
      <c r="L3661" s="444">
        <f t="shared" ca="1" si="172"/>
        <v>40445912336.772255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40445912336.772255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168524634.73655105</v>
      </c>
      <c r="L3662" s="444">
        <f t="shared" ca="1" si="172"/>
        <v>40614436971.508804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40614436971.508804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169226820.71462002</v>
      </c>
      <c r="L3663" s="444">
        <f t="shared" ca="1" si="172"/>
        <v>40783663792.223427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40783663792.223427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169931932.4675976</v>
      </c>
      <c r="L3664" s="444">
        <f t="shared" ca="1" si="172"/>
        <v>40953595724.691025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40953595724.691025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170639982.1862126</v>
      </c>
      <c r="L3665" s="444">
        <f t="shared" ca="1" si="172"/>
        <v>41124235706.877235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41124235706.877235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171350982.11198848</v>
      </c>
      <c r="L3666" s="444">
        <f t="shared" ca="1" si="172"/>
        <v>41295586688.989227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41295586688.989227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172064944.53745511</v>
      </c>
      <c r="L3667" s="444">
        <f t="shared" ca="1" si="172"/>
        <v>41467651633.52668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41467651633.52668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172781881.80636117</v>
      </c>
      <c r="L3668" s="444">
        <f t="shared" ca="1" si="172"/>
        <v>41640433515.333038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41640433515.333038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173501806.31388766</v>
      </c>
      <c r="L3669" s="444">
        <f t="shared" ca="1" si="172"/>
        <v>41813935321.646927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41813935321.646927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174224730.50686219</v>
      </c>
      <c r="L3670" s="444">
        <f t="shared" ca="1" si="172"/>
        <v>41988160052.153786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41988160052.153786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174950666.88397411</v>
      </c>
      <c r="L3671" s="444">
        <f t="shared" ca="1" si="172"/>
        <v>42163110719.037758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42163110719.037758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175679627.99599066</v>
      </c>
      <c r="L3672" s="444">
        <f t="shared" ca="1" si="172"/>
        <v>42338790347.033745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42338790347.033745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176411626.44597393</v>
      </c>
      <c r="L3673" s="444">
        <f t="shared" ca="1" si="172"/>
        <v>42515201973.479721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42515201973.479721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177146674.88949883</v>
      </c>
      <c r="L3674" s="444">
        <f t="shared" ca="1" si="172"/>
        <v>42692348648.369217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42692348648.369217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177884786.03487173</v>
      </c>
      <c r="L3675" s="444">
        <f t="shared" ca="1" si="172"/>
        <v>42870233434.404091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42870233434.404091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178625972.64335036</v>
      </c>
      <c r="L3676" s="444">
        <f t="shared" ca="1" si="172"/>
        <v>43048859407.04744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43048859407.04744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179370247.52936432</v>
      </c>
      <c r="L3677" s="444">
        <f t="shared" ca="1" si="172"/>
        <v>43228229654.576805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43228229654.576805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180117623.56073669</v>
      </c>
      <c r="L3678" s="444">
        <f t="shared" ca="1" si="172"/>
        <v>43408347278.137543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43408347278.137543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180868113.65890643</v>
      </c>
      <c r="L3679" s="444">
        <f t="shared" ca="1" si="172"/>
        <v>43589215391.796448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43589215391.796448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181621730.79915187</v>
      </c>
      <c r="L3680" s="444">
        <f t="shared" ca="1" si="172"/>
        <v>43770837122.595596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43770837122.595596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182378488.01081499</v>
      </c>
      <c r="L3681" s="444">
        <f t="shared" ca="1" si="172"/>
        <v>43953215610.606415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43953215610.606415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183138398.37752673</v>
      </c>
      <c r="L3682" s="444">
        <f t="shared" ca="1" si="172"/>
        <v>44136354008.98394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44136354008.98394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183901475.03743309</v>
      </c>
      <c r="L3683" s="444">
        <f t="shared" ca="1" si="172"/>
        <v>44320255484.02137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44320255484.02137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184667731.18342239</v>
      </c>
      <c r="L3684" s="444">
        <f t="shared" ca="1" si="172"/>
        <v>44504923215.204796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44504923215.204796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185437180.0633533</v>
      </c>
      <c r="L3685" s="444">
        <f t="shared" ca="1" si="172"/>
        <v>44690360395.26815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44690360395.26815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186209834.98028395</v>
      </c>
      <c r="L3686" s="444">
        <f t="shared" ca="1" si="172"/>
        <v>44876570230.248436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44876570230.248436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186985709.29270181</v>
      </c>
      <c r="L3687" s="444">
        <f t="shared" ca="1" si="172"/>
        <v>45063555939.541138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45063555939.541138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187764816.41475475</v>
      </c>
      <c r="L3688" s="444">
        <f t="shared" ca="1" si="172"/>
        <v>45251320755.955894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45251320755.955894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188547169.8164829</v>
      </c>
      <c r="L3689" s="444">
        <f t="shared" ca="1" si="172"/>
        <v>45439867925.772377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45439867925.772377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189332783.02405158</v>
      </c>
      <c r="L3690" s="444">
        <f t="shared" ca="1" si="172"/>
        <v>45629200708.796425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45629200708.796425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190121669.6199851</v>
      </c>
      <c r="L3691" s="444">
        <f t="shared" ca="1" si="172"/>
        <v>45819322378.416412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45819322378.416412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190913843.24340171</v>
      </c>
      <c r="L3692" s="444">
        <f t="shared" ca="1" si="172"/>
        <v>46010236221.659813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46010236221.659813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191709317.59024921</v>
      </c>
      <c r="L3693" s="444">
        <f t="shared" ca="1" si="172"/>
        <v>46201945539.250061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46201945539.250061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192508106.41354191</v>
      </c>
      <c r="L3694" s="444">
        <f t="shared" ca="1" si="172"/>
        <v>46394453645.663605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46394453645.663605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193310223.52359834</v>
      </c>
      <c r="L3695" s="444">
        <f t="shared" ca="1" si="172"/>
        <v>46587763869.187202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46587763869.187202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194115682.78828001</v>
      </c>
      <c r="L3696" s="444">
        <f t="shared" ca="1" si="172"/>
        <v>46781879551.975479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46781879551.975479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194924498.13323116</v>
      </c>
      <c r="L3697" s="444">
        <f t="shared" ca="1" si="172"/>
        <v>46976804050.108711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46976804050.108711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195736683.54211962</v>
      </c>
      <c r="L3698" s="444">
        <f t="shared" ca="1" si="172"/>
        <v>47172540733.650833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47172540733.650833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196552253.05687848</v>
      </c>
      <c r="L3699" s="444">
        <f t="shared" ca="1" si="172"/>
        <v>47369092986.70771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47369092986.70771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197371220.7779488</v>
      </c>
      <c r="L3700" s="444">
        <f t="shared" ca="1" si="172"/>
        <v>47566464207.485657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47566464207.485657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198193600.86452356</v>
      </c>
      <c r="L3701" s="444">
        <f t="shared" ca="1" si="172"/>
        <v>47764657808.350182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47764657808.350182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199019407.53479242</v>
      </c>
      <c r="L3702" s="444">
        <f t="shared" ca="1" si="172"/>
        <v>47963677215.884972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47963677215.884972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199848655.06618738</v>
      </c>
      <c r="L3703" s="444">
        <f t="shared" ca="1" si="172"/>
        <v>48163525870.951157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48163525870.951157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200681357.79562983</v>
      </c>
      <c r="L3704" s="444">
        <f t="shared" ca="1" si="172"/>
        <v>48364207228.746788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48364207228.746788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201517530.11977828</v>
      </c>
      <c r="L3705" s="444">
        <f t="shared" ca="1" si="172"/>
        <v>48565724758.86657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48565724758.86657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202357186.49527737</v>
      </c>
      <c r="L3706" s="444">
        <f t="shared" ca="1" si="172"/>
        <v>48768081945.361847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48768081945.361847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203200341.4390077</v>
      </c>
      <c r="L3707" s="444">
        <f t="shared" ca="1" si="172"/>
        <v>48971282286.800858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48971282286.800858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204047009.52833691</v>
      </c>
      <c r="L3708" s="444">
        <f t="shared" ca="1" si="172"/>
        <v>49175329296.329193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49175329296.329193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204897205.40137163</v>
      </c>
      <c r="L3709" s="444">
        <f t="shared" ca="1" si="172"/>
        <v>49380226501.730568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49380226501.730568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205750943.7572107</v>
      </c>
      <c r="L3710" s="444">
        <f t="shared" ca="1" si="172"/>
        <v>49585977445.487778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49585977445.487778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206608239.35619909</v>
      </c>
      <c r="L3711" s="444">
        <f t="shared" ca="1" si="172"/>
        <v>49792585684.843979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49792585684.843979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207469107.02018324</v>
      </c>
      <c r="L3712" s="444">
        <f t="shared" ca="1" si="172"/>
        <v>50000054791.864159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50000054791.864159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208333561.63276732</v>
      </c>
      <c r="L3713" s="444">
        <f t="shared" ca="1" si="172"/>
        <v>50208388353.496925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50208388353.496925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209201618.13957053</v>
      </c>
      <c r="L3714" s="444">
        <f t="shared" ca="1" si="172"/>
        <v>50417589971.636497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50417589971.636497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210073291.5484854</v>
      </c>
      <c r="L3715" s="444">
        <f t="shared" ca="1" si="172"/>
        <v>50627663263.184982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50627663263.184982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210948596.92993742</v>
      </c>
      <c r="L3716" s="444">
        <f t="shared" ca="1" si="172"/>
        <v>50838611860.114922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50838611860.114922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211827549.41714549</v>
      </c>
      <c r="L3717" s="444">
        <f t="shared" ca="1" si="172"/>
        <v>51050439409.532066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51050439409.532066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212710164.20638362</v>
      </c>
      <c r="L3718" s="444">
        <f t="shared" ca="1" si="172"/>
        <v>51263149573.738449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51263149573.738449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213596456.55724353</v>
      </c>
      <c r="L3719" s="444">
        <f t="shared" ca="1" si="172"/>
        <v>51476746030.295692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51476746030.295692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214486441.79289871</v>
      </c>
      <c r="L3720" s="444">
        <f t="shared" ca="1" si="172"/>
        <v>51691232472.088593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51691232472.088593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215380135.30036914</v>
      </c>
      <c r="L3721" s="444">
        <f t="shared" ca="1" si="172"/>
        <v>51906612607.388962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51906612607.388962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216277552.53078735</v>
      </c>
      <c r="L3722" s="444">
        <f t="shared" ca="1" si="172"/>
        <v>52122890159.919746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52122890159.919746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217178708.99966562</v>
      </c>
      <c r="L3723" s="444">
        <f t="shared" ca="1" si="172"/>
        <v>52340068868.919411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52340068868.919411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218083620.28716421</v>
      </c>
      <c r="L3724" s="444">
        <f t="shared" ca="1" si="172"/>
        <v>52558152489.206573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52558152489.206573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218992302.03836071</v>
      </c>
      <c r="L3725" s="444">
        <f t="shared" ca="1" si="172"/>
        <v>52777144791.244934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52777144791.244934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219904769.96352056</v>
      </c>
      <c r="L3726" s="444">
        <f t="shared" ca="1" si="172"/>
        <v>52997049561.208458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52997049561.208458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220821039.83836856</v>
      </c>
      <c r="L3727" s="444">
        <f t="shared" ca="1" si="172"/>
        <v>53217870601.046829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53217870601.046829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221741127.50436178</v>
      </c>
      <c r="L3728" s="444">
        <f t="shared" ca="1" si="172"/>
        <v>53439611728.551193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53439611728.551193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222665048.8689633</v>
      </c>
      <c r="L3729" s="444">
        <f t="shared" ca="1" si="172"/>
        <v>53662276777.420158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53662276777.420158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223592819.90591732</v>
      </c>
      <c r="L3730" s="444">
        <f t="shared" ca="1" si="172"/>
        <v>53885869597.326073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53885869597.326073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224524456.6555253</v>
      </c>
      <c r="L3731" s="444">
        <f t="shared" ca="1" si="172"/>
        <v>54110394053.981598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54110394053.981598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225459975.22492331</v>
      </c>
      <c r="L3732" s="444">
        <f t="shared" ca="1" si="172"/>
        <v>54335854029.20652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54335854029.20652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226399391.78836051</v>
      </c>
      <c r="L3733" s="444">
        <f t="shared" ca="1" si="172"/>
        <v>54562253420.994881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54562253420.994881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227342722.58747867</v>
      </c>
      <c r="L3734" s="444">
        <f t="shared" ca="1" si="172"/>
        <v>54789596143.582359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54789596143.582359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228289983.93159315</v>
      </c>
      <c r="L3735" s="444">
        <f t="shared" ca="1" si="172"/>
        <v>55017886127.513954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55017886127.513954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229241192.19797477</v>
      </c>
      <c r="L3736" s="444">
        <f t="shared" ca="1" si="172"/>
        <v>55247127319.711929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55247127319.711929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230196363.83213302</v>
      </c>
      <c r="L3737" s="444">
        <f t="shared" ca="1" si="172"/>
        <v>55477323683.54406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55477323683.54406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231155515.34810027</v>
      </c>
      <c r="L3738" s="444">
        <f t="shared" ca="1" si="172"/>
        <v>55708479198.892159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55708479198.892159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232118663.32871735</v>
      </c>
      <c r="L3739" s="444">
        <f t="shared" ca="1" si="172"/>
        <v>55940597862.220879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55940597862.220879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233085824.42592037</v>
      </c>
      <c r="L3740" s="444">
        <f t="shared" ca="1" si="172"/>
        <v>56173683686.646797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56173683686.646797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234057015.36102831</v>
      </c>
      <c r="L3741" s="444">
        <f t="shared" ca="1" si="172"/>
        <v>56407740702.007828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56407740702.007828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235032252.92503262</v>
      </c>
      <c r="L3742" s="444">
        <f t="shared" ca="1" si="172"/>
        <v>56642772954.932861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56642772954.932861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236011553.97888693</v>
      </c>
      <c r="L3743" s="444">
        <f t="shared" ca="1" si="172"/>
        <v>56878784508.911751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56878784508.911751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236994935.45379895</v>
      </c>
      <c r="L3744" s="444">
        <f t="shared" ca="1" si="172"/>
        <v>57115779444.365547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57115779444.365547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237982414.3515231</v>
      </c>
      <c r="L3745" s="444">
        <f t="shared" ca="1" si="172"/>
        <v>57353761858.717072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57353761858.717072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238974007.74465445</v>
      </c>
      <c r="L3746" s="444">
        <f t="shared" ca="1" si="172"/>
        <v>57592735866.461723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57592735866.461723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239969732.77692384</v>
      </c>
      <c r="L3747" s="444">
        <f t="shared" ca="1" si="172"/>
        <v>57832705599.238647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57832705599.238647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240969606.66349435</v>
      </c>
      <c r="L3748" s="444">
        <f t="shared" ca="1" si="172"/>
        <v>58073675205.902145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58073675205.902145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241973646.69125897</v>
      </c>
      <c r="L3749" s="444">
        <f t="shared" ca="1" si="172"/>
        <v>58315648852.593407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58315648852.593407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242981870.21913919</v>
      </c>
      <c r="L3750" s="444">
        <f t="shared" ca="1" si="172"/>
        <v>58558630722.812546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58558630722.812546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243994294.67838559</v>
      </c>
      <c r="L3751" s="444">
        <f t="shared" ca="1" si="172"/>
        <v>58802625017.490929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58802625017.490929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245010937.5728789</v>
      </c>
      <c r="L3752" s="444">
        <f t="shared" ca="1" si="172"/>
        <v>59047635955.063805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59047635955.063805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246031816.47943252</v>
      </c>
      <c r="L3753" s="444">
        <f t="shared" ca="1" si="172"/>
        <v>59293667771.543236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59293667771.543236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247056949.04809681</v>
      </c>
      <c r="L3754" s="444">
        <f t="shared" ca="1" si="172"/>
        <v>59540724720.591331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59540724720.591331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248086353.00246388</v>
      </c>
      <c r="L3755" s="444">
        <f t="shared" ca="1" si="172"/>
        <v>59788811073.593796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59788811073.593796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249120046.13997415</v>
      </c>
      <c r="L3756" s="444">
        <f t="shared" ca="1" si="172"/>
        <v>60037931119.733772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60037931119.733772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250158046.33222401</v>
      </c>
      <c r="L3757" s="444">
        <f t="shared" ca="1" si="172"/>
        <v>60288089166.065994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60288089166.065994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251200371.52527496</v>
      </c>
      <c r="L3758" s="444">
        <f t="shared" ca="1" si="172"/>
        <v>60539289537.59127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60539289537.59127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252247039.73996362</v>
      </c>
      <c r="L3759" s="444">
        <f t="shared" ca="1" si="172"/>
        <v>60791536577.331238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60791536577.331238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253298069.0722135</v>
      </c>
      <c r="L3760" s="444">
        <f t="shared" ca="1" si="172"/>
        <v>61044834646.40345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61044834646.40345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254353477.69334769</v>
      </c>
      <c r="L3761" s="444">
        <f t="shared" ca="1" si="172"/>
        <v>61299188124.096794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61299188124.096794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255413283.85040334</v>
      </c>
      <c r="L3762" s="444">
        <f t="shared" ca="1" si="172"/>
        <v>61554601407.947197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61554601407.947197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256477505.86644667</v>
      </c>
      <c r="L3763" s="444">
        <f t="shared" ca="1" si="172"/>
        <v>61811078913.813644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61811078913.813644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257546162.14089018</v>
      </c>
      <c r="L3764" s="444">
        <f t="shared" ca="1" si="172"/>
        <v>62068625075.954536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62068625075.954536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258619271.14981058</v>
      </c>
      <c r="L3765" s="444">
        <f t="shared" ca="1" si="172"/>
        <v>62327244347.104347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62327244347.104347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259696851.44626811</v>
      </c>
      <c r="L3766" s="444">
        <f t="shared" ca="1" si="172"/>
        <v>62586941198.550613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62586941198.550613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260778921.66062751</v>
      </c>
      <c r="L3767" s="444">
        <f t="shared" ca="1" si="172"/>
        <v>62847720120.211243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62847720120.211243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261865500.50088015</v>
      </c>
      <c r="L3768" s="444">
        <f t="shared" ca="1" si="172"/>
        <v>63109585620.71212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63109585620.71212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262956606.75296715</v>
      </c>
      <c r="L3769" s="444">
        <f t="shared" ca="1" si="172"/>
        <v>63372542227.465088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63372542227.465088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264052259.28110453</v>
      </c>
      <c r="L3770" s="444">
        <f t="shared" ca="1" si="172"/>
        <v>63636594486.746193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63636594486.746193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265152477.0281091</v>
      </c>
      <c r="L3771" s="444">
        <f t="shared" ca="1" si="172"/>
        <v>63901746963.7743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63901746963.7743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266257279.01572624</v>
      </c>
      <c r="L3772" s="444">
        <f t="shared" ca="1" si="172"/>
        <v>64168004242.790024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64168004242.790024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267366684.34495839</v>
      </c>
      <c r="L3773" s="444">
        <f t="shared" ca="1" si="172"/>
        <v>64435370927.134979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64435370927.134979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268480712.19639575</v>
      </c>
      <c r="L3774" s="444">
        <f t="shared" ca="1" si="172"/>
        <v>64703851639.331375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64703851639.331375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269599381.83054733</v>
      </c>
      <c r="L3775" s="444">
        <f t="shared" ca="1" si="172"/>
        <v>64973451021.161926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64973451021.161926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270722712.5881747</v>
      </c>
      <c r="L3776" s="444">
        <f t="shared" ca="1" si="172"/>
        <v>65244173733.750099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65244173733.750099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271850723.89062542</v>
      </c>
      <c r="L3777" s="444">
        <f t="shared" ca="1" si="172"/>
        <v>65516024457.640724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65516024457.640724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272983435.2401697</v>
      </c>
      <c r="L3778" s="444">
        <f t="shared" ca="1" si="172"/>
        <v>65789007892.880898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65789007892.880898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274120866.22033703</v>
      </c>
      <c r="L3779" s="444">
        <f t="shared" ca="1" si="172"/>
        <v>66063128759.101234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66063128759.101234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275263036.49625516</v>
      </c>
      <c r="L3780" s="444">
        <f t="shared" ca="1" si="172"/>
        <v>66338391795.597488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66338391795.597488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276409965.81498951</v>
      </c>
      <c r="L3781" s="444">
        <f t="shared" ca="1" si="172"/>
        <v>66614801761.412476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66614801761.412476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277561674.0058853</v>
      </c>
      <c r="L3782" s="444">
        <f t="shared" ca="1" si="172"/>
        <v>66892363435.418358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66892363435.418358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278718180.98090982</v>
      </c>
      <c r="L3783" s="444">
        <f t="shared" ca="1" si="172"/>
        <v>67171081616.399269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67171081616.399269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279879506.73499697</v>
      </c>
      <c r="L3784" s="444">
        <f t="shared" ca="1" si="172"/>
        <v>67450961123.13427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67450961123.13427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281045671.34639275</v>
      </c>
      <c r="L3785" s="444">
        <f t="shared" ca="1" si="172"/>
        <v>67732006794.480659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67732006794.480659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282216694.97700274</v>
      </c>
      <c r="L3786" s="444">
        <f t="shared" ca="1" si="172"/>
        <v>68014223489.457664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68014223489.457664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283392597.87274021</v>
      </c>
      <c r="L3787" s="444">
        <f t="shared" ca="1" si="172"/>
        <v>68297616087.330406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68297616087.330406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284573400.36387664</v>
      </c>
      <c r="L3788" s="444">
        <f t="shared" ca="1" si="172"/>
        <v>68582189487.694283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68582189487.694283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285759122.86539286</v>
      </c>
      <c r="L3789" s="444">
        <f t="shared" ca="1" si="172"/>
        <v>68867948610.559677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68867948610.559677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286949785.87733197</v>
      </c>
      <c r="L3790" s="444">
        <f t="shared" ca="1" si="172"/>
        <v>69154898396.437012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69154898396.437012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288145409.98515421</v>
      </c>
      <c r="L3791" s="444">
        <f t="shared" ca="1" si="172"/>
        <v>69443043806.422165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69443043806.422165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289346015.86009234</v>
      </c>
      <c r="L3792" s="444">
        <f t="shared" ca="1" si="172"/>
        <v>69732389822.282257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69732389822.282257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290551624.25950938</v>
      </c>
      <c r="L3793" s="444">
        <f t="shared" ca="1" si="172"/>
        <v>70022941446.541763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70022941446.541763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291762256.02725732</v>
      </c>
      <c r="L3794" s="444">
        <f t="shared" ca="1" si="172"/>
        <v>70314703702.569016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70314703702.569016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292977932.09403753</v>
      </c>
      <c r="L3795" s="444">
        <f t="shared" ca="1" si="172"/>
        <v>70607681634.663055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70607681634.663055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294198673.4777627</v>
      </c>
      <c r="L3796" s="444">
        <f t="shared" ca="1" si="172"/>
        <v>70901880308.140823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70901880308.140823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295424501.28392011</v>
      </c>
      <c r="L3797" s="444">
        <f t="shared" ca="1" si="172"/>
        <v>71197304809.424744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71197304809.424744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296655436.70593643</v>
      </c>
      <c r="L3798" s="444">
        <f t="shared" ca="1" si="172"/>
        <v>71493960246.130676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71493960246.130676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297891501.02554446</v>
      </c>
      <c r="L3799" s="444">
        <f t="shared" ca="1" si="172"/>
        <v>71791851747.156219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71791851747.156219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299132715.61315089</v>
      </c>
      <c r="L3800" s="444">
        <f t="shared" ca="1" si="172"/>
        <v>72090984462.769363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72090984462.769363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300379101.92820567</v>
      </c>
      <c r="L3801" s="444">
        <f t="shared" ca="1" si="172"/>
        <v>72391363564.697571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72391363564.697571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301630681.51957321</v>
      </c>
      <c r="L3802" s="444">
        <f t="shared" ca="1" si="172"/>
        <v>72692994246.217148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72692994246.217148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302887476.02590477</v>
      </c>
      <c r="L3803" s="444">
        <f t="shared" ca="1" si="172"/>
        <v>72995881722.243057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72995881722.243057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304149507.17601275</v>
      </c>
      <c r="L3804" s="444">
        <f t="shared" ca="1" si="172"/>
        <v>73300031229.419067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73300031229.419067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305416796.78924608</v>
      </c>
      <c r="L3805" s="444">
        <f t="shared" ca="1" si="172"/>
        <v>73605448026.208313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73605448026.208313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306689366.77586794</v>
      </c>
      <c r="L3806" s="444">
        <f t="shared" ca="1" si="172"/>
        <v>73912137392.984177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73912137392.984177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307967239.13743407</v>
      </c>
      <c r="L3807" s="444">
        <f t="shared" ca="1" si="172"/>
        <v>74220104632.121613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74220104632.121613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309250435.9671734</v>
      </c>
      <c r="L3808" s="444">
        <f t="shared" ca="1" si="172"/>
        <v>74529355068.088791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74529355068.088791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310538979.45036995</v>
      </c>
      <c r="L3809" s="444">
        <f t="shared" ca="1" si="172"/>
        <v>74839894047.539154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74839894047.539154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311832891.86474645</v>
      </c>
      <c r="L3810" s="444">
        <f t="shared" ca="1" si="172"/>
        <v>75151726939.4039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75151726939.4039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313132195.58084959</v>
      </c>
      <c r="L3811" s="444">
        <f t="shared" ca="1" si="172"/>
        <v>75464859134.984756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75464859134.984756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314436913.06243646</v>
      </c>
      <c r="L3812" s="444">
        <f t="shared" ca="1" si="172"/>
        <v>75779296048.047195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75779296048.047195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315747066.86686331</v>
      </c>
      <c r="L3813" s="444">
        <f t="shared" ca="1" si="172"/>
        <v>76095043114.914063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76095043114.914063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317062679.64547527</v>
      </c>
      <c r="L3814" s="444">
        <f t="shared" ca="1" si="172"/>
        <v>76412105794.55954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76412105794.55954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318383774.14399809</v>
      </c>
      <c r="L3815" s="444">
        <f t="shared" ca="1" si="172"/>
        <v>76730489568.703537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76730489568.703537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319710373.2029314</v>
      </c>
      <c r="L3816" s="444">
        <f t="shared" ca="1" si="172"/>
        <v>77050199941.906464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77050199941.906464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321042499.75794357</v>
      </c>
      <c r="L3817" s="444">
        <f t="shared" ca="1" si="172"/>
        <v>77371242441.664413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77371242441.664413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322380176.84026837</v>
      </c>
      <c r="L3818" s="444">
        <f t="shared" ca="1" si="172"/>
        <v>77693622618.504684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77693622618.504684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323723427.57710284</v>
      </c>
      <c r="L3819" s="444">
        <f t="shared" ca="1" si="172"/>
        <v>78017346046.081787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78017346046.081787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325072275.19200742</v>
      </c>
      <c r="L3820" s="444">
        <f t="shared" ca="1" si="172"/>
        <v>78342418321.273788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78342418321.273788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326426743.00530744</v>
      </c>
      <c r="L3821" s="444">
        <f t="shared" ca="1" si="172"/>
        <v>78668845064.279099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78668845064.279099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327786854.43449622</v>
      </c>
      <c r="L3822" s="444">
        <f t="shared" ca="1" si="172"/>
        <v>78996631918.713593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78996631918.713593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329152632.99463999</v>
      </c>
      <c r="L3823" s="444">
        <f t="shared" ca="1" si="172"/>
        <v>79325784551.708237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79325784551.708237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330524102.29878432</v>
      </c>
      <c r="L3824" s="444">
        <f t="shared" ca="1" si="172"/>
        <v>79656308654.007019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79656308654.007019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331901286.0583626</v>
      </c>
      <c r="L3825" s="444">
        <f t="shared" ca="1" si="172"/>
        <v>79988209940.065384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79988209940.065384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333284208.08360577</v>
      </c>
      <c r="L3826" s="444">
        <f t="shared" ca="1" si="172"/>
        <v>80321494148.148987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80321494148.148987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334672892.28395408</v>
      </c>
      <c r="L3827" s="444">
        <f t="shared" ca="1" si="172"/>
        <v>80656167040.432938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80656167040.432938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336067362.66847056</v>
      </c>
      <c r="L3828" s="444">
        <f t="shared" ca="1" si="172"/>
        <v>80992234403.10141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80992234403.10141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337467643.3462559</v>
      </c>
      <c r="L3829" s="444">
        <f t="shared" ca="1" si="172"/>
        <v>81329702046.447662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81329702046.447662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338873758.52686524</v>
      </c>
      <c r="L3830" s="444">
        <f t="shared" ca="1" si="172"/>
        <v>81668575804.974533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81668575804.974533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340285732.52072722</v>
      </c>
      <c r="L3831" s="444">
        <f t="shared" ca="1" si="172"/>
        <v>82008861537.495255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82008861537.495255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341703589.73956358</v>
      </c>
      <c r="L3832" s="444">
        <f t="shared" ca="1" si="172"/>
        <v>82350565127.234818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82350565127.234818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343127354.69681174</v>
      </c>
      <c r="L3833" s="444">
        <f t="shared" ref="L3833:L4087" ca="1" si="177">I3833-J3833+K3833</f>
        <v>82693692481.931625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82693692481.931625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344557052.00804842</v>
      </c>
      <c r="L3834" s="444">
        <f t="shared" ca="1" si="177"/>
        <v>83038249533.939667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83038249533.939667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345992706.3914153</v>
      </c>
      <c r="L3835" s="444">
        <f t="shared" ca="1" si="177"/>
        <v>83384242240.331085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83384242240.331085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347434342.66804618</v>
      </c>
      <c r="L3836" s="444">
        <f t="shared" ca="1" si="177"/>
        <v>83731676582.99913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83731676582.99913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348881985.76249635</v>
      </c>
      <c r="L3837" s="444">
        <f t="shared" ca="1" si="177"/>
        <v>84080558568.761627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84080558568.761627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350335660.70317346</v>
      </c>
      <c r="L3838" s="444">
        <f t="shared" ca="1" si="177"/>
        <v>84430894229.464798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84430894229.464798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351795392.62277001</v>
      </c>
      <c r="L3839" s="444">
        <f t="shared" ca="1" si="177"/>
        <v>84782689622.08757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84782689622.08757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353261206.75869823</v>
      </c>
      <c r="L3840" s="444">
        <f t="shared" ca="1" si="177"/>
        <v>85135950828.846268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85135950828.846268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354733128.45352614</v>
      </c>
      <c r="L3841" s="444">
        <f t="shared" ca="1" si="177"/>
        <v>85490683957.299789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85490683957.299789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356211183.15541577</v>
      </c>
      <c r="L3842" s="444">
        <f t="shared" ca="1" si="177"/>
        <v>85846895140.4552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85846895140.4552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357695396.41856331</v>
      </c>
      <c r="L3843" s="444">
        <f t="shared" ca="1" si="177"/>
        <v>86204590536.873764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86204590536.873764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359185793.90364069</v>
      </c>
      <c r="L3844" s="444">
        <f t="shared" ca="1" si="177"/>
        <v>86563776330.777405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86563776330.777405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360682401.37823915</v>
      </c>
      <c r="L3845" s="444">
        <f t="shared" ca="1" si="177"/>
        <v>86924458732.15564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86924458732.15564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362185244.71731514</v>
      </c>
      <c r="L3846" s="444">
        <f t="shared" ca="1" si="177"/>
        <v>87286643976.872955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87286643976.872955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363694349.90363729</v>
      </c>
      <c r="L3847" s="444">
        <f t="shared" ca="1" si="177"/>
        <v>87650338326.776596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87650338326.776596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365209743.02823579</v>
      </c>
      <c r="L3848" s="444">
        <f t="shared" ca="1" si="177"/>
        <v>88015548069.804825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88015548069.804825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366731450.29085344</v>
      </c>
      <c r="L3849" s="444">
        <f t="shared" ca="1" si="177"/>
        <v>88382279520.095673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88382279520.095673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368259498.00039864</v>
      </c>
      <c r="L3850" s="444">
        <f t="shared" ca="1" si="177"/>
        <v>88750539018.096069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88750539018.096069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369793912.57540029</v>
      </c>
      <c r="L3851" s="444">
        <f t="shared" ca="1" si="177"/>
        <v>89120332930.671463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89120332930.671463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371334720.54446441</v>
      </c>
      <c r="L3852" s="444">
        <f t="shared" ca="1" si="177"/>
        <v>89491667651.215927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89491667651.215927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372881948.54673302</v>
      </c>
      <c r="L3853" s="444">
        <f t="shared" ca="1" si="177"/>
        <v>89864549599.762665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89864549599.762665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374435623.33234441</v>
      </c>
      <c r="L3854" s="444">
        <f t="shared" ca="1" si="177"/>
        <v>90238985223.095016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90238985223.095016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375995771.76289588</v>
      </c>
      <c r="L3855" s="444">
        <f t="shared" ca="1" si="177"/>
        <v>90614980994.85791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90614980994.85791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377562420.81190795</v>
      </c>
      <c r="L3856" s="444">
        <f t="shared" ca="1" si="177"/>
        <v>90992543415.669815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90992543415.669815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379135597.56529087</v>
      </c>
      <c r="L3857" s="444">
        <f t="shared" ca="1" si="177"/>
        <v>91371679013.235107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91371679013.235107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380715329.22181296</v>
      </c>
      <c r="L3858" s="444">
        <f t="shared" ca="1" si="177"/>
        <v>91752394342.456924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91752394342.456924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382301643.09357053</v>
      </c>
      <c r="L3859" s="444">
        <f t="shared" ca="1" si="177"/>
        <v>92134695985.550491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92134695985.550491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383894566.60646039</v>
      </c>
      <c r="L3860" s="444">
        <f t="shared" ca="1" si="177"/>
        <v>92518590552.156952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92518590552.156952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385494127.30065393</v>
      </c>
      <c r="L3861" s="444">
        <f t="shared" ca="1" si="177"/>
        <v>92904084679.457611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92904084679.457611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387100352.8310734</v>
      </c>
      <c r="L3862" s="444">
        <f t="shared" ca="1" si="177"/>
        <v>93291185032.288681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93291185032.288681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388713270.96786952</v>
      </c>
      <c r="L3863" s="444">
        <f t="shared" ca="1" si="177"/>
        <v>93679898303.256546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93679898303.256546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390332909.59690225</v>
      </c>
      <c r="L3864" s="444">
        <f t="shared" ca="1" si="177"/>
        <v>94070231212.853455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94070231212.853455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391959296.72022271</v>
      </c>
      <c r="L3865" s="444">
        <f t="shared" ca="1" si="177"/>
        <v>94462190509.573685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94462190509.573685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393592460.45655704</v>
      </c>
      <c r="L3866" s="444">
        <f t="shared" ca="1" si="177"/>
        <v>94855782970.030243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94855782970.030243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395232429.04179269</v>
      </c>
      <c r="L3867" s="444">
        <f t="shared" ca="1" si="177"/>
        <v>95251015399.072037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95251015399.072037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396879230.82946682</v>
      </c>
      <c r="L3868" s="444">
        <f t="shared" ca="1" si="177"/>
        <v>95647894629.901505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95647894629.901505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398532894.29125625</v>
      </c>
      <c r="L3869" s="444">
        <f t="shared" ca="1" si="177"/>
        <v>96046427524.192764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96046427524.192764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400193448.01746982</v>
      </c>
      <c r="L3870" s="444">
        <f t="shared" ca="1" si="177"/>
        <v>96446620972.210236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96446620972.210236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401860920.71754265</v>
      </c>
      <c r="L3871" s="444">
        <f t="shared" ca="1" si="177"/>
        <v>96848481892.92778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96848481892.92778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403535341.22053242</v>
      </c>
      <c r="L3872" s="444">
        <f t="shared" ca="1" si="177"/>
        <v>97252017234.148315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97252017234.148315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405216738.475618</v>
      </c>
      <c r="L3873" s="444">
        <f t="shared" ca="1" si="177"/>
        <v>97657233972.623932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97657233972.623932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406905141.55259973</v>
      </c>
      <c r="L3874" s="444">
        <f t="shared" ca="1" si="177"/>
        <v>98064139114.176529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98064139114.176529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408600579.64240217</v>
      </c>
      <c r="L3875" s="444">
        <f t="shared" ca="1" si="177"/>
        <v>98472739693.818924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98472739693.818924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410303082.05757886</v>
      </c>
      <c r="L3876" s="444">
        <f t="shared" ca="1" si="177"/>
        <v>98883042775.876495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98883042775.876495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412012678.23281872</v>
      </c>
      <c r="L3877" s="444">
        <f t="shared" ca="1" si="177"/>
        <v>99295055454.109314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99295055454.109314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413729397.72545546</v>
      </c>
      <c r="L3878" s="444">
        <f t="shared" ca="1" si="177"/>
        <v>99708784851.834763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99708784851.834763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415453270.21597815</v>
      </c>
      <c r="L3879" s="444">
        <f t="shared" ca="1" si="177"/>
        <v>100124238122.05074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100124238122.05074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417184325.50854474</v>
      </c>
      <c r="L3880" s="444">
        <f t="shared" ca="1" si="177"/>
        <v>100541422447.55928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100541422447.55928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418922593.531497</v>
      </c>
      <c r="L3881" s="444">
        <f t="shared" ca="1" si="177"/>
        <v>100960345041.09077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100960345041.09077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420668104.33787823</v>
      </c>
      <c r="L3882" s="444">
        <f t="shared" ca="1" si="177"/>
        <v>101381013145.42865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101381013145.42865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422420888.10595268</v>
      </c>
      <c r="L3883" s="444">
        <f t="shared" ca="1" si="177"/>
        <v>101803434033.53461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101803434033.53461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424180975.13972753</v>
      </c>
      <c r="L3884" s="444">
        <f t="shared" ca="1" si="177"/>
        <v>102227615008.67433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102227615008.67433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425948395.86947638</v>
      </c>
      <c r="L3885" s="444">
        <f t="shared" ca="1" si="177"/>
        <v>102653563404.54381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102653563404.54381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427723180.85226583</v>
      </c>
      <c r="L3886" s="444">
        <f t="shared" ca="1" si="177"/>
        <v>103081286585.39607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103081286585.39607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429505360.77248365</v>
      </c>
      <c r="L3887" s="444">
        <f t="shared" ca="1" si="177"/>
        <v>103510791946.16855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103510791946.16855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431294966.44236892</v>
      </c>
      <c r="L3888" s="444">
        <f t="shared" ca="1" si="177"/>
        <v>103942086912.61092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103942086912.61092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433092028.80254549</v>
      </c>
      <c r="L3889" s="444">
        <f t="shared" ca="1" si="177"/>
        <v>104375178941.41347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104375178941.41347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434896578.9225561</v>
      </c>
      <c r="L3890" s="444">
        <f t="shared" ca="1" si="177"/>
        <v>104810075520.33603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104810075520.33603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436708648.00140011</v>
      </c>
      <c r="L3891" s="444">
        <f t="shared" ca="1" si="177"/>
        <v>105246784168.33743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105246784168.33743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438528267.36807263</v>
      </c>
      <c r="L3892" s="444">
        <f t="shared" ca="1" si="177"/>
        <v>105685312435.70551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105685312435.70551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440355468.48210627</v>
      </c>
      <c r="L3893" s="444">
        <f t="shared" ca="1" si="177"/>
        <v>106125667904.18761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106125667904.18761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442190282.93411499</v>
      </c>
      <c r="L3894" s="444">
        <f t="shared" ca="1" si="177"/>
        <v>106567858187.12172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106567858187.12172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444032742.4463405</v>
      </c>
      <c r="L3895" s="444">
        <f t="shared" ca="1" si="177"/>
        <v>107011890929.56805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107011890929.56805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445882878.87320024</v>
      </c>
      <c r="L3896" s="444">
        <f t="shared" ca="1" si="177"/>
        <v>107457773808.44125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107457773808.44125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447740724.20183861</v>
      </c>
      <c r="L3897" s="444">
        <f t="shared" ca="1" si="177"/>
        <v>107905514532.6431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107905514532.6431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449606310.5526796</v>
      </c>
      <c r="L3898" s="444">
        <f t="shared" ca="1" si="177"/>
        <v>108355120843.19577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108355120843.19577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451479670.17998236</v>
      </c>
      <c r="L3899" s="444">
        <f t="shared" ca="1" si="177"/>
        <v>108806600513.37575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108806600513.37575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453360835.47239894</v>
      </c>
      <c r="L3900" s="444">
        <f t="shared" ca="1" si="177"/>
        <v>109259961348.84814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109259961348.84814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455249838.95353389</v>
      </c>
      <c r="L3901" s="444">
        <f t="shared" ca="1" si="177"/>
        <v>109715211187.80168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109715211187.80168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457146713.282507</v>
      </c>
      <c r="L3902" s="444">
        <f t="shared" ca="1" si="177"/>
        <v>110172357901.08418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110172357901.08418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459051491.25451738</v>
      </c>
      <c r="L3903" s="444">
        <f t="shared" ca="1" si="177"/>
        <v>110631409392.3387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110631409392.3387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460964205.80141121</v>
      </c>
      <c r="L3904" s="444">
        <f t="shared" ca="1" si="177"/>
        <v>111092373598.14011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111092373598.14011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462884889.9922505</v>
      </c>
      <c r="L3905" s="444">
        <f t="shared" ca="1" si="177"/>
        <v>111555258488.13235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111555258488.13235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464813577.03388482</v>
      </c>
      <c r="L3906" s="444">
        <f t="shared" ca="1" si="177"/>
        <v>112020072065.16624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112020072065.16624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466750300.27152604</v>
      </c>
      <c r="L3907" s="444">
        <f t="shared" ca="1" si="177"/>
        <v>112486822365.43777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112486822365.43777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468695093.18932414</v>
      </c>
      <c r="L3908" s="444">
        <f t="shared" ca="1" si="177"/>
        <v>112955517458.62711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112955517458.62711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470647989.41094625</v>
      </c>
      <c r="L3909" s="444">
        <f t="shared" ca="1" si="177"/>
        <v>113426165448.03806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113426165448.03806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472609022.70015848</v>
      </c>
      <c r="L3910" s="444">
        <f t="shared" ca="1" si="177"/>
        <v>113898774470.73822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113898774470.73822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474578226.96140915</v>
      </c>
      <c r="L3911" s="444">
        <f t="shared" ca="1" si="177"/>
        <v>114373352697.69963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114373352697.69963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476555636.24041504</v>
      </c>
      <c r="L3912" s="444">
        <f t="shared" ca="1" si="177"/>
        <v>114849908333.94005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114849908333.94005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478541284.7247501</v>
      </c>
      <c r="L3913" s="444">
        <f t="shared" ca="1" si="177"/>
        <v>115328449618.66479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115328449618.66479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480535206.74443662</v>
      </c>
      <c r="L3914" s="444">
        <f t="shared" ca="1" si="177"/>
        <v>115808984825.40923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115808984825.40923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482537436.77253842</v>
      </c>
      <c r="L3915" s="444">
        <f t="shared" ca="1" si="177"/>
        <v>116291522262.18176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116291522262.18176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484548009.42575741</v>
      </c>
      <c r="L3916" s="444">
        <f t="shared" ca="1" si="177"/>
        <v>116776070271.60751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116776070271.60751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486566959.46503133</v>
      </c>
      <c r="L3917" s="444">
        <f t="shared" ca="1" si="177"/>
        <v>117262637231.07254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117262637231.07254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488594321.7961356</v>
      </c>
      <c r="L3918" s="444">
        <f t="shared" ca="1" si="177"/>
        <v>117751231552.86868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117751231552.86868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490630131.47028613</v>
      </c>
      <c r="L3919" s="444">
        <f t="shared" ca="1" si="177"/>
        <v>118241861684.33897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118241861684.33897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492674423.68474573</v>
      </c>
      <c r="L3920" s="444">
        <f t="shared" ca="1" si="177"/>
        <v>118734536108.02371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118734536108.02371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494727233.78343213</v>
      </c>
      <c r="L3921" s="444">
        <f t="shared" ca="1" si="177"/>
        <v>119229263341.80714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119229263341.80714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496788597.25752974</v>
      </c>
      <c r="L3922" s="444">
        <f t="shared" ca="1" si="177"/>
        <v>119726051939.06467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119726051939.06467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498858549.74610275</v>
      </c>
      <c r="L3923" s="444">
        <f t="shared" ca="1" si="177"/>
        <v>120224910488.81078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120224910488.81078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500937127.03671157</v>
      </c>
      <c r="L3924" s="444">
        <f t="shared" ca="1" si="177"/>
        <v>120725847615.84749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120725847615.84749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503024365.06603116</v>
      </c>
      <c r="L3925" s="444">
        <f t="shared" ca="1" si="177"/>
        <v>121228871980.91351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121228871980.91351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505120299.92047298</v>
      </c>
      <c r="L3926" s="444">
        <f t="shared" ca="1" si="177"/>
        <v>121733992280.83398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121733992280.83398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507224967.8368082</v>
      </c>
      <c r="L3927" s="444">
        <f t="shared" ca="1" si="177"/>
        <v>122241217248.67079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122241217248.67079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509338405.20279497</v>
      </c>
      <c r="L3928" s="444">
        <f t="shared" ca="1" si="177"/>
        <v>122750555653.87358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122750555653.87358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511460648.55780655</v>
      </c>
      <c r="L3929" s="444">
        <f t="shared" ca="1" si="177"/>
        <v>123262016302.43138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123262016302.43138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513591734.59346408</v>
      </c>
      <c r="L3930" s="444">
        <f t="shared" ca="1" si="177"/>
        <v>123775608037.02484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123775608037.02484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515731700.15427017</v>
      </c>
      <c r="L3931" s="444">
        <f t="shared" ca="1" si="177"/>
        <v>124291339737.17911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124291339737.17911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517880582.23824632</v>
      </c>
      <c r="L3932" s="444">
        <f t="shared" ca="1" si="177"/>
        <v>124809220319.41736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124809220319.41736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520038417.9975723</v>
      </c>
      <c r="L3933" s="444">
        <f t="shared" ca="1" si="177"/>
        <v>125329258737.41493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125329258737.41493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522205244.7392289</v>
      </c>
      <c r="L3934" s="444">
        <f t="shared" ca="1" si="177"/>
        <v>125851463982.15416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125851463982.15416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524381099.92564231</v>
      </c>
      <c r="L3935" s="444">
        <f t="shared" ca="1" si="177"/>
        <v>126375845082.0798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126375845082.0798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526566021.17533249</v>
      </c>
      <c r="L3936" s="444">
        <f t="shared" ca="1" si="177"/>
        <v>126902411103.25514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126902411103.25514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528760046.2635631</v>
      </c>
      <c r="L3937" s="444">
        <f t="shared" ca="1" si="177"/>
        <v>127431171149.51871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127431171149.51871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530963213.1229946</v>
      </c>
      <c r="L3938" s="444">
        <f t="shared" ca="1" si="177"/>
        <v>127962134362.64171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127962134362.64171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533175559.84434044</v>
      </c>
      <c r="L3939" s="444">
        <f t="shared" ca="1" si="177"/>
        <v>128495309922.48605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128495309922.48605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535397124.67702514</v>
      </c>
      <c r="L3940" s="444">
        <f t="shared" ca="1" si="177"/>
        <v>129030707047.16309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129030707047.16309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537627946.02984619</v>
      </c>
      <c r="L3941" s="444">
        <f t="shared" ca="1" si="177"/>
        <v>129568334993.19293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129568334993.19293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539868062.47163725</v>
      </c>
      <c r="L3942" s="444">
        <f t="shared" ca="1" si="177"/>
        <v>130108203055.66457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130108203055.66457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542117512.73193574</v>
      </c>
      <c r="L3943" s="444">
        <f t="shared" ca="1" si="177"/>
        <v>130650320568.3965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130650320568.3965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544376335.70165205</v>
      </c>
      <c r="L3944" s="444">
        <f t="shared" ca="1" si="177"/>
        <v>131194696904.09814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131194696904.09814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546644570.43374228</v>
      </c>
      <c r="L3945" s="444">
        <f t="shared" ca="1" si="177"/>
        <v>131741341474.53189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131741341474.53189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548922256.14388287</v>
      </c>
      <c r="L3946" s="444">
        <f t="shared" ca="1" si="177"/>
        <v>132290263730.67578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132290263730.67578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551209432.2111491</v>
      </c>
      <c r="L3947" s="444">
        <f t="shared" ca="1" si="177"/>
        <v>132841473162.88693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132841473162.88693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553506138.17869544</v>
      </c>
      <c r="L3948" s="444">
        <f t="shared" ca="1" si="177"/>
        <v>133394979301.06563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133394979301.06563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555812413.75444019</v>
      </c>
      <c r="L3949" s="444">
        <f t="shared" ca="1" si="177"/>
        <v>133950791714.82007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133950791714.82007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558128298.81175029</v>
      </c>
      <c r="L3950" s="444">
        <f t="shared" ca="1" si="177"/>
        <v>134508920013.63182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134508920013.63182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560453833.39013255</v>
      </c>
      <c r="L3951" s="444">
        <f t="shared" ca="1" si="177"/>
        <v>135069373847.02196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135069373847.02196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562789057.69592476</v>
      </c>
      <c r="L3952" s="444">
        <f t="shared" ca="1" si="177"/>
        <v>135632162904.71788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135632162904.71788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565134012.1029911</v>
      </c>
      <c r="L3953" s="444">
        <f t="shared" ca="1" si="177"/>
        <v>136197296916.82088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136197296916.82088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567488737.15342033</v>
      </c>
      <c r="L3954" s="444">
        <f t="shared" ca="1" si="177"/>
        <v>136764785653.9743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136764785653.9743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569853273.55822635</v>
      </c>
      <c r="L3955" s="444">
        <f t="shared" ca="1" si="177"/>
        <v>137334638927.53253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137334638927.53253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572227662.19805229</v>
      </c>
      <c r="L3956" s="444">
        <f t="shared" ca="1" si="177"/>
        <v>137906866589.73059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137906866589.73059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574611944.12387741</v>
      </c>
      <c r="L3957" s="444">
        <f t="shared" ca="1" si="177"/>
        <v>138481478533.85446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138481478533.85446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577006160.55772686</v>
      </c>
      <c r="L3958" s="444">
        <f t="shared" ca="1" si="177"/>
        <v>139058484694.4122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139058484694.4122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579410352.89338422</v>
      </c>
      <c r="L3959" s="444">
        <f t="shared" ca="1" si="177"/>
        <v>139637895047.30557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139637895047.30557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581824562.6971066</v>
      </c>
      <c r="L3960" s="444">
        <f t="shared" ca="1" si="177"/>
        <v>140219719610.00269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140219719610.00269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584248831.70834446</v>
      </c>
      <c r="L3961" s="444">
        <f t="shared" ca="1" si="177"/>
        <v>140803968441.71103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140803968441.71103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586683201.84046257</v>
      </c>
      <c r="L3962" s="444">
        <f t="shared" ca="1" si="177"/>
        <v>141390651643.55148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141390651643.55148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589127715.18146455</v>
      </c>
      <c r="L3963" s="444">
        <f t="shared" ca="1" si="177"/>
        <v>141979779358.73294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141979779358.73294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591582413.99472058</v>
      </c>
      <c r="L3964" s="444">
        <f t="shared" ca="1" si="177"/>
        <v>142571361772.72766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142571361772.72766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594047340.71969855</v>
      </c>
      <c r="L3965" s="444">
        <f t="shared" ca="1" si="177"/>
        <v>143165409113.44736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143165409113.44736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596522537.97269726</v>
      </c>
      <c r="L3966" s="444">
        <f t="shared" ca="1" si="177"/>
        <v>143761931651.42004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143761931651.42004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599008048.54758346</v>
      </c>
      <c r="L3967" s="444">
        <f t="shared" ca="1" si="177"/>
        <v>144360939699.96762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144360939699.96762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601503915.4165318</v>
      </c>
      <c r="L3968" s="444">
        <f t="shared" ca="1" si="177"/>
        <v>144962443615.38416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144962443615.38416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604010181.73076725</v>
      </c>
      <c r="L3969" s="444">
        <f t="shared" ca="1" si="177"/>
        <v>145566453797.11493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145566453797.11493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606526890.82131219</v>
      </c>
      <c r="L3970" s="444">
        <f t="shared" ca="1" si="177"/>
        <v>146172980687.93625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146172980687.93625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609054086.19973433</v>
      </c>
      <c r="L3971" s="444">
        <f t="shared" ca="1" si="177"/>
        <v>146782034774.13599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146782034774.13599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611591811.55889988</v>
      </c>
      <c r="L3972" s="444">
        <f t="shared" ca="1" si="177"/>
        <v>147393626585.69489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147393626585.69489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614140110.77372873</v>
      </c>
      <c r="L3973" s="444">
        <f t="shared" ca="1" si="177"/>
        <v>148007766696.46863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148007766696.46863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616699027.90195262</v>
      </c>
      <c r="L3974" s="444">
        <f t="shared" ca="1" si="177"/>
        <v>148624465724.37057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148624465724.37057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619268607.1848774</v>
      </c>
      <c r="L3975" s="444">
        <f t="shared" ca="1" si="177"/>
        <v>149243734331.55545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149243734331.55545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621848893.04814768</v>
      </c>
      <c r="L3976" s="444">
        <f t="shared" ca="1" si="177"/>
        <v>149865583224.60361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149865583224.60361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624439930.10251498</v>
      </c>
      <c r="L3977" s="444">
        <f t="shared" ca="1" si="177"/>
        <v>150490023154.70612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150490023154.70612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627041763.14460886</v>
      </c>
      <c r="L3978" s="444">
        <f t="shared" ca="1" si="177"/>
        <v>151117064917.85074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151117064917.85074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629654437.15771139</v>
      </c>
      <c r="L3979" s="444">
        <f t="shared" ca="1" si="177"/>
        <v>151746719355.00845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151746719355.00845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632277997.31253517</v>
      </c>
      <c r="L3980" s="444">
        <f t="shared" ca="1" si="177"/>
        <v>152378997352.32098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152378997352.32098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634912488.96800411</v>
      </c>
      <c r="L3981" s="444">
        <f t="shared" ca="1" si="177"/>
        <v>153013909841.289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153013909841.289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637557957.67203748</v>
      </c>
      <c r="L3982" s="444">
        <f t="shared" ca="1" si="177"/>
        <v>153651467798.96103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153651467798.96103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640214449.16233766</v>
      </c>
      <c r="L3983" s="444">
        <f t="shared" ca="1" si="177"/>
        <v>154291682248.12335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154291682248.12335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642882009.36718059</v>
      </c>
      <c r="L3984" s="444">
        <f t="shared" ca="1" si="177"/>
        <v>154934564257.49054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154934564257.49054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645560684.40621054</v>
      </c>
      <c r="L3985" s="444">
        <f t="shared" ca="1" si="177"/>
        <v>155580124941.89676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155580124941.89676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648250520.59123647</v>
      </c>
      <c r="L3986" s="444">
        <f t="shared" ca="1" si="177"/>
        <v>156228375462.48801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156228375462.48801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650951564.42703331</v>
      </c>
      <c r="L3987" s="444">
        <f t="shared" ca="1" si="177"/>
        <v>156879327026.91504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156879327026.91504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653663862.61214602</v>
      </c>
      <c r="L3988" s="444">
        <f t="shared" ca="1" si="177"/>
        <v>157532990889.52719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157532990889.52719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656387462.03969657</v>
      </c>
      <c r="L3989" s="444">
        <f t="shared" ca="1" si="177"/>
        <v>158189378351.56689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158189378351.56689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659122409.79819536</v>
      </c>
      <c r="L3990" s="444">
        <f t="shared" ca="1" si="177"/>
        <v>158848500761.36508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158848500761.36508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661868753.17235446</v>
      </c>
      <c r="L3991" s="444">
        <f t="shared" ca="1" si="177"/>
        <v>159510369514.53745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159510369514.53745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664626539.643906</v>
      </c>
      <c r="L3992" s="444">
        <f t="shared" ca="1" si="177"/>
        <v>160174996054.18137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160174996054.18137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667395816.89242232</v>
      </c>
      <c r="L3993" s="444">
        <f t="shared" ca="1" si="177"/>
        <v>160842391871.07379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160842391871.07379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670176632.79614079</v>
      </c>
      <c r="L3994" s="444">
        <f t="shared" ca="1" si="177"/>
        <v>161512568503.86993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161512568503.86993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672969035.43279135</v>
      </c>
      <c r="L3995" s="444">
        <f t="shared" ca="1" si="177"/>
        <v>162185537539.30273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162185537539.30273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675773073.080428</v>
      </c>
      <c r="L3996" s="444">
        <f t="shared" ca="1" si="177"/>
        <v>162861310612.38315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162861310612.38315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678588794.21826315</v>
      </c>
      <c r="L3997" s="444">
        <f t="shared" ca="1" si="177"/>
        <v>163539899406.60141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163539899406.60141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681416247.52750587</v>
      </c>
      <c r="L3998" s="444">
        <f t="shared" ca="1" si="177"/>
        <v>164221315654.12891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164221315654.12891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684255481.89220381</v>
      </c>
      <c r="L3999" s="444">
        <f t="shared" ca="1" si="177"/>
        <v>164905571136.02112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164905571136.02112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687106546.40008795</v>
      </c>
      <c r="L4000" s="444">
        <f t="shared" ca="1" si="177"/>
        <v>165592677682.4212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165592677682.4212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689969490.3434217</v>
      </c>
      <c r="L4001" s="444">
        <f t="shared" ca="1" si="177"/>
        <v>166282647172.76462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166282647172.76462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692844363.21985257</v>
      </c>
      <c r="L4002" s="444">
        <f t="shared" ca="1" si="177"/>
        <v>166975491535.98447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166975491535.98447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695731214.73326862</v>
      </c>
      <c r="L4003" s="444">
        <f t="shared" ca="1" si="177"/>
        <v>167671222750.71774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167671222750.71774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698630094.79465723</v>
      </c>
      <c r="L4004" s="444">
        <f t="shared" ca="1" si="177"/>
        <v>168369852845.51239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168369852845.51239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701541053.52296829</v>
      </c>
      <c r="L4005" s="444">
        <f t="shared" ca="1" si="177"/>
        <v>169071393899.03537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169071393899.03537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704464141.24598074</v>
      </c>
      <c r="L4006" s="444">
        <f t="shared" ca="1" si="177"/>
        <v>169775858040.28134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169775858040.28134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707399408.5011723</v>
      </c>
      <c r="L4007" s="444">
        <f t="shared" ca="1" si="177"/>
        <v>170483257448.7825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170483257448.7825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710346906.03659379</v>
      </c>
      <c r="L4008" s="444">
        <f t="shared" ca="1" si="177"/>
        <v>171193604354.81909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171193604354.81909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713306684.81174624</v>
      </c>
      <c r="L4009" s="444">
        <f t="shared" ca="1" si="177"/>
        <v>171906911039.63083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171906911039.63083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716278795.99846172</v>
      </c>
      <c r="L4010" s="444">
        <f t="shared" ca="1" si="177"/>
        <v>172623189835.6293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172623189835.6293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719263290.98178875</v>
      </c>
      <c r="L4011" s="444">
        <f t="shared" ca="1" si="177"/>
        <v>173342453126.61108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173342453126.61108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722260221.36087954</v>
      </c>
      <c r="L4012" s="444">
        <f t="shared" ca="1" si="177"/>
        <v>174064713347.97195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174064713347.97195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725269638.9498831</v>
      </c>
      <c r="L4013" s="444">
        <f t="shared" ca="1" si="177"/>
        <v>174789982986.92184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174789982986.92184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728291595.77884102</v>
      </c>
      <c r="L4014" s="444">
        <f t="shared" ca="1" si="177"/>
        <v>175518274582.70068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175518274582.70068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731326144.09458613</v>
      </c>
      <c r="L4015" s="444">
        <f t="shared" ca="1" si="177"/>
        <v>176249600726.79526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176249600726.79526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734373336.36164689</v>
      </c>
      <c r="L4016" s="444">
        <f t="shared" ca="1" si="177"/>
        <v>176983974063.15689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176983974063.15689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737433225.26315367</v>
      </c>
      <c r="L4017" s="444">
        <f t="shared" ca="1" si="177"/>
        <v>177721407288.42004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177721407288.42004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740505863.70175016</v>
      </c>
      <c r="L4018" s="444">
        <f t="shared" ca="1" si="177"/>
        <v>178461913152.1218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178461913152.1218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743591304.80050743</v>
      </c>
      <c r="L4019" s="444">
        <f t="shared" ca="1" si="177"/>
        <v>179205504456.9223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179205504456.9223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746689601.90384293</v>
      </c>
      <c r="L4020" s="444">
        <f t="shared" ca="1" si="177"/>
        <v>179952194058.82614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179952194058.82614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749800808.57844222</v>
      </c>
      <c r="L4021" s="444">
        <f t="shared" ca="1" si="177"/>
        <v>180701994867.40457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180701994867.40457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752924978.61418569</v>
      </c>
      <c r="L4022" s="444">
        <f t="shared" ca="1" si="177"/>
        <v>181454919846.01877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181454919846.01877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756062166.02507818</v>
      </c>
      <c r="L4023" s="444">
        <f t="shared" ca="1" si="177"/>
        <v>182210982012.04385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182210982012.04385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759212425.0501827</v>
      </c>
      <c r="L4024" s="444">
        <f t="shared" ca="1" si="177"/>
        <v>182970194437.09402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182970194437.09402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762375810.15455842</v>
      </c>
      <c r="L4025" s="444">
        <f t="shared" ca="1" si="177"/>
        <v>183732570247.2486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183732570247.2486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765552376.03020251</v>
      </c>
      <c r="L4026" s="444">
        <f t="shared" ca="1" si="177"/>
        <v>184498122623.27881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184498122623.27881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768742177.596995</v>
      </c>
      <c r="L4027" s="444">
        <f t="shared" ca="1" si="177"/>
        <v>185266864800.87579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185266864800.87579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771945270.00364912</v>
      </c>
      <c r="L4028" s="444">
        <f t="shared" ca="1" si="177"/>
        <v>186038810070.87946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186038810070.87946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775161708.62866437</v>
      </c>
      <c r="L4029" s="444">
        <f t="shared" ca="1" si="177"/>
        <v>186813971779.50812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186813971779.50812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778391549.08128381</v>
      </c>
      <c r="L4030" s="444">
        <f t="shared" ca="1" si="177"/>
        <v>187592363328.58942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187592363328.58942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781634847.20245588</v>
      </c>
      <c r="L4031" s="444">
        <f t="shared" ca="1" si="177"/>
        <v>188373998175.79187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188373998175.79187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784891659.06579947</v>
      </c>
      <c r="L4032" s="444">
        <f t="shared" ca="1" si="177"/>
        <v>189158889834.85767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189158889834.85767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788162040.97857356</v>
      </c>
      <c r="L4033" s="444">
        <f t="shared" ca="1" si="177"/>
        <v>189947051875.83624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189947051875.83624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791446049.482651</v>
      </c>
      <c r="L4034" s="444">
        <f t="shared" ca="1" si="177"/>
        <v>190738497925.31891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190738497925.31891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794743741.35549545</v>
      </c>
      <c r="L4035" s="444">
        <f t="shared" ca="1" si="177"/>
        <v>191533241666.67441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191533241666.67441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798055173.61114335</v>
      </c>
      <c r="L4036" s="444">
        <f t="shared" ca="1" si="177"/>
        <v>192331296840.28555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192331296840.28555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801380403.50118983</v>
      </c>
      <c r="L4037" s="444">
        <f t="shared" ca="1" si="177"/>
        <v>193132677243.78674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193132677243.78674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804719488.51577806</v>
      </c>
      <c r="L4038" s="444">
        <f t="shared" ca="1" si="177"/>
        <v>193937396732.30252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193937396732.30252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808072486.38459384</v>
      </c>
      <c r="L4039" s="444">
        <f t="shared" ca="1" si="177"/>
        <v>194745469218.6871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194745469218.6871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811439455.07786298</v>
      </c>
      <c r="L4040" s="444">
        <f t="shared" ca="1" si="177"/>
        <v>195556908673.76495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195556908673.76495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814820452.80735397</v>
      </c>
      <c r="L4041" s="444">
        <f t="shared" ca="1" si="177"/>
        <v>196371729126.5723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196371729126.5723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818215538.02738452</v>
      </c>
      <c r="L4042" s="444">
        <f t="shared" ca="1" si="177"/>
        <v>197189944664.59967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197189944664.59967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821624769.4358319</v>
      </c>
      <c r="L4043" s="444">
        <f t="shared" ca="1" si="177"/>
        <v>198011569434.03549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198011569434.03549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825048205.97514784</v>
      </c>
      <c r="L4044" s="444">
        <f t="shared" ca="1" si="177"/>
        <v>198836617640.01065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198836617640.01065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828485906.83337772</v>
      </c>
      <c r="L4045" s="444">
        <f t="shared" ca="1" si="177"/>
        <v>199665103546.84402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199665103546.84402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831937931.4451834</v>
      </c>
      <c r="L4046" s="444">
        <f t="shared" ca="1" si="177"/>
        <v>200497041478.28922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200497041478.28922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835404339.49287176</v>
      </c>
      <c r="L4047" s="444">
        <f t="shared" ca="1" si="177"/>
        <v>201332445817.78207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201332445817.78207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838885190.90742528</v>
      </c>
      <c r="L4048" s="444">
        <f t="shared" ca="1" si="177"/>
        <v>202171331008.68951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202171331008.68951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842380545.86953962</v>
      </c>
      <c r="L4049" s="444">
        <f t="shared" ca="1" si="177"/>
        <v>203013711554.55905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203013711554.55905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845890464.81066275</v>
      </c>
      <c r="L4050" s="444">
        <f t="shared" ca="1" si="177"/>
        <v>203859602019.36972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203859602019.36972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849415008.41404045</v>
      </c>
      <c r="L4051" s="444">
        <f t="shared" ca="1" si="177"/>
        <v>204709017027.78375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204709017027.78375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852954237.61576557</v>
      </c>
      <c r="L4052" s="444">
        <f t="shared" ca="1" si="177"/>
        <v>205561971265.39951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205561971265.39951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856508213.60583127</v>
      </c>
      <c r="L4053" s="444">
        <f t="shared" ca="1" si="177"/>
        <v>206418479479.00534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206418479479.00534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860076997.82918894</v>
      </c>
      <c r="L4054" s="444">
        <f t="shared" ca="1" si="177"/>
        <v>207278556476.83453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207278556476.83453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863660651.98681056</v>
      </c>
      <c r="L4055" s="444">
        <f t="shared" ca="1" si="177"/>
        <v>208142217128.82135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208142217128.82135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867259238.03675556</v>
      </c>
      <c r="L4056" s="444">
        <f t="shared" ca="1" si="177"/>
        <v>209009476366.85809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209009476366.85809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870872818.19524205</v>
      </c>
      <c r="L4057" s="444">
        <f t="shared" ca="1" si="177"/>
        <v>209880349185.05334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209880349185.05334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874501454.93772221</v>
      </c>
      <c r="L4058" s="444">
        <f t="shared" ca="1" si="177"/>
        <v>210754850639.99106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210754850639.99106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878145210.99996269</v>
      </c>
      <c r="L4059" s="444">
        <f t="shared" ca="1" si="177"/>
        <v>211632995850.99103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211632995850.99103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881804149.37912929</v>
      </c>
      <c r="L4060" s="444">
        <f t="shared" ca="1" si="177"/>
        <v>212514800000.37015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212514800000.37015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885478333.33487558</v>
      </c>
      <c r="L4061" s="444">
        <f t="shared" ca="1" si="177"/>
        <v>213400278333.70502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213400278333.70502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889167826.3904376</v>
      </c>
      <c r="L4062" s="444">
        <f t="shared" ca="1" si="177"/>
        <v>214289446160.09546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214289446160.09546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892872692.33373106</v>
      </c>
      <c r="L4063" s="444">
        <f t="shared" ca="1" si="177"/>
        <v>215182318852.4292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215182318852.4292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896592995.21845496</v>
      </c>
      <c r="L4064" s="444">
        <f t="shared" ca="1" si="177"/>
        <v>216078911847.64764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216078911847.64764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900328799.36519849</v>
      </c>
      <c r="L4065" s="444">
        <f t="shared" ca="1" si="177"/>
        <v>216979240647.01285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216979240647.01285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904080169.36255348</v>
      </c>
      <c r="L4066" s="444">
        <f t="shared" ca="1" si="177"/>
        <v>217883320816.3754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217883320816.3754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907847170.06823063</v>
      </c>
      <c r="L4067" s="444">
        <f t="shared" ca="1" si="177"/>
        <v>218791167986.44363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218791167986.44363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911629866.61018181</v>
      </c>
      <c r="L4068" s="444">
        <f t="shared" ca="1" si="177"/>
        <v>219702797853.0538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219702797853.0538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915428324.38772416</v>
      </c>
      <c r="L4069" s="444">
        <f t="shared" ca="1" si="177"/>
        <v>220618226177.44153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220618226177.44153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919242609.0726732</v>
      </c>
      <c r="L4070" s="444">
        <f t="shared" ca="1" si="177"/>
        <v>221537468786.51419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221537468786.51419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923072786.61047578</v>
      </c>
      <c r="L4071" s="444">
        <f t="shared" ca="1" si="177"/>
        <v>222460541573.12466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222460541573.12466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926918923.2213527</v>
      </c>
      <c r="L4072" s="444">
        <f t="shared" ca="1" si="177"/>
        <v>223387460496.34601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223387460496.34601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930781085.40144169</v>
      </c>
      <c r="L4073" s="444">
        <f t="shared" ca="1" si="177"/>
        <v>224318241581.74744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224318241581.74744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934659339.92394745</v>
      </c>
      <c r="L4074" s="444">
        <f t="shared" ca="1" si="177"/>
        <v>225252900921.67139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225252900921.67139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938553753.84029758</v>
      </c>
      <c r="L4075" s="444">
        <f t="shared" ca="1" si="177"/>
        <v>226191454675.51169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226191454675.51169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942464394.48129869</v>
      </c>
      <c r="L4076" s="444">
        <f t="shared" ca="1" si="177"/>
        <v>227133919069.99298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227133919069.99298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946391329.45830405</v>
      </c>
      <c r="L4077" s="444">
        <f t="shared" ca="1" si="177"/>
        <v>228080310399.45129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228080310399.45129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950334626.66438019</v>
      </c>
      <c r="L4078" s="444">
        <f t="shared" ca="1" si="177"/>
        <v>229030645026.11566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229030645026.11566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954294354.27548194</v>
      </c>
      <c r="L4079" s="444">
        <f t="shared" ca="1" si="177"/>
        <v>229984939380.39114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229984939380.39114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958270580.75162971</v>
      </c>
      <c r="L4080" s="444">
        <f t="shared" ca="1" si="177"/>
        <v>230943209961.14276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230943209961.14276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962263374.83809483</v>
      </c>
      <c r="L4081" s="444">
        <f t="shared" ca="1" si="177"/>
        <v>231905473335.98087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231905473335.98087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966272805.56658697</v>
      </c>
      <c r="L4082" s="444">
        <f t="shared" ca="1" si="177"/>
        <v>232871746141.54745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232871746141.54745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970298942.25644767</v>
      </c>
      <c r="L4083" s="444">
        <f t="shared" ca="1" si="177"/>
        <v>233842045083.80389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233842045083.80389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974341854.51584959</v>
      </c>
      <c r="L4084" s="444">
        <f t="shared" ca="1" si="177"/>
        <v>234816386938.31973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234816386938.31973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978401612.24299872</v>
      </c>
      <c r="L4085" s="444">
        <f t="shared" ca="1" si="177"/>
        <v>235794788550.56274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235794788550.56274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982478285.62734485</v>
      </c>
      <c r="L4086" s="444">
        <f t="shared" ca="1" si="177"/>
        <v>236777266836.19009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236777266836.19009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986571945.150792</v>
      </c>
      <c r="L4087" s="444">
        <f t="shared" ca="1" si="177"/>
        <v>237763838781.34088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237763838781.34088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990682661.58892035</v>
      </c>
      <c r="L4088" s="444">
        <f t="shared" ref="L4088:L4342" ca="1" si="182">I4088-J4088+K4088</f>
        <v>238754521442.92981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238754521442.92981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994810506.01220751</v>
      </c>
      <c r="L4089" s="444">
        <f t="shared" ca="1" si="182"/>
        <v>239749331948.94202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239749331948.94202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998955549.78725839</v>
      </c>
      <c r="L4090" s="444">
        <f t="shared" ca="1" si="182"/>
        <v>240748287498.72928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240748287498.72928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1003117864.5780387</v>
      </c>
      <c r="L4091" s="444">
        <f t="shared" ca="1" si="182"/>
        <v>241751405363.30731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241751405363.30731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1007297522.347114</v>
      </c>
      <c r="L4092" s="444">
        <f t="shared" ca="1" si="182"/>
        <v>242758702885.65442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242758702885.65442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1011494595.3568933</v>
      </c>
      <c r="L4093" s="444">
        <f t="shared" ca="1" si="182"/>
        <v>243770197481.01132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243770197481.01132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1015709156.1708804</v>
      </c>
      <c r="L4094" s="444">
        <f t="shared" ca="1" si="182"/>
        <v>244785906637.18219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244785906637.18219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1019941277.6549259</v>
      </c>
      <c r="L4095" s="444">
        <f t="shared" ca="1" si="182"/>
        <v>245805847914.83713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245805847914.83713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1024191032.978488</v>
      </c>
      <c r="L4096" s="444">
        <f t="shared" ca="1" si="182"/>
        <v>246830038947.81561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246830038947.81561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1028458495.6158984</v>
      </c>
      <c r="L4097" s="444">
        <f t="shared" ca="1" si="182"/>
        <v>247858497443.43152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247858497443.43152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1032743739.3476313</v>
      </c>
      <c r="L4098" s="444">
        <f t="shared" ca="1" si="182"/>
        <v>248891241182.77914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248891241182.77914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1037046838.2615798</v>
      </c>
      <c r="L4099" s="444">
        <f t="shared" ca="1" si="182"/>
        <v>249928288021.04071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249928288021.04071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1041367866.7543362</v>
      </c>
      <c r="L4100" s="444">
        <f t="shared" ca="1" si="182"/>
        <v>250969655887.79504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250969655887.79504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1045706899.5324794</v>
      </c>
      <c r="L4101" s="444">
        <f t="shared" ca="1" si="182"/>
        <v>252015362787.32751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252015362787.32751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1050064011.6138647</v>
      </c>
      <c r="L4102" s="444">
        <f t="shared" ca="1" si="182"/>
        <v>253065426798.94138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253065426798.94138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1054439278.3289224</v>
      </c>
      <c r="L4103" s="444">
        <f t="shared" ca="1" si="182"/>
        <v>254119866077.27029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254119866077.27029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1058832775.3219595</v>
      </c>
      <c r="L4104" s="444">
        <f t="shared" ca="1" si="182"/>
        <v>255178698852.59225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255178698852.59225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1063244578.5524678</v>
      </c>
      <c r="L4105" s="444">
        <f t="shared" ca="1" si="182"/>
        <v>256241943431.14471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256241943431.14471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1067674764.2964363</v>
      </c>
      <c r="L4106" s="444">
        <f t="shared" ca="1" si="182"/>
        <v>257309618195.44116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257309618195.44116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1072123409.1476715</v>
      </c>
      <c r="L4107" s="444">
        <f t="shared" ca="1" si="182"/>
        <v>258381741604.58884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258381741604.58884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1076590590.0191202</v>
      </c>
      <c r="L4108" s="444">
        <f t="shared" ca="1" si="182"/>
        <v>259458332194.60797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259458332194.60797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1081076384.1441998</v>
      </c>
      <c r="L4109" s="444">
        <f t="shared" ca="1" si="182"/>
        <v>260539408578.75217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260539408578.75217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1085580869.0781341</v>
      </c>
      <c r="L4110" s="444">
        <f t="shared" ca="1" si="182"/>
        <v>261624989447.83029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261624989447.83029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1090104122.6992929</v>
      </c>
      <c r="L4111" s="444">
        <f t="shared" ca="1" si="182"/>
        <v>262715093570.52957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262715093570.52957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1094646223.2105398</v>
      </c>
      <c r="L4112" s="444">
        <f t="shared" ca="1" si="182"/>
        <v>263809739793.74011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263809739793.74011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1099207249.1405838</v>
      </c>
      <c r="L4113" s="444">
        <f t="shared" ca="1" si="182"/>
        <v>264908947042.88071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264908947042.88071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1103787279.3453364</v>
      </c>
      <c r="L4114" s="444">
        <f t="shared" ca="1" si="182"/>
        <v>266012734322.22604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266012734322.22604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1108386393.0092752</v>
      </c>
      <c r="L4115" s="444">
        <f t="shared" ca="1" si="182"/>
        <v>267121120715.23532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267121120715.23532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1113004669.6468139</v>
      </c>
      <c r="L4116" s="444">
        <f t="shared" ca="1" si="182"/>
        <v>268234125384.88214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268234125384.88214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1117642189.1036756</v>
      </c>
      <c r="L4117" s="444">
        <f t="shared" ca="1" si="182"/>
        <v>269351767573.98581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269351767573.98581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1122299031.5582743</v>
      </c>
      <c r="L4118" s="444">
        <f t="shared" ca="1" si="182"/>
        <v>270474066605.5441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270474066605.5441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1126975277.5231006</v>
      </c>
      <c r="L4119" s="444">
        <f t="shared" ca="1" si="182"/>
        <v>271601041883.0672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271601041883.0672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1131671007.8461132</v>
      </c>
      <c r="L4120" s="444">
        <f t="shared" ca="1" si="182"/>
        <v>272732712890.9133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272732712890.9133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1136386303.7121389</v>
      </c>
      <c r="L4121" s="444">
        <f t="shared" ca="1" si="182"/>
        <v>273869099194.62543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273869099194.62543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1141121246.6442728</v>
      </c>
      <c r="L4122" s="444">
        <f t="shared" ca="1" si="182"/>
        <v>275010220441.26971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275010220441.26971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1145875918.5052905</v>
      </c>
      <c r="L4123" s="444">
        <f t="shared" ca="1" si="182"/>
        <v>276156096359.77502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276156096359.77502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1150650401.4990625</v>
      </c>
      <c r="L4124" s="444">
        <f t="shared" ca="1" si="182"/>
        <v>277306746761.27411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277306746761.27411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1155444778.1719754</v>
      </c>
      <c r="L4125" s="444">
        <f t="shared" ca="1" si="182"/>
        <v>278462191539.44611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278462191539.44611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1160259131.4143589</v>
      </c>
      <c r="L4126" s="444">
        <f t="shared" ca="1" si="182"/>
        <v>279622450670.86047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279622450670.86047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1165093544.4619186</v>
      </c>
      <c r="L4127" s="444">
        <f t="shared" ca="1" si="182"/>
        <v>280787544215.32239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280787544215.32239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1169948100.8971765</v>
      </c>
      <c r="L4128" s="444">
        <f t="shared" ca="1" si="182"/>
        <v>281957492316.21954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281957492316.21954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1174822884.6509147</v>
      </c>
      <c r="L4129" s="444">
        <f t="shared" ca="1" si="182"/>
        <v>283132315200.87048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283132315200.87048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1179717980.0036271</v>
      </c>
      <c r="L4130" s="444">
        <f t="shared" ca="1" si="182"/>
        <v>284312033180.87408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284312033180.87408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1184633471.5869753</v>
      </c>
      <c r="L4131" s="444">
        <f t="shared" ca="1" si="182"/>
        <v>285496666652.46106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285496666652.46106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1189569444.3852544</v>
      </c>
      <c r="L4132" s="444">
        <f t="shared" ca="1" si="182"/>
        <v>286686236096.84631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286686236096.84631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1194525983.7368596</v>
      </c>
      <c r="L4133" s="444">
        <f t="shared" ca="1" si="182"/>
        <v>287880762080.58319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287880762080.58319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1199503175.3357632</v>
      </c>
      <c r="L4134" s="444">
        <f t="shared" ca="1" si="182"/>
        <v>289080265255.91895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289080265255.91895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1204501105.2329955</v>
      </c>
      <c r="L4135" s="444">
        <f t="shared" ca="1" si="182"/>
        <v>290284766361.15192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290284766361.15192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1209519859.8381329</v>
      </c>
      <c r="L4136" s="444">
        <f t="shared" ca="1" si="182"/>
        <v>291494286220.99005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291494286220.99005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1214559525.9207919</v>
      </c>
      <c r="L4137" s="444">
        <f t="shared" ca="1" si="182"/>
        <v>292708845746.91083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292708845746.91083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1219620190.6121285</v>
      </c>
      <c r="L4138" s="444">
        <f t="shared" ca="1" si="182"/>
        <v>293928465937.52295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293928465937.52295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1224701941.4063456</v>
      </c>
      <c r="L4139" s="444">
        <f t="shared" ca="1" si="182"/>
        <v>295153167878.92932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295153167878.92932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1229804866.1622055</v>
      </c>
      <c r="L4140" s="444">
        <f t="shared" ca="1" si="182"/>
        <v>296382972745.09155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296382972745.09155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1234929053.1045482</v>
      </c>
      <c r="L4141" s="444">
        <f t="shared" ca="1" si="182"/>
        <v>297617901798.19611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297617901798.19611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1240074590.8258171</v>
      </c>
      <c r="L4142" s="444">
        <f t="shared" ca="1" si="182"/>
        <v>298857976389.02191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298857976389.02191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1245241568.2875912</v>
      </c>
      <c r="L4143" s="444">
        <f t="shared" ca="1" si="182"/>
        <v>300103217957.30951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300103217957.30951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1250430074.8221231</v>
      </c>
      <c r="L4144" s="444">
        <f t="shared" ca="1" si="182"/>
        <v>301353648032.13165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301353648032.13165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1255640200.1338818</v>
      </c>
      <c r="L4145" s="444">
        <f t="shared" ca="1" si="182"/>
        <v>302609288232.26556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302609288232.26556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1260872034.3011065</v>
      </c>
      <c r="L4146" s="444">
        <f t="shared" ca="1" si="182"/>
        <v>303870160266.56665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303870160266.56665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1266125667.7773609</v>
      </c>
      <c r="L4147" s="444">
        <f t="shared" ca="1" si="182"/>
        <v>305136285934.34399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305136285934.34399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1271401191.3931</v>
      </c>
      <c r="L4148" s="444">
        <f t="shared" ca="1" si="182"/>
        <v>306407687125.73712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306407687125.73712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1276698696.3572381</v>
      </c>
      <c r="L4149" s="444">
        <f t="shared" ca="1" si="182"/>
        <v>307684385822.09436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307684385822.09436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1282018274.2587266</v>
      </c>
      <c r="L4150" s="444">
        <f t="shared" ca="1" si="182"/>
        <v>308966404096.35309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308966404096.35309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1287360017.0681379</v>
      </c>
      <c r="L4151" s="444">
        <f t="shared" ca="1" si="182"/>
        <v>310253764113.4212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310253764113.4212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1292724017.139255</v>
      </c>
      <c r="L4152" s="444">
        <f t="shared" ca="1" si="182"/>
        <v>311546488130.56049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311546488130.56049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1298110367.2106686</v>
      </c>
      <c r="L4153" s="444">
        <f t="shared" ca="1" si="182"/>
        <v>312844598497.77118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312844598497.77118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1303519160.4073799</v>
      </c>
      <c r="L4154" s="444">
        <f t="shared" ca="1" si="182"/>
        <v>314148117658.17859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314148117658.17859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1308950490.2424107</v>
      </c>
      <c r="L4155" s="444">
        <f t="shared" ca="1" si="182"/>
        <v>315457068148.42102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315457068148.42102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1314404450.6184208</v>
      </c>
      <c r="L4156" s="444">
        <f t="shared" ca="1" si="182"/>
        <v>316771472599.03943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316771472599.03943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1319881135.8293309</v>
      </c>
      <c r="L4157" s="444">
        <f t="shared" ca="1" si="182"/>
        <v>318091353734.86877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318091353734.86877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1325380640.5619533</v>
      </c>
      <c r="L4158" s="444">
        <f t="shared" ca="1" si="182"/>
        <v>319416734375.43073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319416734375.43073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1330903059.8976281</v>
      </c>
      <c r="L4159" s="444">
        <f t="shared" ca="1" si="182"/>
        <v>320747637435.32837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320747637435.32837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1336448489.3138683</v>
      </c>
      <c r="L4160" s="444">
        <f t="shared" ca="1" si="182"/>
        <v>322084085924.64221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322084085924.64221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1342017024.6860092</v>
      </c>
      <c r="L4161" s="444">
        <f t="shared" ca="1" si="182"/>
        <v>323426102949.32825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323426102949.32825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1347608762.2888677</v>
      </c>
      <c r="L4162" s="444">
        <f t="shared" ca="1" si="182"/>
        <v>324773711711.61713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324773711711.61713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1353223798.7984047</v>
      </c>
      <c r="L4163" s="444">
        <f t="shared" ca="1" si="182"/>
        <v>326126935510.41553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326126935510.41553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1358862231.2933979</v>
      </c>
      <c r="L4164" s="444">
        <f t="shared" ca="1" si="182"/>
        <v>327485797741.70892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327485797741.70892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1364524157.2571206</v>
      </c>
      <c r="L4165" s="444">
        <f t="shared" ca="1" si="182"/>
        <v>328850321898.96606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328850321898.96606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1370209674.5790253</v>
      </c>
      <c r="L4166" s="444">
        <f t="shared" ca="1" si="182"/>
        <v>330220531573.5451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330220531573.5451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1375918881.556438</v>
      </c>
      <c r="L4167" s="444">
        <f t="shared" ca="1" si="182"/>
        <v>331596450455.10156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331596450455.10156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1381651876.8962564</v>
      </c>
      <c r="L4168" s="444">
        <f t="shared" ca="1" si="182"/>
        <v>332978102331.9978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332978102331.9978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1387408759.7166574</v>
      </c>
      <c r="L4169" s="444">
        <f t="shared" ca="1" si="182"/>
        <v>334365511091.71448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334365511091.71448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1393189629.5488102</v>
      </c>
      <c r="L4170" s="444">
        <f t="shared" ca="1" si="182"/>
        <v>335758700721.26331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335758700721.26331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1398994586.3385971</v>
      </c>
      <c r="L4171" s="444">
        <f t="shared" ca="1" si="182"/>
        <v>337157695307.60193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337157695307.60193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1404823730.4483414</v>
      </c>
      <c r="L4172" s="444">
        <f t="shared" ca="1" si="182"/>
        <v>338562519038.05029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338562519038.05029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1410677162.6585429</v>
      </c>
      <c r="L4173" s="444">
        <f t="shared" ca="1" si="182"/>
        <v>339973196200.70886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339973196200.70886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1416554984.1696203</v>
      </c>
      <c r="L4174" s="444">
        <f t="shared" ca="1" si="182"/>
        <v>341389751184.87848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341389751184.87848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1422457296.6036603</v>
      </c>
      <c r="L4175" s="444">
        <f t="shared" ca="1" si="182"/>
        <v>342812208481.48212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342812208481.48212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1428384202.0061755</v>
      </c>
      <c r="L4176" s="444">
        <f t="shared" ca="1" si="182"/>
        <v>344240592683.48828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344240592683.48828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1434335802.8478677</v>
      </c>
      <c r="L4177" s="444">
        <f t="shared" ca="1" si="182"/>
        <v>345674928486.33612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345674928486.33612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1440312202.0264006</v>
      </c>
      <c r="L4178" s="444">
        <f t="shared" ca="1" si="182"/>
        <v>347115240688.36255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347115240688.36255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1446313502.8681772</v>
      </c>
      <c r="L4179" s="444">
        <f t="shared" ca="1" si="182"/>
        <v>348561554191.23071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348561554191.23071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1452339809.1301279</v>
      </c>
      <c r="L4180" s="444">
        <f t="shared" ca="1" si="182"/>
        <v>350013894000.36084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350013894000.36084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1458391225.0015035</v>
      </c>
      <c r="L4181" s="444">
        <f t="shared" ca="1" si="182"/>
        <v>351472285225.36237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351472285225.36237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1464467855.1056764</v>
      </c>
      <c r="L4182" s="444">
        <f t="shared" ca="1" si="182"/>
        <v>352936753080.46802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352936753080.46802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1470569804.50195</v>
      </c>
      <c r="L4183" s="444">
        <f t="shared" ca="1" si="182"/>
        <v>354407322884.96997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354407322884.96997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1476697178.6873748</v>
      </c>
      <c r="L4184" s="444">
        <f t="shared" ca="1" si="182"/>
        <v>355884020063.65735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355884020063.65735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1482850083.5985723</v>
      </c>
      <c r="L4185" s="444">
        <f t="shared" ca="1" si="182"/>
        <v>357366870147.25592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357366870147.25592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1489028625.6135664</v>
      </c>
      <c r="L4186" s="444">
        <f t="shared" ca="1" si="182"/>
        <v>358855898772.86951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358855898772.86951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1495232911.553623</v>
      </c>
      <c r="L4187" s="444">
        <f t="shared" ca="1" si="182"/>
        <v>360351131684.42316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360351131684.42316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1501463048.6850965</v>
      </c>
      <c r="L4188" s="444">
        <f t="shared" ca="1" si="182"/>
        <v>361852594733.10828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361852594733.10828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1507719144.7212844</v>
      </c>
      <c r="L4189" s="444">
        <f t="shared" ca="1" si="182"/>
        <v>363360313877.82959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363360313877.82959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1514001307.82429</v>
      </c>
      <c r="L4190" s="444">
        <f t="shared" ca="1" si="182"/>
        <v>364874315185.65387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364874315185.65387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1520309646.6068912</v>
      </c>
      <c r="L4191" s="444">
        <f t="shared" ca="1" si="182"/>
        <v>366394624832.26074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366394624832.26074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1526644270.1344197</v>
      </c>
      <c r="L4192" s="444">
        <f t="shared" ca="1" si="182"/>
        <v>367921269102.39514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367921269102.39514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1533005287.9266465</v>
      </c>
      <c r="L4193" s="444">
        <f t="shared" ca="1" si="182"/>
        <v>369454274390.32178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369454274390.32178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1539392809.9596741</v>
      </c>
      <c r="L4194" s="444">
        <f t="shared" ca="1" si="182"/>
        <v>370993667200.28143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370993667200.28143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1545806946.6678393</v>
      </c>
      <c r="L4195" s="444">
        <f t="shared" ca="1" si="182"/>
        <v>372539474146.94928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372539474146.94928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1552247808.945622</v>
      </c>
      <c r="L4196" s="444">
        <f t="shared" ca="1" si="182"/>
        <v>374091721955.8949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374091721955.8949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1558715508.1495621</v>
      </c>
      <c r="L4197" s="444">
        <f t="shared" ca="1" si="182"/>
        <v>375650437464.04443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375650437464.04443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1565210156.1001852</v>
      </c>
      <c r="L4198" s="444">
        <f t="shared" ca="1" si="182"/>
        <v>377215647620.14459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377215647620.14459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1571731865.0839357</v>
      </c>
      <c r="L4199" s="444">
        <f t="shared" ca="1" si="182"/>
        <v>378787379485.22852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378787379485.22852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1578280747.8551188</v>
      </c>
      <c r="L4200" s="444">
        <f t="shared" ca="1" si="182"/>
        <v>380365660233.08362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380365660233.08362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1584856917.6378484</v>
      </c>
      <c r="L4201" s="444">
        <f t="shared" ca="1" si="182"/>
        <v>381950517150.7215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381950517150.7215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1591460488.1280062</v>
      </c>
      <c r="L4202" s="444">
        <f t="shared" ca="1" si="182"/>
        <v>383541977638.84949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383541977638.84949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1598091573.4952061</v>
      </c>
      <c r="L4203" s="444">
        <f t="shared" ca="1" si="182"/>
        <v>385140069212.34467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385140069212.34467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1604750288.3847694</v>
      </c>
      <c r="L4204" s="444">
        <f t="shared" ca="1" si="182"/>
        <v>386744819500.72943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386744819500.72943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1611436747.9197059</v>
      </c>
      <c r="L4205" s="444">
        <f t="shared" ca="1" si="182"/>
        <v>388356256248.64911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388356256248.64911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1618151067.7027047</v>
      </c>
      <c r="L4206" s="444">
        <f t="shared" ca="1" si="182"/>
        <v>389974407316.35181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389974407316.35181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1624893363.8181324</v>
      </c>
      <c r="L4207" s="444">
        <f t="shared" ca="1" si="182"/>
        <v>391599300680.16992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391599300680.16992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1631663752.8340414</v>
      </c>
      <c r="L4208" s="444">
        <f t="shared" ca="1" si="182"/>
        <v>393230964433.00397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393230964433.00397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1638462351.8041832</v>
      </c>
      <c r="L4209" s="444">
        <f t="shared" ca="1" si="182"/>
        <v>394869426784.80817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394869426784.80817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1645289278.2700341</v>
      </c>
      <c r="L4210" s="444">
        <f t="shared" ca="1" si="182"/>
        <v>396514716063.07819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396514716063.07819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1652144650.2628257</v>
      </c>
      <c r="L4211" s="444">
        <f t="shared" ca="1" si="182"/>
        <v>398166860713.341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398166860713.341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1659028586.3055875</v>
      </c>
      <c r="L4212" s="444">
        <f t="shared" ca="1" si="182"/>
        <v>399825889299.64661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399825889299.64661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1665941205.4151943</v>
      </c>
      <c r="L4213" s="444">
        <f t="shared" ca="1" si="182"/>
        <v>401491830505.06183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401491830505.06183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1672882627.1044242</v>
      </c>
      <c r="L4214" s="444">
        <f t="shared" ca="1" si="182"/>
        <v>403164713132.16626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403164713132.16626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1679852971.3840261</v>
      </c>
      <c r="L4215" s="444">
        <f t="shared" ca="1" si="182"/>
        <v>404844566103.55029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404844566103.55029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1686852358.7647929</v>
      </c>
      <c r="L4216" s="444">
        <f t="shared" ca="1" si="182"/>
        <v>406531418462.31506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406531418462.31506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1693880910.2596462</v>
      </c>
      <c r="L4217" s="444">
        <f t="shared" ca="1" si="182"/>
        <v>408225299372.57471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408225299372.57471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1700938747.3857279</v>
      </c>
      <c r="L4218" s="444">
        <f t="shared" ca="1" si="182"/>
        <v>409926238119.96045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409926238119.96045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1708025992.1665018</v>
      </c>
      <c r="L4219" s="444">
        <f t="shared" ca="1" si="182"/>
        <v>411634264112.12695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411634264112.12695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1715142767.1338623</v>
      </c>
      <c r="L4220" s="444">
        <f t="shared" ca="1" si="182"/>
        <v>413349406879.2608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413349406879.2608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1722289195.3302534</v>
      </c>
      <c r="L4221" s="444">
        <f t="shared" ca="1" si="182"/>
        <v>415071696074.59106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415071696074.59106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1729465400.310796</v>
      </c>
      <c r="L4222" s="444">
        <f t="shared" ca="1" si="182"/>
        <v>416801161474.90186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416801161474.90186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1736671506.1454244</v>
      </c>
      <c r="L4223" s="444">
        <f t="shared" ca="1" si="182"/>
        <v>418537832981.0473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418537832981.0473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1743907637.4210303</v>
      </c>
      <c r="L4224" s="444">
        <f t="shared" ca="1" si="182"/>
        <v>420281740618.46832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420281740618.46832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1751173919.243618</v>
      </c>
      <c r="L4225" s="444">
        <f t="shared" ca="1" si="182"/>
        <v>422032914537.71191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422032914537.71191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1758470477.2404664</v>
      </c>
      <c r="L4226" s="444">
        <f t="shared" ca="1" si="182"/>
        <v>423791385014.95239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423791385014.95239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1765797437.5623016</v>
      </c>
      <c r="L4227" s="444">
        <f t="shared" ca="1" si="182"/>
        <v>425557182452.51471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425557182452.51471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1773154926.885478</v>
      </c>
      <c r="L4228" s="444">
        <f t="shared" ca="1" si="182"/>
        <v>427330337379.40021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427330337379.40021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1780543072.4141674</v>
      </c>
      <c r="L4229" s="444">
        <f t="shared" ca="1" si="182"/>
        <v>429110880451.81439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429110880451.81439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1787962001.8825603</v>
      </c>
      <c r="L4230" s="444">
        <f t="shared" ca="1" si="182"/>
        <v>430898842453.69696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430898842453.69696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1795411843.557071</v>
      </c>
      <c r="L4231" s="444">
        <f t="shared" ca="1" si="182"/>
        <v>432694254297.25403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432694254297.25403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1802892726.2385585</v>
      </c>
      <c r="L4232" s="444">
        <f t="shared" ca="1" si="182"/>
        <v>434497147023.49261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434497147023.49261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1810404779.2645524</v>
      </c>
      <c r="L4233" s="444">
        <f t="shared" ca="1" si="182"/>
        <v>436307551802.75714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436307551802.75714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1817948132.511488</v>
      </c>
      <c r="L4234" s="444">
        <f t="shared" ca="1" si="182"/>
        <v>438125499935.26862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438125499935.26862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1825522916.3969526</v>
      </c>
      <c r="L4235" s="444">
        <f t="shared" ca="1" si="182"/>
        <v>439951022851.66559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439951022851.66559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1833129261.8819399</v>
      </c>
      <c r="L4236" s="444">
        <f t="shared" ca="1" si="182"/>
        <v>441784152113.54755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441784152113.54755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1840767300.4731147</v>
      </c>
      <c r="L4237" s="444">
        <f t="shared" ca="1" si="182"/>
        <v>443624919414.02069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443624919414.02069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1848437164.2250862</v>
      </c>
      <c r="L4238" s="444">
        <f t="shared" ca="1" si="182"/>
        <v>445473356578.24579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445473356578.24579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1856138985.7426908</v>
      </c>
      <c r="L4239" s="444">
        <f t="shared" ca="1" si="182"/>
        <v>447329495563.98846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447329495563.98846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1863872898.1832852</v>
      </c>
      <c r="L4240" s="444">
        <f t="shared" ca="1" si="182"/>
        <v>449193368462.17175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449193368462.17175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1871639035.2590487</v>
      </c>
      <c r="L4241" s="444">
        <f t="shared" ca="1" si="182"/>
        <v>451065007497.43079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451065007497.43079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1879437531.2392952</v>
      </c>
      <c r="L4242" s="444">
        <f t="shared" ca="1" si="182"/>
        <v>452944445028.6701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452944445028.6701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1887268520.9527919</v>
      </c>
      <c r="L4243" s="444">
        <f t="shared" ca="1" si="182"/>
        <v>454831713549.62292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454831713549.62292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1895132139.7900956</v>
      </c>
      <c r="L4244" s="444">
        <f t="shared" ca="1" si="182"/>
        <v>456726845689.41302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456726845689.41302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1903028523.7058878</v>
      </c>
      <c r="L4245" s="444">
        <f t="shared" ca="1" si="182"/>
        <v>458629874213.1189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458629874213.1189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1910957809.221329</v>
      </c>
      <c r="L4246" s="444">
        <f t="shared" ca="1" si="182"/>
        <v>460540832022.34021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460540832022.34021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1918920133.4264176</v>
      </c>
      <c r="L4247" s="444">
        <f t="shared" ca="1" si="182"/>
        <v>462459752155.7666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462459752155.7666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1926915633.9823608</v>
      </c>
      <c r="L4248" s="444">
        <f t="shared" ca="1" si="182"/>
        <v>464386667789.74896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464386667789.74896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1934944449.1239541</v>
      </c>
      <c r="L4249" s="444">
        <f t="shared" ca="1" si="182"/>
        <v>466321612238.87292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466321612238.87292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1943006717.6619704</v>
      </c>
      <c r="L4250" s="444">
        <f t="shared" ca="1" si="182"/>
        <v>468264618956.53491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468264618956.53491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1951102578.9855621</v>
      </c>
      <c r="L4251" s="444">
        <f t="shared" ca="1" si="182"/>
        <v>470215721535.52045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470215721535.52045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1959232173.0646682</v>
      </c>
      <c r="L4252" s="444">
        <f t="shared" ca="1" si="182"/>
        <v>472174953708.58514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472174953708.58514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1967395640.4524381</v>
      </c>
      <c r="L4253" s="444">
        <f t="shared" ca="1" si="182"/>
        <v>474142349349.0376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474142349349.0376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1975593122.2876565</v>
      </c>
      <c r="L4254" s="444">
        <f t="shared" ca="1" si="182"/>
        <v>476117942471.32526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476117942471.32526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1983824760.2971885</v>
      </c>
      <c r="L4255" s="444">
        <f t="shared" ca="1" si="182"/>
        <v>478101767231.62244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478101767231.62244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1992090696.7984271</v>
      </c>
      <c r="L4256" s="444">
        <f t="shared" ca="1" si="182"/>
        <v>480093857928.42084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480093857928.42084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2000391074.7017536</v>
      </c>
      <c r="L4257" s="444">
        <f t="shared" ca="1" si="182"/>
        <v>482094249003.12262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482094249003.12262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2008726037.5130107</v>
      </c>
      <c r="L4258" s="444">
        <f t="shared" ca="1" si="182"/>
        <v>484102975040.63562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484102975040.63562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2017095729.3359814</v>
      </c>
      <c r="L4259" s="444">
        <f t="shared" ca="1" si="182"/>
        <v>486120070769.97162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486120070769.97162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2025500294.8748817</v>
      </c>
      <c r="L4260" s="444">
        <f t="shared" ca="1" si="182"/>
        <v>488145571064.8465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488145571064.8465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2033939879.4368606</v>
      </c>
      <c r="L4261" s="444">
        <f t="shared" ca="1" si="182"/>
        <v>490179510944.28339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490179510944.28339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2042414628.934514</v>
      </c>
      <c r="L4262" s="444">
        <f t="shared" ca="1" si="182"/>
        <v>492221925573.2179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492221925573.2179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2050924689.8884079</v>
      </c>
      <c r="L4263" s="444">
        <f t="shared" ca="1" si="182"/>
        <v>494272850263.10632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494272850263.10632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2059470209.4296095</v>
      </c>
      <c r="L4264" s="444">
        <f t="shared" ca="1" si="182"/>
        <v>496332320472.53595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496332320472.53595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2068051335.3022327</v>
      </c>
      <c r="L4265" s="444">
        <f t="shared" ca="1" si="182"/>
        <v>498400371807.8382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498400371807.8382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2076668215.8659925</v>
      </c>
      <c r="L4266" s="444">
        <f t="shared" ca="1" si="182"/>
        <v>500477040023.70416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500477040023.70416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2085321000.0987673</v>
      </c>
      <c r="L4267" s="444">
        <f t="shared" ca="1" si="182"/>
        <v>502562361023.80292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502562361023.80292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2094009837.5991788</v>
      </c>
      <c r="L4268" s="444">
        <f t="shared" ca="1" si="182"/>
        <v>504656370861.4021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504656370861.4021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2102734878.5891755</v>
      </c>
      <c r="L4269" s="444">
        <f t="shared" ca="1" si="182"/>
        <v>506759105739.99127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506759105739.99127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2111496273.91663</v>
      </c>
      <c r="L4270" s="444">
        <f t="shared" ca="1" si="182"/>
        <v>508870602013.9079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508870602013.9079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2120294175.0579495</v>
      </c>
      <c r="L4271" s="444">
        <f t="shared" ca="1" si="182"/>
        <v>510990896188.96582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510990896188.96582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2129128734.1206911</v>
      </c>
      <c r="L4272" s="444">
        <f t="shared" ca="1" si="182"/>
        <v>513120024923.08649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513120024923.08649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2138000103.8461936</v>
      </c>
      <c r="L4273" s="444">
        <f t="shared" ca="1" si="182"/>
        <v>515258025026.93268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515258025026.93268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2146908437.6122196</v>
      </c>
      <c r="L4274" s="444">
        <f t="shared" ca="1" si="182"/>
        <v>517404933464.54492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517404933464.54492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2155853889.4356036</v>
      </c>
      <c r="L4275" s="444">
        <f t="shared" ca="1" si="182"/>
        <v>519560787353.98053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519560787353.98053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2164836613.9749184</v>
      </c>
      <c r="L4276" s="444">
        <f t="shared" ca="1" si="182"/>
        <v>521725623967.95544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521725623967.95544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2173856766.5331478</v>
      </c>
      <c r="L4277" s="444">
        <f t="shared" ca="1" si="182"/>
        <v>523899480734.48859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523899480734.48859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2182914503.0603695</v>
      </c>
      <c r="L4278" s="444">
        <f t="shared" ca="1" si="182"/>
        <v>526082395237.54895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526082395237.54895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2192009980.1564541</v>
      </c>
      <c r="L4279" s="444">
        <f t="shared" ca="1" si="182"/>
        <v>528274405217.70538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528274405217.70538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2201143355.0737724</v>
      </c>
      <c r="L4280" s="444">
        <f t="shared" ca="1" si="182"/>
        <v>530475548572.77917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530475548572.77917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2210314785.719913</v>
      </c>
      <c r="L4281" s="444">
        <f t="shared" ca="1" si="182"/>
        <v>532685863358.49908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532685863358.49908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2219524430.6604128</v>
      </c>
      <c r="L4282" s="444">
        <f t="shared" ca="1" si="182"/>
        <v>534905387789.15948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534905387789.15948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2228772449.1214976</v>
      </c>
      <c r="L4283" s="444">
        <f t="shared" ca="1" si="182"/>
        <v>537134160238.28101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537134160238.28101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2238059000.9928374</v>
      </c>
      <c r="L4284" s="444">
        <f t="shared" ca="1" si="182"/>
        <v>539372219239.27386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539372219239.27386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2247384246.8303075</v>
      </c>
      <c r="L4285" s="444">
        <f t="shared" ca="1" si="182"/>
        <v>541619603486.10419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541619603486.10419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2256748347.8587675</v>
      </c>
      <c r="L4286" s="444">
        <f t="shared" ca="1" si="182"/>
        <v>543876351833.96295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543876351833.96295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2266151465.9748454</v>
      </c>
      <c r="L4287" s="444">
        <f t="shared" ca="1" si="182"/>
        <v>546142503299.93781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546142503299.93781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2275593763.7497406</v>
      </c>
      <c r="L4288" s="444">
        <f t="shared" ca="1" si="182"/>
        <v>548418097063.68756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548418097063.68756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2285075404.4320316</v>
      </c>
      <c r="L4289" s="444">
        <f t="shared" ca="1" si="182"/>
        <v>550703172468.11963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550703172468.11963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2294596551.9504986</v>
      </c>
      <c r="L4290" s="444">
        <f t="shared" ca="1" si="182"/>
        <v>552997769020.07007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552997769020.07007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2304157370.9169588</v>
      </c>
      <c r="L4291" s="444">
        <f t="shared" ca="1" si="182"/>
        <v>555301926390.98706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555301926390.98706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2313758026.6291127</v>
      </c>
      <c r="L4292" s="444">
        <f t="shared" ca="1" si="182"/>
        <v>557615684417.61621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557615684417.61621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2323398685.073401</v>
      </c>
      <c r="L4293" s="444">
        <f t="shared" ca="1" si="182"/>
        <v>559939083102.68958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559939083102.68958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2333079512.9278731</v>
      </c>
      <c r="L4294" s="444">
        <f t="shared" ca="1" si="182"/>
        <v>562272162615.61743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562272162615.61743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2342800677.5650725</v>
      </c>
      <c r="L4295" s="444">
        <f t="shared" ca="1" si="182"/>
        <v>564614963293.1825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564614963293.1825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2352562347.0549269</v>
      </c>
      <c r="L4296" s="444">
        <f t="shared" ca="1" si="182"/>
        <v>566967525640.23743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566967525640.23743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2362364690.1676559</v>
      </c>
      <c r="L4297" s="444">
        <f t="shared" ca="1" si="182"/>
        <v>569329890330.40503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569329890330.40503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2372207876.3766875</v>
      </c>
      <c r="L4298" s="444">
        <f t="shared" ca="1" si="182"/>
        <v>571702098206.78174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571702098206.78174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2382092075.8615904</v>
      </c>
      <c r="L4299" s="444">
        <f t="shared" ca="1" si="182"/>
        <v>574084190282.64331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574084190282.64331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2392017459.511014</v>
      </c>
      <c r="L4300" s="444">
        <f t="shared" ca="1" si="182"/>
        <v>576476207742.1543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576476207742.1543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2401984198.925643</v>
      </c>
      <c r="L4301" s="444">
        <f t="shared" ca="1" si="182"/>
        <v>578878191941.07996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578878191941.07996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2411992466.4211664</v>
      </c>
      <c r="L4302" s="444">
        <f t="shared" ca="1" si="182"/>
        <v>581290184407.5011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581290184407.5011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2422042435.0312548</v>
      </c>
      <c r="L4303" s="444">
        <f t="shared" ca="1" si="182"/>
        <v>583712226842.53235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583712226842.53235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2432134278.5105515</v>
      </c>
      <c r="L4304" s="444">
        <f t="shared" ca="1" si="182"/>
        <v>586144361121.04285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586144361121.04285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2442268171.3376784</v>
      </c>
      <c r="L4305" s="444">
        <f t="shared" ca="1" si="182"/>
        <v>588586629292.38049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588586629292.38049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2452444288.7182522</v>
      </c>
      <c r="L4306" s="444">
        <f t="shared" ca="1" si="182"/>
        <v>591039073581.09875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591039073581.09875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2462662806.5879116</v>
      </c>
      <c r="L4307" s="444">
        <f t="shared" ca="1" si="182"/>
        <v>593501736387.68665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593501736387.68665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2472923901.6153612</v>
      </c>
      <c r="L4308" s="444">
        <f t="shared" ca="1" si="182"/>
        <v>595974660289.302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595974660289.302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2483227751.2054248</v>
      </c>
      <c r="L4309" s="444">
        <f t="shared" ca="1" si="182"/>
        <v>598457888040.50745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598457888040.50745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2493574533.5021143</v>
      </c>
      <c r="L4310" s="444">
        <f t="shared" ca="1" si="182"/>
        <v>600951462574.00952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600951462574.00952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2503964427.3917065</v>
      </c>
      <c r="L4311" s="444">
        <f t="shared" ca="1" si="182"/>
        <v>603455427001.40125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603455427001.40125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2514397612.5058384</v>
      </c>
      <c r="L4312" s="444">
        <f t="shared" ca="1" si="182"/>
        <v>605969824613.9071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605969824613.9071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2524874269.2246127</v>
      </c>
      <c r="L4313" s="444">
        <f t="shared" ca="1" si="182"/>
        <v>608494698883.13171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608494698883.13171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2535394578.6797156</v>
      </c>
      <c r="L4314" s="444">
        <f t="shared" ca="1" si="182"/>
        <v>611030093461.8114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611030093461.8114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2545958722.7575474</v>
      </c>
      <c r="L4315" s="444">
        <f t="shared" ca="1" si="182"/>
        <v>613576052184.56897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613576052184.56897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2556566884.1023707</v>
      </c>
      <c r="L4316" s="444">
        <f t="shared" ca="1" si="182"/>
        <v>616132619068.67139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616132619068.67139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2567219246.1194639</v>
      </c>
      <c r="L4317" s="444">
        <f t="shared" ca="1" si="182"/>
        <v>618699838314.79089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618699838314.79089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2577915992.9782953</v>
      </c>
      <c r="L4318" s="444">
        <f t="shared" ca="1" si="182"/>
        <v>621277754307.76917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621277754307.76917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2588657309.615705</v>
      </c>
      <c r="L4319" s="444">
        <f t="shared" ca="1" si="182"/>
        <v>623866411617.38489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623866411617.38489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2599443381.7391038</v>
      </c>
      <c r="L4320" s="444">
        <f t="shared" ca="1" si="182"/>
        <v>626465854999.12402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626465854999.12402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2610274395.8296833</v>
      </c>
      <c r="L4321" s="444">
        <f t="shared" ca="1" si="182"/>
        <v>629076129394.95374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629076129394.95374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2621150539.1456404</v>
      </c>
      <c r="L4322" s="444">
        <f t="shared" ca="1" si="182"/>
        <v>631697279934.09937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631697279934.09937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2632071999.7254138</v>
      </c>
      <c r="L4323" s="444">
        <f t="shared" ca="1" si="182"/>
        <v>634329351933.82483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634329351933.82483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2643038966.3909369</v>
      </c>
      <c r="L4324" s="444">
        <f t="shared" ca="1" si="182"/>
        <v>636972390900.21582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636972390900.21582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2654051628.7508993</v>
      </c>
      <c r="L4325" s="444">
        <f t="shared" ca="1" si="182"/>
        <v>639626442528.96667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639626442528.96667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2665110177.2040277</v>
      </c>
      <c r="L4326" s="444">
        <f t="shared" ca="1" si="182"/>
        <v>642291552706.17065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642291552706.17065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2676214802.9423776</v>
      </c>
      <c r="L4327" s="444">
        <f t="shared" ca="1" si="182"/>
        <v>644967767509.11304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644967767509.11304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2687365697.9546375</v>
      </c>
      <c r="L4328" s="444">
        <f t="shared" ca="1" si="182"/>
        <v>647655133207.06763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647655133207.06763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2698563055.0294485</v>
      </c>
      <c r="L4329" s="444">
        <f t="shared" ca="1" si="182"/>
        <v>650353696262.09705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650353696262.09705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2709807067.7587376</v>
      </c>
      <c r="L4330" s="444">
        <f t="shared" ca="1" si="182"/>
        <v>653063503329.85583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653063503329.85583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2721097930.5410662</v>
      </c>
      <c r="L4331" s="444">
        <f t="shared" ca="1" si="182"/>
        <v>655784601260.39685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655784601260.39685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2732435838.5849867</v>
      </c>
      <c r="L4332" s="444">
        <f t="shared" ca="1" si="182"/>
        <v>658517037098.98181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658517037098.98181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2743820987.9124241</v>
      </c>
      <c r="L4333" s="444">
        <f t="shared" ca="1" si="182"/>
        <v>661260858086.89429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661260858086.89429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2755253575.3620596</v>
      </c>
      <c r="L4334" s="444">
        <f t="shared" ca="1" si="182"/>
        <v>664016111662.25635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664016111662.25635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2766733798.5927348</v>
      </c>
      <c r="L4335" s="444">
        <f t="shared" ca="1" si="182"/>
        <v>666782845460.84912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666782845460.84912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2778261856.0868711</v>
      </c>
      <c r="L4336" s="444">
        <f t="shared" ca="1" si="182"/>
        <v>669561107316.93604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669561107316.93604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2789837947.1539001</v>
      </c>
      <c r="L4337" s="444">
        <f t="shared" ca="1" si="182"/>
        <v>672350945264.08997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672350945264.08997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2801462271.9337082</v>
      </c>
      <c r="L4338" s="444">
        <f t="shared" ca="1" si="182"/>
        <v>675152407536.02368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675152407536.02368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2813135031.4000988</v>
      </c>
      <c r="L4339" s="444">
        <f t="shared" ca="1" si="182"/>
        <v>677965542567.42383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677965542567.42383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2824856427.3642659</v>
      </c>
      <c r="L4340" s="444">
        <f t="shared" ca="1" si="182"/>
        <v>680790398994.78809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680790398994.78809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2836626662.4782839</v>
      </c>
      <c r="L4341" s="444">
        <f t="shared" ca="1" si="182"/>
        <v>683627025657.26636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683627025657.26636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2848445940.2386098</v>
      </c>
      <c r="L4342" s="444">
        <f t="shared" ca="1" si="182"/>
        <v>686475471597.505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686475471597.505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2860314464.989604</v>
      </c>
      <c r="L4343" s="444">
        <f t="shared" ref="L4343:L4597" ca="1" si="187">I4343-J4343+K4343</f>
        <v>689335786062.49463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689335786062.49463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2872232441.9270611</v>
      </c>
      <c r="L4344" s="444">
        <f t="shared" ca="1" si="187"/>
        <v>692208018504.42163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692208018504.42163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2884200077.1017566</v>
      </c>
      <c r="L4345" s="444">
        <f t="shared" ca="1" si="187"/>
        <v>695092218581.52344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695092218581.52344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2896217577.4230142</v>
      </c>
      <c r="L4346" s="444">
        <f t="shared" ca="1" si="187"/>
        <v>697988436158.94641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697988436158.94641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2908285150.6622767</v>
      </c>
      <c r="L4347" s="444">
        <f t="shared" ca="1" si="187"/>
        <v>700896721309.60864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700896721309.60864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2920403005.4567027</v>
      </c>
      <c r="L4348" s="444">
        <f t="shared" ca="1" si="187"/>
        <v>703817124315.06531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703817124315.06531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2932571351.3127723</v>
      </c>
      <c r="L4349" s="444">
        <f t="shared" ca="1" si="187"/>
        <v>706749695666.37805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706749695666.37805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2944790398.6099086</v>
      </c>
      <c r="L4350" s="444">
        <f t="shared" ca="1" si="187"/>
        <v>709694486064.98792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709694486064.98792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2957060358.6041164</v>
      </c>
      <c r="L4351" s="444">
        <f t="shared" ca="1" si="187"/>
        <v>712651546423.59204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712651546423.59204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2969381443.4316335</v>
      </c>
      <c r="L4352" s="444">
        <f t="shared" ca="1" si="187"/>
        <v>715620927867.02368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715620927867.02368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2981753866.1125984</v>
      </c>
      <c r="L4353" s="444">
        <f t="shared" ca="1" si="187"/>
        <v>718602681733.13623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718602681733.13623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2994177840.5547342</v>
      </c>
      <c r="L4354" s="444">
        <f t="shared" ca="1" si="187"/>
        <v>721596859573.69092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721596859573.69092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3006653581.5570455</v>
      </c>
      <c r="L4355" s="444">
        <f t="shared" ca="1" si="187"/>
        <v>724603513155.24792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724603513155.24792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3019181304.8135328</v>
      </c>
      <c r="L4356" s="444">
        <f t="shared" ca="1" si="187"/>
        <v>727622694460.0614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727622694460.0614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3031761226.9169226</v>
      </c>
      <c r="L4357" s="444">
        <f t="shared" ca="1" si="187"/>
        <v>730654455686.97827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730654455686.97827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3044393565.3624096</v>
      </c>
      <c r="L4358" s="444">
        <f t="shared" ca="1" si="187"/>
        <v>733698849252.3407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733698849252.3407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3057078538.5514197</v>
      </c>
      <c r="L4359" s="444">
        <f t="shared" ca="1" si="187"/>
        <v>736755927790.89209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736755927790.89209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3069816365.7953835</v>
      </c>
      <c r="L4360" s="444">
        <f t="shared" ca="1" si="187"/>
        <v>739825744156.6875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739825744156.6875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3082607267.3195314</v>
      </c>
      <c r="L4361" s="444">
        <f t="shared" ca="1" si="187"/>
        <v>742908351424.00708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742908351424.00708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3095451464.266696</v>
      </c>
      <c r="L4362" s="444">
        <f t="shared" ca="1" si="187"/>
        <v>746003802888.2738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746003802888.2738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3108349178.7011409</v>
      </c>
      <c r="L4363" s="444">
        <f t="shared" ca="1" si="187"/>
        <v>749112152066.97498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749112152066.97498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3121300633.6123958</v>
      </c>
      <c r="L4364" s="444">
        <f t="shared" ca="1" si="187"/>
        <v>752233452700.5874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752233452700.5874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3134306052.9191141</v>
      </c>
      <c r="L4365" s="444">
        <f t="shared" ca="1" si="187"/>
        <v>755367758753.50647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755367758753.50647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3147365661.4729438</v>
      </c>
      <c r="L4366" s="444">
        <f t="shared" ca="1" si="187"/>
        <v>758515124414.97937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758515124414.97937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3160479685.0624142</v>
      </c>
      <c r="L4367" s="444">
        <f t="shared" ca="1" si="187"/>
        <v>761675604100.04175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761675604100.04175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3173648350.4168406</v>
      </c>
      <c r="L4368" s="444">
        <f t="shared" ca="1" si="187"/>
        <v>764849252450.45862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764849252450.45862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3186871885.2102442</v>
      </c>
      <c r="L4369" s="444">
        <f t="shared" ca="1" si="187"/>
        <v>768036124335.66882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768036124335.66882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3200150518.0652866</v>
      </c>
      <c r="L4370" s="444">
        <f t="shared" ca="1" si="187"/>
        <v>771236274853.73413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771236274853.73413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3213484478.5572257</v>
      </c>
      <c r="L4371" s="444">
        <f t="shared" ca="1" si="187"/>
        <v>774449759332.29138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774449759332.29138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3226873997.2178807</v>
      </c>
      <c r="L4372" s="444">
        <f t="shared" ca="1" si="187"/>
        <v>777676633329.50928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777676633329.50928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3240319305.5396218</v>
      </c>
      <c r="L4373" s="444">
        <f t="shared" ca="1" si="187"/>
        <v>780916952635.04895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780916952635.04895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3253820635.9793706</v>
      </c>
      <c r="L4374" s="444">
        <f t="shared" ca="1" si="187"/>
        <v>784170773271.02832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784170773271.02832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3267378221.9626179</v>
      </c>
      <c r="L4375" s="444">
        <f t="shared" ca="1" si="187"/>
        <v>787438151492.99097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787438151492.99097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3280992297.8874621</v>
      </c>
      <c r="L4376" s="444">
        <f t="shared" ca="1" si="187"/>
        <v>790719143790.87842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790719143790.87842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3294663099.1286602</v>
      </c>
      <c r="L4377" s="444">
        <f t="shared" ca="1" si="187"/>
        <v>794013806890.00708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794013806890.00708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3308390862.0416961</v>
      </c>
      <c r="L4378" s="444">
        <f t="shared" ca="1" si="187"/>
        <v>797322197752.04883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797322197752.04883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3322175823.9668703</v>
      </c>
      <c r="L4379" s="444">
        <f t="shared" ca="1" si="187"/>
        <v>800644373576.01575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800644373576.01575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3336018223.2333989</v>
      </c>
      <c r="L4380" s="444">
        <f t="shared" ca="1" si="187"/>
        <v>803980391799.24915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803980391799.24915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3349918299.163538</v>
      </c>
      <c r="L4381" s="444">
        <f t="shared" ca="1" si="187"/>
        <v>807330310098.41272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807330310098.41272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3363876292.0767198</v>
      </c>
      <c r="L4382" s="444">
        <f t="shared" ca="1" si="187"/>
        <v>810694186390.48938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810694186390.48938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3377892443.2937059</v>
      </c>
      <c r="L4383" s="444">
        <f t="shared" ca="1" si="187"/>
        <v>814072078833.78308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814072078833.78308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3391966995.1407628</v>
      </c>
      <c r="L4384" s="444">
        <f t="shared" ca="1" si="187"/>
        <v>817464045828.92383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817464045828.92383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3406100190.9538493</v>
      </c>
      <c r="L4385" s="444">
        <f t="shared" ca="1" si="187"/>
        <v>820870146019.87769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820870146019.87769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3420292275.0828238</v>
      </c>
      <c r="L4386" s="444">
        <f t="shared" ca="1" si="187"/>
        <v>824290438294.96045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824290438294.96045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3434543492.8956685</v>
      </c>
      <c r="L4387" s="444">
        <f t="shared" ca="1" si="187"/>
        <v>827724981787.85608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827724981787.85608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3448854090.7827334</v>
      </c>
      <c r="L4388" s="444">
        <f t="shared" ca="1" si="187"/>
        <v>831173835878.63879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831173835878.63879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3463224316.160995</v>
      </c>
      <c r="L4389" s="444">
        <f t="shared" ca="1" si="187"/>
        <v>834637060194.7998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834637060194.7998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3477654417.4783325</v>
      </c>
      <c r="L4390" s="444">
        <f t="shared" ca="1" si="187"/>
        <v>838114714612.27808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838114714612.27808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3492144644.2178254</v>
      </c>
      <c r="L4391" s="444">
        <f t="shared" ca="1" si="187"/>
        <v>841606859256.49585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841606859256.49585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3506695246.9020658</v>
      </c>
      <c r="L4392" s="444">
        <f t="shared" ca="1" si="187"/>
        <v>845113554503.39795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845113554503.39795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3521306477.0974913</v>
      </c>
      <c r="L4393" s="444">
        <f t="shared" ca="1" si="187"/>
        <v>848634860980.49548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848634860980.49548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3535978587.4187312</v>
      </c>
      <c r="L4394" s="444">
        <f t="shared" ca="1" si="187"/>
        <v>852170839567.91418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852170839567.91418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3550711831.5329757</v>
      </c>
      <c r="L4395" s="444">
        <f t="shared" ca="1" si="187"/>
        <v>855721551399.44714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855721551399.44714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3565506464.1643629</v>
      </c>
      <c r="L4396" s="444">
        <f t="shared" ca="1" si="187"/>
        <v>859287057863.61145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859287057863.61145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3580362741.0983815</v>
      </c>
      <c r="L4397" s="444">
        <f t="shared" ca="1" si="187"/>
        <v>862867420604.70984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862867420604.70984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3595280919.1862903</v>
      </c>
      <c r="L4398" s="444">
        <f t="shared" ca="1" si="187"/>
        <v>866462701523.89612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866462701523.89612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3610261256.3495669</v>
      </c>
      <c r="L4399" s="444">
        <f t="shared" ca="1" si="187"/>
        <v>870072962780.24573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870072962780.24573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3625304011.5843573</v>
      </c>
      <c r="L4400" s="444">
        <f t="shared" ca="1" si="187"/>
        <v>873698266791.83008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873698266791.83008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3640409444.9659586</v>
      </c>
      <c r="L4401" s="444">
        <f t="shared" ca="1" si="187"/>
        <v>877338676236.79602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877338676236.79602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3655577817.6533165</v>
      </c>
      <c r="L4402" s="444">
        <f t="shared" ca="1" si="187"/>
        <v>880994254054.44934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880994254054.44934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3670809391.8935385</v>
      </c>
      <c r="L4403" s="444">
        <f t="shared" ca="1" si="187"/>
        <v>884665063446.3429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884665063446.3429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3686104431.0264282</v>
      </c>
      <c r="L4404" s="444">
        <f t="shared" ca="1" si="187"/>
        <v>888351167877.36938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888351167877.36938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3701463199.4890389</v>
      </c>
      <c r="L4405" s="444">
        <f t="shared" ca="1" si="187"/>
        <v>892052631076.8584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892052631076.8584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3716885962.8202434</v>
      </c>
      <c r="L4406" s="444">
        <f t="shared" ca="1" si="187"/>
        <v>895769517039.67859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895769517039.67859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3732372987.6653275</v>
      </c>
      <c r="L4407" s="444">
        <f t="shared" ca="1" si="187"/>
        <v>899501890027.34387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899501890027.34387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3747924541.7805996</v>
      </c>
      <c r="L4408" s="444">
        <f t="shared" ca="1" si="187"/>
        <v>903249814569.12451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903249814569.12451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3763540894.0380182</v>
      </c>
      <c r="L4409" s="444">
        <f t="shared" ca="1" si="187"/>
        <v>907013355463.16248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907013355463.16248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3779222314.4298434</v>
      </c>
      <c r="L4410" s="444">
        <f t="shared" ca="1" si="187"/>
        <v>910792577777.59229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910792577777.59229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3794969074.0733013</v>
      </c>
      <c r="L4411" s="444">
        <f t="shared" ca="1" si="187"/>
        <v>914587546851.66553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914587546851.66553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3810781445.2152724</v>
      </c>
      <c r="L4412" s="444">
        <f t="shared" ca="1" si="187"/>
        <v>918398328296.88086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918398328296.88086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3826659701.2370033</v>
      </c>
      <c r="L4413" s="444">
        <f t="shared" ca="1" si="187"/>
        <v>922224987998.11792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922224987998.11792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3842604116.6588244</v>
      </c>
      <c r="L4414" s="444">
        <f t="shared" ca="1" si="187"/>
        <v>926067592114.77673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926067592114.77673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3858614967.1449032</v>
      </c>
      <c r="L4415" s="444">
        <f t="shared" ca="1" si="187"/>
        <v>929926207081.92163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929926207081.92163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3874692529.5080066</v>
      </c>
      <c r="L4416" s="444">
        <f t="shared" ca="1" si="187"/>
        <v>933800899611.42969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933800899611.42969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3890837081.7142897</v>
      </c>
      <c r="L4417" s="444">
        <f t="shared" ca="1" si="187"/>
        <v>937691736693.14392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937691736693.14392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3907048902.8880992</v>
      </c>
      <c r="L4418" s="444">
        <f t="shared" ca="1" si="187"/>
        <v>941598785596.03198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941598785596.03198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3923328273.3167996</v>
      </c>
      <c r="L4419" s="444">
        <f t="shared" ca="1" si="187"/>
        <v>945522113869.34875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945522113869.34875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3939675474.4556198</v>
      </c>
      <c r="L4420" s="444">
        <f t="shared" ca="1" si="187"/>
        <v>949461789343.80432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949461789343.80432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3956090788.9325185</v>
      </c>
      <c r="L4421" s="444">
        <f t="shared" ca="1" si="187"/>
        <v>953417880132.73682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953417880132.73682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3972574500.5530701</v>
      </c>
      <c r="L4422" s="444">
        <f t="shared" ca="1" si="187"/>
        <v>957390454633.28992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957390454633.28992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3989126894.3053746</v>
      </c>
      <c r="L4423" s="444">
        <f t="shared" ca="1" si="187"/>
        <v>961379581527.59534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961379581527.59534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4005748256.3649807</v>
      </c>
      <c r="L4424" s="444">
        <f t="shared" ca="1" si="187"/>
        <v>965385329783.96033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965385329783.96033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4022438874.0998349</v>
      </c>
      <c r="L4425" s="444">
        <f t="shared" ca="1" si="187"/>
        <v>969407768658.06018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969407768658.06018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4039199036.0752506</v>
      </c>
      <c r="L4426" s="444">
        <f t="shared" ca="1" si="187"/>
        <v>973446967694.13538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973446967694.13538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4056029032.0588975</v>
      </c>
      <c r="L4427" s="444">
        <f t="shared" ca="1" si="187"/>
        <v>977502996726.19421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977502996726.19421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4072929153.0258093</v>
      </c>
      <c r="L4428" s="444">
        <f t="shared" ca="1" si="187"/>
        <v>981575925879.21997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981575925879.21997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4089899691.1634169</v>
      </c>
      <c r="L4429" s="444">
        <f t="shared" ca="1" si="187"/>
        <v>985665825570.38342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985665825570.38342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4106940939.8765974</v>
      </c>
      <c r="L4430" s="444">
        <f t="shared" ca="1" si="187"/>
        <v>989772766510.26001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989772766510.26001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4124053193.7927504</v>
      </c>
      <c r="L4431" s="444">
        <f t="shared" ca="1" si="187"/>
        <v>993896819704.05273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993896819704.05273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4141236748.7668862</v>
      </c>
      <c r="L4432" s="444">
        <f t="shared" ca="1" si="187"/>
        <v>998038056452.81958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998038056452.81958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4158491901.8867483</v>
      </c>
      <c r="L4433" s="444">
        <f t="shared" ca="1" si="187"/>
        <v>1002196548354.7063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1002196548354.7063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4175818951.4779429</v>
      </c>
      <c r="L4434" s="444">
        <f t="shared" ca="1" si="187"/>
        <v>1006372367306.1842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1006372367306.1842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4193218197.1091008</v>
      </c>
      <c r="L4435" s="444">
        <f t="shared" ca="1" si="187"/>
        <v>1010565585503.2933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1010565585503.2933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4210689939.5970554</v>
      </c>
      <c r="L4436" s="444">
        <f t="shared" ca="1" si="187"/>
        <v>1014776275442.8904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1014776275442.8904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4228234481.0120425</v>
      </c>
      <c r="L4437" s="444">
        <f t="shared" ca="1" si="187"/>
        <v>1019004509923.9025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1019004509923.9025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4245852124.6829267</v>
      </c>
      <c r="L4438" s="444">
        <f t="shared" ca="1" si="187"/>
        <v>1023250362048.5854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1023250362048.5854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4263543175.2024398</v>
      </c>
      <c r="L4439" s="444">
        <f t="shared" ca="1" si="187"/>
        <v>1027513905223.7878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1027513905223.7878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4281307938.4324493</v>
      </c>
      <c r="L4440" s="444">
        <f t="shared" ca="1" si="187"/>
        <v>1031795213162.2203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1031795213162.2203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4299146721.5092516</v>
      </c>
      <c r="L4441" s="444">
        <f t="shared" ca="1" si="187"/>
        <v>1036094359883.7296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1036094359883.7296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4317059832.8488731</v>
      </c>
      <c r="L4442" s="444">
        <f t="shared" ca="1" si="187"/>
        <v>1040411419716.5785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1040411419716.5785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4335047582.1524105</v>
      </c>
      <c r="L4443" s="444">
        <f t="shared" ca="1" si="187"/>
        <v>1044746467298.731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1044746467298.731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4353110280.4113798</v>
      </c>
      <c r="L4444" s="444">
        <f t="shared" ca="1" si="187"/>
        <v>1049099577579.1423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1049099577579.1423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4371248239.9130926</v>
      </c>
      <c r="L4445" s="444">
        <f t="shared" ca="1" si="187"/>
        <v>1053470825819.0554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1053470825819.0554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4389461774.2460642</v>
      </c>
      <c r="L4446" s="444">
        <f t="shared" ca="1" si="187"/>
        <v>1057860287593.3015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1057860287593.3015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4407751198.3054237</v>
      </c>
      <c r="L4447" s="444">
        <f t="shared" ca="1" si="187"/>
        <v>1062268038791.6069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1062268038791.6069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4426116828.2983618</v>
      </c>
      <c r="L4448" s="444">
        <f t="shared" ca="1" si="187"/>
        <v>1066694155619.9053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1066694155619.9053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4444558981.7496052</v>
      </c>
      <c r="L4449" s="444">
        <f t="shared" ca="1" si="187"/>
        <v>1071138714601.6549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1071138714601.6549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4463077977.506896</v>
      </c>
      <c r="L4450" s="444">
        <f t="shared" ca="1" si="187"/>
        <v>1075601792579.1617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1075601792579.1617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4481674135.7465076</v>
      </c>
      <c r="L4451" s="444">
        <f t="shared" ca="1" si="187"/>
        <v>1080083466714.9082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1080083466714.9082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4500347777.9787846</v>
      </c>
      <c r="L4452" s="444">
        <f t="shared" ca="1" si="187"/>
        <v>1084583814492.887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1084583814492.887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4519099227.0536957</v>
      </c>
      <c r="L4453" s="444">
        <f t="shared" ca="1" si="187"/>
        <v>1089102913719.9407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1089102913719.9407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4537928807.166419</v>
      </c>
      <c r="L4454" s="444">
        <f t="shared" ca="1" si="187"/>
        <v>1093640842527.1071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1093640842527.1071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4556836843.8629456</v>
      </c>
      <c r="L4455" s="444">
        <f t="shared" ca="1" si="187"/>
        <v>1098197679370.97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1098197679370.97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4575823664.0457077</v>
      </c>
      <c r="L4456" s="444">
        <f t="shared" ca="1" si="187"/>
        <v>1102773503035.0156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1102773503035.0156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4594889595.9792318</v>
      </c>
      <c r="L4457" s="444">
        <f t="shared" ca="1" si="187"/>
        <v>1107368392630.9949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1107368392630.9949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4614034969.2958117</v>
      </c>
      <c r="L4458" s="444">
        <f t="shared" ca="1" si="187"/>
        <v>1111982427600.2908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1111982427600.2908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4633260115.0012112</v>
      </c>
      <c r="L4459" s="444">
        <f t="shared" ca="1" si="187"/>
        <v>1116615687715.292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1116615687715.292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4652565365.4803829</v>
      </c>
      <c r="L4460" s="444">
        <f t="shared" ca="1" si="187"/>
        <v>1121268253080.7725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1121268253080.7725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4671951054.5032187</v>
      </c>
      <c r="L4461" s="444">
        <f t="shared" ca="1" si="187"/>
        <v>1125940204135.2756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1125940204135.2756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4691417517.2303152</v>
      </c>
      <c r="L4462" s="444">
        <f t="shared" ca="1" si="187"/>
        <v>1130631621652.5059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1130631621652.5059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4710965090.2187748</v>
      </c>
      <c r="L4463" s="444">
        <f t="shared" ca="1" si="187"/>
        <v>1135342586742.7246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1135342586742.7246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4730594111.4280195</v>
      </c>
      <c r="L4464" s="444">
        <f t="shared" ca="1" si="187"/>
        <v>1140073180854.1526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1140073180854.1526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4750304920.2256355</v>
      </c>
      <c r="L4465" s="444">
        <f t="shared" ca="1" si="187"/>
        <v>1144823485774.3782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1144823485774.3782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4770097857.3932419</v>
      </c>
      <c r="L4466" s="444">
        <f t="shared" ca="1" si="187"/>
        <v>1149593583631.7715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1149593583631.7715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4789973265.1323814</v>
      </c>
      <c r="L4467" s="444">
        <f t="shared" ca="1" si="187"/>
        <v>1154383556896.9038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1154383556896.9038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4809931487.0704327</v>
      </c>
      <c r="L4468" s="444">
        <f t="shared" ca="1" si="187"/>
        <v>1159193488383.9741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1159193488383.9741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4829972868.2665586</v>
      </c>
      <c r="L4469" s="444">
        <f t="shared" ca="1" si="187"/>
        <v>1164023461252.2407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1164023461252.2407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4850097755.2176695</v>
      </c>
      <c r="L4470" s="444">
        <f t="shared" ca="1" si="187"/>
        <v>1168873559007.4585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1168873559007.4585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4870306495.8644104</v>
      </c>
      <c r="L4471" s="444">
        <f t="shared" ca="1" si="187"/>
        <v>1173743865503.323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1173743865503.323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4890599439.5971794</v>
      </c>
      <c r="L4472" s="444">
        <f t="shared" ca="1" si="187"/>
        <v>1178634464942.9202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1178634464942.9202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4910976937.262167</v>
      </c>
      <c r="L4473" s="444">
        <f t="shared" ca="1" si="187"/>
        <v>1183545441880.1824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1183545441880.1824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4931439341.1674261</v>
      </c>
      <c r="L4474" s="444">
        <f t="shared" ca="1" si="187"/>
        <v>1188476881221.3499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1188476881221.3499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4951987005.0889578</v>
      </c>
      <c r="L4475" s="444">
        <f t="shared" ca="1" si="187"/>
        <v>1193428868226.4387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1193428868226.4387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4972620284.2768278</v>
      </c>
      <c r="L4476" s="444">
        <f t="shared" ca="1" si="187"/>
        <v>1198401488510.7156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1198401488510.7156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4993339535.4613152</v>
      </c>
      <c r="L4477" s="444">
        <f t="shared" ca="1" si="187"/>
        <v>1203394828046.177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1203394828046.177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5014145116.8590708</v>
      </c>
      <c r="L4478" s="444">
        <f t="shared" ca="1" si="187"/>
        <v>1208408973163.0361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1208408973163.0361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5035037388.1793175</v>
      </c>
      <c r="L4479" s="444">
        <f t="shared" ca="1" si="187"/>
        <v>1213444010551.2153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1213444010551.2153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5056016710.630064</v>
      </c>
      <c r="L4480" s="444">
        <f t="shared" ca="1" si="187"/>
        <v>1218500027261.8455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1218500027261.8455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5077083446.9243565</v>
      </c>
      <c r="L4481" s="444">
        <f t="shared" ca="1" si="187"/>
        <v>1223577110708.7698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1223577110708.7698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5098237961.286541</v>
      </c>
      <c r="L4482" s="444">
        <f t="shared" ca="1" si="187"/>
        <v>1228675348670.0564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1228675348670.0564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5119480619.4585686</v>
      </c>
      <c r="L4483" s="444">
        <f t="shared" ca="1" si="187"/>
        <v>1233794829289.5149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1233794829289.5149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5140811788.7063122</v>
      </c>
      <c r="L4484" s="444">
        <f t="shared" ca="1" si="187"/>
        <v>1238935641078.2212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1238935641078.2212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5162231837.825922</v>
      </c>
      <c r="L4485" s="444">
        <f t="shared" ca="1" si="187"/>
        <v>1244097872916.0471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1244097872916.0471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5183741137.1501961</v>
      </c>
      <c r="L4486" s="444">
        <f t="shared" ca="1" si="187"/>
        <v>1249281614053.1973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1249281614053.1973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5205340058.5549889</v>
      </c>
      <c r="L4487" s="444">
        <f t="shared" ca="1" si="187"/>
        <v>1254486954111.7522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1254486954111.7522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5227028975.4656343</v>
      </c>
      <c r="L4488" s="444">
        <f t="shared" ca="1" si="187"/>
        <v>1259713983087.2178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1259713983087.2178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5248808262.8634071</v>
      </c>
      <c r="L4489" s="444">
        <f t="shared" ca="1" si="187"/>
        <v>1264962791350.0813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1264962791350.0813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5270678297.2920055</v>
      </c>
      <c r="L4490" s="444">
        <f t="shared" ca="1" si="187"/>
        <v>1270233469647.3733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1270233469647.3733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5292639456.8640556</v>
      </c>
      <c r="L4491" s="444">
        <f t="shared" ca="1" si="187"/>
        <v>1275526109104.2373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1275526109104.2373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5314692121.2676554</v>
      </c>
      <c r="L4492" s="444">
        <f t="shared" ca="1" si="187"/>
        <v>1280840801225.5049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1280840801225.5049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5336836671.7729368</v>
      </c>
      <c r="L4493" s="444">
        <f t="shared" ca="1" si="187"/>
        <v>1286177637897.2778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1286177637897.2778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5359073491.238658</v>
      </c>
      <c r="L4494" s="444">
        <f t="shared" ca="1" si="187"/>
        <v>1291536711388.5166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1291536711388.5166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5381402964.1188192</v>
      </c>
      <c r="L4495" s="444">
        <f t="shared" ca="1" si="187"/>
        <v>1296918114352.6355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1296918114352.6355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5403825476.4693146</v>
      </c>
      <c r="L4496" s="444">
        <f t="shared" ca="1" si="187"/>
        <v>1302321939829.1047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1302321939829.1047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5426341415.9546032</v>
      </c>
      <c r="L4497" s="444">
        <f t="shared" ca="1" si="187"/>
        <v>1307748281245.0593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1307748281245.0593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5448951171.854414</v>
      </c>
      <c r="L4498" s="444">
        <f t="shared" ca="1" si="187"/>
        <v>1313197232416.9138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1313197232416.9138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5471655135.0704746</v>
      </c>
      <c r="L4499" s="444">
        <f t="shared" ca="1" si="187"/>
        <v>1318668887551.9844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1318668887551.9844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5494453698.1332684</v>
      </c>
      <c r="L4500" s="444">
        <f t="shared" ca="1" si="187"/>
        <v>1324163341250.1177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1324163341250.1177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5517347255.2088232</v>
      </c>
      <c r="L4501" s="444">
        <f t="shared" ca="1" si="187"/>
        <v>1329680688505.3264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1329680688505.3264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5540336202.1055269</v>
      </c>
      <c r="L4502" s="444">
        <f t="shared" ca="1" si="187"/>
        <v>1335221024707.4319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1335221024707.4319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5563420936.2809658</v>
      </c>
      <c r="L4503" s="444">
        <f t="shared" ca="1" si="187"/>
        <v>1340784445643.7129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1340784445643.7129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5586601856.8488035</v>
      </c>
      <c r="L4504" s="444">
        <f t="shared" ca="1" si="187"/>
        <v>1346371047500.5618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1346371047500.5618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5609879364.5856743</v>
      </c>
      <c r="L4505" s="444">
        <f t="shared" ca="1" si="187"/>
        <v>1351980926865.1475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1351980926865.1475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5633253861.9381142</v>
      </c>
      <c r="L4506" s="444">
        <f t="shared" ca="1" si="187"/>
        <v>1357614180727.0857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1357614180727.0857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5656725753.0295238</v>
      </c>
      <c r="L4507" s="444">
        <f t="shared" ca="1" si="187"/>
        <v>1363270906480.1152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1363270906480.1152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5680295443.6671467</v>
      </c>
      <c r="L4508" s="444">
        <f t="shared" ca="1" si="187"/>
        <v>1368951201923.7825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1368951201923.7825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5703963341.3490934</v>
      </c>
      <c r="L4509" s="444">
        <f t="shared" ca="1" si="187"/>
        <v>1374655165265.1316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1374655165265.1316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5727729855.2713814</v>
      </c>
      <c r="L4510" s="444">
        <f t="shared" ca="1" si="187"/>
        <v>1380382895120.4031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1380382895120.4031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5751595396.3350124</v>
      </c>
      <c r="L4511" s="444">
        <f t="shared" ca="1" si="187"/>
        <v>1386134490516.738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1386134490516.738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5775560377.1530752</v>
      </c>
      <c r="L4512" s="444">
        <f t="shared" ca="1" si="187"/>
        <v>1391910050893.8911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1391910050893.8911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5799625212.0578794</v>
      </c>
      <c r="L4513" s="444">
        <f t="shared" ca="1" si="187"/>
        <v>1397709676105.949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1397709676105.949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5823790317.1081209</v>
      </c>
      <c r="L4514" s="444">
        <f t="shared" ca="1" si="187"/>
        <v>1403533466423.0571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1403533466423.0571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5848056110.0960712</v>
      </c>
      <c r="L4515" s="444">
        <f t="shared" ca="1" si="187"/>
        <v>1409381522533.1533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1409381522533.1533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5872423010.5548058</v>
      </c>
      <c r="L4516" s="444">
        <f t="shared" ca="1" si="187"/>
        <v>1415253945543.708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1415253945543.708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5896891439.7654495</v>
      </c>
      <c r="L4517" s="444">
        <f t="shared" ca="1" si="187"/>
        <v>1421150836983.4734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1421150836983.4734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5921461820.764472</v>
      </c>
      <c r="L4518" s="444">
        <f t="shared" ca="1" si="187"/>
        <v>1427072298804.2378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1427072298804.2378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5946134578.3509903</v>
      </c>
      <c r="L4519" s="444">
        <f t="shared" ca="1" si="187"/>
        <v>1433018433382.5889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1433018433382.5889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5970910139.09412</v>
      </c>
      <c r="L4520" s="444">
        <f t="shared" ca="1" si="187"/>
        <v>1438989343521.6831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1438989343521.6831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5995788931.3403463</v>
      </c>
      <c r="L4521" s="444">
        <f t="shared" ca="1" si="187"/>
        <v>1444985132453.0234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1444985132453.0234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6020771385.2209311</v>
      </c>
      <c r="L4522" s="444">
        <f t="shared" ca="1" si="187"/>
        <v>1451005903838.2444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1451005903838.2444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6045857932.6593513</v>
      </c>
      <c r="L4523" s="444">
        <f t="shared" ca="1" si="187"/>
        <v>1457051761770.9038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1457051761770.9038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6071049007.3787661</v>
      </c>
      <c r="L4524" s="444">
        <f t="shared" ca="1" si="187"/>
        <v>1463122810778.2825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1463122810778.2825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6096345044.9095106</v>
      </c>
      <c r="L4525" s="444">
        <f t="shared" ca="1" si="187"/>
        <v>1469219155823.1919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1469219155823.1919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6121746482.596633</v>
      </c>
      <c r="L4526" s="444">
        <f t="shared" ca="1" si="187"/>
        <v>1475340902305.7886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1475340902305.7886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6147253759.6074524</v>
      </c>
      <c r="L4527" s="444">
        <f t="shared" ca="1" si="187"/>
        <v>1481488156065.396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1481488156065.396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6172867316.9391499</v>
      </c>
      <c r="L4528" s="444">
        <f t="shared" ca="1" si="187"/>
        <v>1487661023382.3352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1487661023382.3352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6198587597.4263964</v>
      </c>
      <c r="L4529" s="444">
        <f t="shared" ca="1" si="187"/>
        <v>1493859610979.7617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1493859610979.7617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6224415045.7490072</v>
      </c>
      <c r="L4530" s="444">
        <f t="shared" ca="1" si="187"/>
        <v>1500084026025.5107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1500084026025.5107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6250350108.4396276</v>
      </c>
      <c r="L4531" s="444">
        <f t="shared" ca="1" si="187"/>
        <v>1506334376133.9504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1506334376133.9504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6276393233.8914604</v>
      </c>
      <c r="L4532" s="444">
        <f t="shared" ca="1" si="187"/>
        <v>1512610769367.8418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1512610769367.8418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6302544872.3660078</v>
      </c>
      <c r="L4533" s="444">
        <f t="shared" ca="1" si="187"/>
        <v>1518913314240.2078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1518913314240.2078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6328805476.0008659</v>
      </c>
      <c r="L4534" s="444">
        <f t="shared" ca="1" si="187"/>
        <v>1525242119716.2087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1525242119716.2087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6355175498.8175364</v>
      </c>
      <c r="L4535" s="444">
        <f t="shared" ca="1" si="187"/>
        <v>1531597295215.0264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1531597295215.0264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6381655396.7292767</v>
      </c>
      <c r="L4536" s="444">
        <f t="shared" ca="1" si="187"/>
        <v>1537978950611.7556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1537978950611.7556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6408245627.5489817</v>
      </c>
      <c r="L4537" s="444">
        <f t="shared" ca="1" si="187"/>
        <v>1544387196239.3047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1544387196239.3047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6434946650.9971027</v>
      </c>
      <c r="L4538" s="444">
        <f t="shared" ca="1" si="187"/>
        <v>1550822142890.3018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1550822142890.3018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6461758928.7095909</v>
      </c>
      <c r="L4539" s="444">
        <f t="shared" ca="1" si="187"/>
        <v>1557283901819.0112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1557283901819.0112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6488682924.2458801</v>
      </c>
      <c r="L4540" s="444">
        <f t="shared" ca="1" si="187"/>
        <v>1563772584743.2571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1563772584743.2571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6515719103.0969048</v>
      </c>
      <c r="L4541" s="444">
        <f t="shared" ca="1" si="187"/>
        <v>1570288303846.354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1570288303846.354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6542867932.6931419</v>
      </c>
      <c r="L4542" s="444">
        <f t="shared" ca="1" si="187"/>
        <v>1576831171779.0471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1576831171779.0471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6570129882.4126959</v>
      </c>
      <c r="L4543" s="444">
        <f t="shared" ca="1" si="187"/>
        <v>1583401301661.4597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1583401301661.4597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6597505423.5894156</v>
      </c>
      <c r="L4544" s="444">
        <f t="shared" ca="1" si="187"/>
        <v>1589998807085.0491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1589998807085.0491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6624995029.5210381</v>
      </c>
      <c r="L4545" s="444">
        <f t="shared" ca="1" si="187"/>
        <v>1596623802114.5701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1596623802114.5701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6652599175.477375</v>
      </c>
      <c r="L4546" s="444">
        <f t="shared" ca="1" si="187"/>
        <v>1603276401290.0474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1603276401290.0474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6680318338.7085304</v>
      </c>
      <c r="L4547" s="444">
        <f t="shared" ca="1" si="187"/>
        <v>1609956719628.7559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1609956719628.7559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6708152998.4531498</v>
      </c>
      <c r="L4548" s="444">
        <f t="shared" ca="1" si="187"/>
        <v>1616664872627.209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1616664872627.209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6736103635.9467039</v>
      </c>
      <c r="L4549" s="444">
        <f t="shared" ca="1" si="187"/>
        <v>1623400976263.1558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1623400976263.1558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6764170734.4298153</v>
      </c>
      <c r="L4550" s="444">
        <f t="shared" ca="1" si="187"/>
        <v>1630165146997.5857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1630165146997.5857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6792354779.1566067</v>
      </c>
      <c r="L4551" s="444">
        <f t="shared" ca="1" si="187"/>
        <v>1636957501776.7422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1636957501776.7422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6820656257.4030924</v>
      </c>
      <c r="L4552" s="444">
        <f t="shared" ca="1" si="187"/>
        <v>1643778158034.1453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1643778158034.1453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6849075658.475605</v>
      </c>
      <c r="L4553" s="444">
        <f t="shared" ca="1" si="187"/>
        <v>1650627233692.6208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1650627233692.6208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6877613473.7192535</v>
      </c>
      <c r="L4554" s="444">
        <f t="shared" ca="1" si="187"/>
        <v>1657504847166.3401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1657504847166.3401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6906270196.5264168</v>
      </c>
      <c r="L4555" s="444">
        <f t="shared" ca="1" si="187"/>
        <v>1664411117362.8665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1664411117362.8665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6935046322.3452768</v>
      </c>
      <c r="L4556" s="444">
        <f t="shared" ca="1" si="187"/>
        <v>1671346163685.2117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1671346163685.2117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6963942348.6883821</v>
      </c>
      <c r="L4557" s="444">
        <f t="shared" ca="1" si="187"/>
        <v>1678310106033.9001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1678310106033.9001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6992958775.1412506</v>
      </c>
      <c r="L4558" s="444">
        <f t="shared" ca="1" si="187"/>
        <v>1685303064809.0415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1685303064809.0415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7022096103.371006</v>
      </c>
      <c r="L4559" s="444">
        <f t="shared" ca="1" si="187"/>
        <v>1692325160912.4126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1692325160912.4126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7051354837.1350527</v>
      </c>
      <c r="L4560" s="444">
        <f t="shared" ca="1" si="187"/>
        <v>1699376515749.5476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1699376515749.5476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7080735482.2897816</v>
      </c>
      <c r="L4561" s="444">
        <f t="shared" ca="1" si="187"/>
        <v>1706457251231.8374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1706457251231.8374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7110238546.7993221</v>
      </c>
      <c r="L4562" s="444">
        <f t="shared" ca="1" si="187"/>
        <v>1713567489778.6367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1713567489778.6367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7139864540.7443199</v>
      </c>
      <c r="L4563" s="444">
        <f t="shared" ca="1" si="187"/>
        <v>1720707354319.3811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1720707354319.3811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7169613976.3307543</v>
      </c>
      <c r="L4564" s="444">
        <f t="shared" ca="1" si="187"/>
        <v>1727876968295.7119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1727876968295.7119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7199487367.8987999</v>
      </c>
      <c r="L4565" s="444">
        <f t="shared" ca="1" si="187"/>
        <v>1735076455663.6106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1735076455663.6106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7229485231.9317102</v>
      </c>
      <c r="L4566" s="444">
        <f t="shared" ca="1" si="187"/>
        <v>1742305940895.5422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1742305940895.5422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7259608087.0647593</v>
      </c>
      <c r="L4567" s="444">
        <f t="shared" ca="1" si="187"/>
        <v>1749565548982.6069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1749565548982.6069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7289856454.0941944</v>
      </c>
      <c r="L4568" s="444">
        <f t="shared" ca="1" si="187"/>
        <v>1756855405436.7012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1756855405436.7012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7320230855.9862537</v>
      </c>
      <c r="L4569" s="444">
        <f t="shared" ca="1" si="187"/>
        <v>1764175636292.6875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1764175636292.6875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7350731817.886198</v>
      </c>
      <c r="L4570" s="444">
        <f t="shared" ca="1" si="187"/>
        <v>1771526368110.5737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1771526368110.5737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7381359867.1273909</v>
      </c>
      <c r="L4571" s="444">
        <f t="shared" ca="1" si="187"/>
        <v>1778907727977.7012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1778907727977.7012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7412115533.2404213</v>
      </c>
      <c r="L4572" s="444">
        <f t="shared" ca="1" si="187"/>
        <v>1786319843510.9417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1786319843510.9417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7442999347.9622564</v>
      </c>
      <c r="L4573" s="444">
        <f t="shared" ca="1" si="187"/>
        <v>1793762842858.9038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1793762842858.9038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7474011845.2454329</v>
      </c>
      <c r="L4574" s="444">
        <f t="shared" ca="1" si="187"/>
        <v>1801236854704.1492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1801236854704.1492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7505153561.2672882</v>
      </c>
      <c r="L4575" s="444">
        <f t="shared" ca="1" si="187"/>
        <v>1808742008265.4165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1808742008265.4165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7536425034.4392347</v>
      </c>
      <c r="L4576" s="444">
        <f t="shared" ca="1" si="187"/>
        <v>1816278433299.8557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1816278433299.8557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7567826805.4160643</v>
      </c>
      <c r="L4577" s="444">
        <f t="shared" ca="1" si="187"/>
        <v>1823846260105.2717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1823846260105.2717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7599359417.1052999</v>
      </c>
      <c r="L4578" s="444">
        <f t="shared" ca="1" si="187"/>
        <v>1831445619522.377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1831445619522.377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7631023414.6765709</v>
      </c>
      <c r="L4579" s="444">
        <f t="shared" ca="1" si="187"/>
        <v>1839076642937.0535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1839076642937.0535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7662819345.5710564</v>
      </c>
      <c r="L4580" s="444">
        <f t="shared" ca="1" si="187"/>
        <v>1846739462282.6245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1846739462282.6245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7694747759.5109358</v>
      </c>
      <c r="L4581" s="444">
        <f t="shared" ca="1" si="187"/>
        <v>1854434210042.1355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1854434210042.1355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7726809208.5088978</v>
      </c>
      <c r="L4582" s="444">
        <f t="shared" ca="1" si="187"/>
        <v>1862161019250.6443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1862161019250.6443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7759004246.8776836</v>
      </c>
      <c r="L4583" s="444">
        <f t="shared" ca="1" si="187"/>
        <v>1869920023497.522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1869920023497.522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7791333431.2396746</v>
      </c>
      <c r="L4584" s="444">
        <f t="shared" ca="1" si="187"/>
        <v>1877711356928.7617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1877711356928.7617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7823797320.5365057</v>
      </c>
      <c r="L4585" s="444">
        <f t="shared" ca="1" si="187"/>
        <v>1885535154249.2983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1885535154249.2983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7856396476.038743</v>
      </c>
      <c r="L4586" s="444">
        <f t="shared" ca="1" si="187"/>
        <v>1893391550725.3372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1893391550725.3372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7889131461.3555717</v>
      </c>
      <c r="L4587" s="444">
        <f t="shared" ca="1" si="187"/>
        <v>1901280682186.6926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1901280682186.6926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7922002842.4445524</v>
      </c>
      <c r="L4588" s="444">
        <f t="shared" ca="1" si="187"/>
        <v>1909202685029.1372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1909202685029.1372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7955011187.6214046</v>
      </c>
      <c r="L4589" s="444">
        <f t="shared" ca="1" si="187"/>
        <v>1917157696216.7585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1917157696216.7585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7988157067.569828</v>
      </c>
      <c r="L4590" s="444">
        <f t="shared" ca="1" si="187"/>
        <v>1925145853284.3284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1925145853284.3284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8021441055.351368</v>
      </c>
      <c r="L4591" s="444">
        <f t="shared" ca="1" si="187"/>
        <v>1933167294339.6797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1933167294339.6797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8054863726.4153318</v>
      </c>
      <c r="L4592" s="444">
        <f t="shared" ca="1" si="187"/>
        <v>1941222158066.095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1941222158066.095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8088425658.6087294</v>
      </c>
      <c r="L4593" s="444">
        <f t="shared" ca="1" si="187"/>
        <v>1949310583724.7036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1949310583724.7036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8122127432.1862659</v>
      </c>
      <c r="L4594" s="444">
        <f t="shared" ca="1" si="187"/>
        <v>1957432711156.8899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1957432711156.8899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8155969629.8203745</v>
      </c>
      <c r="L4595" s="444">
        <f t="shared" ca="1" si="187"/>
        <v>1965588680786.7102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1965588680786.7102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8189952836.6112928</v>
      </c>
      <c r="L4596" s="444">
        <f t="shared" ca="1" si="187"/>
        <v>1973778633623.3215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1973778633623.3215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8224077640.0971727</v>
      </c>
      <c r="L4597" s="444">
        <f t="shared" ca="1" si="187"/>
        <v>1982002711263.4187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1982002711263.4187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8258344630.2642441</v>
      </c>
      <c r="L4598" s="444">
        <f t="shared" ref="L4598:L4852" ca="1" si="192">I4598-J4598+K4598</f>
        <v>1990261055893.6829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1990261055893.6829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8292754399.5570107</v>
      </c>
      <c r="L4599" s="444">
        <f t="shared" ca="1" si="192"/>
        <v>1998553810293.24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1998553810293.24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8327307542.8885002</v>
      </c>
      <c r="L4600" s="444">
        <f t="shared" ca="1" si="192"/>
        <v>2006881117836.1284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2006881117836.1284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8362004657.6505356</v>
      </c>
      <c r="L4601" s="444">
        <f t="shared" ca="1" si="192"/>
        <v>2015243122493.7791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2015243122493.7791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8396846343.7240791</v>
      </c>
      <c r="L4602" s="444">
        <f t="shared" ca="1" si="192"/>
        <v>2023639968837.5032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2023639968837.5032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8431833203.4895964</v>
      </c>
      <c r="L4603" s="444">
        <f t="shared" ca="1" si="192"/>
        <v>2032071802040.9927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2032071802040.9927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8466965841.8374691</v>
      </c>
      <c r="L4604" s="444">
        <f t="shared" ca="1" si="192"/>
        <v>2040538767882.8301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2040538767882.8301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8502244866.1784582</v>
      </c>
      <c r="L4605" s="444">
        <f t="shared" ca="1" si="192"/>
        <v>2049041012749.0085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2049041012749.0085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8537670886.4542036</v>
      </c>
      <c r="L4606" s="444">
        <f t="shared" ca="1" si="192"/>
        <v>2057578683635.4626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2057578683635.4626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8573244515.1477613</v>
      </c>
      <c r="L4607" s="444">
        <f t="shared" ca="1" si="192"/>
        <v>2066151928150.6104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2066151928150.6104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8608966367.2942104</v>
      </c>
      <c r="L4608" s="444">
        <f t="shared" ca="1" si="192"/>
        <v>2074760894517.9045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2074760894517.9045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8644837060.4912701</v>
      </c>
      <c r="L4609" s="444">
        <f t="shared" ca="1" si="192"/>
        <v>2083405731578.3958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2083405731578.3958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8680857214.9099827</v>
      </c>
      <c r="L4610" s="444">
        <f t="shared" ca="1" si="192"/>
        <v>2092086588793.3057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2092086588793.3057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8717027453.3054409</v>
      </c>
      <c r="L4611" s="444">
        <f t="shared" ca="1" si="192"/>
        <v>2100803616246.6111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2100803616246.6111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8753348401.0275459</v>
      </c>
      <c r="L4612" s="444">
        <f t="shared" ca="1" si="192"/>
        <v>2109556964647.6387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2109556964647.6387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8789820686.0318279</v>
      </c>
      <c r="L4613" s="444">
        <f t="shared" ca="1" si="192"/>
        <v>2118346785333.6704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2118346785333.6704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8826444938.890295</v>
      </c>
      <c r="L4614" s="444">
        <f t="shared" ca="1" si="192"/>
        <v>2127173230272.5608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2127173230272.5608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8863221792.8023357</v>
      </c>
      <c r="L4615" s="444">
        <f t="shared" ca="1" si="192"/>
        <v>2136036452065.363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2136036452065.363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8900151883.6056786</v>
      </c>
      <c r="L4616" s="444">
        <f t="shared" ca="1" si="192"/>
        <v>2144936603948.9688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2144936603948.9688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8937235849.7873688</v>
      </c>
      <c r="L4617" s="444">
        <f t="shared" ca="1" si="192"/>
        <v>2153873839798.7561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2153873839798.7561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8974474332.4948158</v>
      </c>
      <c r="L4618" s="444">
        <f t="shared" ca="1" si="192"/>
        <v>2162848314131.251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2162848314131.251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9011867975.5468788</v>
      </c>
      <c r="L4619" s="444">
        <f t="shared" ca="1" si="192"/>
        <v>2171860182106.7979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2171860182106.7979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9049417425.4449902</v>
      </c>
      <c r="L4620" s="444">
        <f t="shared" ca="1" si="192"/>
        <v>2180909599532.2429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2180909599532.2429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9087123331.384346</v>
      </c>
      <c r="L4621" s="444">
        <f t="shared" ca="1" si="192"/>
        <v>2189996722863.6272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2189996722863.6272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9124986345.2651138</v>
      </c>
      <c r="L4622" s="444">
        <f t="shared" ca="1" si="192"/>
        <v>2199121709208.8921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2199121709208.8921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9163007121.7037163</v>
      </c>
      <c r="L4623" s="444">
        <f t="shared" ca="1" si="192"/>
        <v>2208284716330.5957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2208284716330.5957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9201186318.0441494</v>
      </c>
      <c r="L4624" s="444">
        <f t="shared" ca="1" si="192"/>
        <v>2217485902648.6396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2217485902648.6396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9239524594.3693314</v>
      </c>
      <c r="L4625" s="444">
        <f t="shared" ca="1" si="192"/>
        <v>2226725427243.0088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2226725427243.0088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9278022613.512537</v>
      </c>
      <c r="L4626" s="444">
        <f t="shared" ca="1" si="192"/>
        <v>2236003449856.5215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2236003449856.5215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9316681041.06884</v>
      </c>
      <c r="L4627" s="444">
        <f t="shared" ca="1" si="192"/>
        <v>2245320130897.5903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2245320130897.5903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9355500545.4066257</v>
      </c>
      <c r="L4628" s="444">
        <f t="shared" ca="1" si="192"/>
        <v>2254675631442.9971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2254675631442.9971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9394481797.6791534</v>
      </c>
      <c r="L4629" s="444">
        <f t="shared" ca="1" si="192"/>
        <v>2264070113240.6763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2264070113240.6763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9433625471.8361511</v>
      </c>
      <c r="L4630" s="444">
        <f t="shared" ca="1" si="192"/>
        <v>2273503738712.5122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2273503738712.5122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9472932244.6354675</v>
      </c>
      <c r="L4631" s="444">
        <f t="shared" ca="1" si="192"/>
        <v>2282976670957.1475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2282976670957.1475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9512402795.6547813</v>
      </c>
      <c r="L4632" s="444">
        <f t="shared" ca="1" si="192"/>
        <v>2292489073752.8022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2292489073752.8022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9552037807.3033428</v>
      </c>
      <c r="L4633" s="444">
        <f t="shared" ca="1" si="192"/>
        <v>2302041111560.1055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2302041111560.1055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9591837964.8337727</v>
      </c>
      <c r="L4634" s="444">
        <f t="shared" ca="1" si="192"/>
        <v>2311632949524.9395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2311632949524.9395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9631803956.3539143</v>
      </c>
      <c r="L4635" s="444">
        <f t="shared" ca="1" si="192"/>
        <v>2321264753481.2935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2321264753481.2935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9671936472.8387222</v>
      </c>
      <c r="L4636" s="444">
        <f t="shared" ca="1" si="192"/>
        <v>2330936689954.1323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2330936689954.1323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9712236208.1422176</v>
      </c>
      <c r="L4637" s="444">
        <f t="shared" ca="1" si="192"/>
        <v>2340648926162.2744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2340648926162.2744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9752703859.0094757</v>
      </c>
      <c r="L4638" s="444">
        <f t="shared" ca="1" si="192"/>
        <v>2350401630021.2837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2350401630021.2837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9793340125.0886822</v>
      </c>
      <c r="L4639" s="444">
        <f t="shared" ca="1" si="192"/>
        <v>2360194970146.3726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2360194970146.3726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9834145708.9432182</v>
      </c>
      <c r="L4640" s="444">
        <f t="shared" ca="1" si="192"/>
        <v>2370029115855.3159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2370029115855.3159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9875121316.0638161</v>
      </c>
      <c r="L4641" s="444">
        <f t="shared" ca="1" si="192"/>
        <v>2379904237171.3799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2379904237171.3799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9916267654.8807487</v>
      </c>
      <c r="L4642" s="444">
        <f t="shared" ca="1" si="192"/>
        <v>2389820504826.2607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2389820504826.2607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9957585436.7760868</v>
      </c>
      <c r="L4643" s="444">
        <f t="shared" ca="1" si="192"/>
        <v>2399778090263.0366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2399778090263.0366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9999075376.0959854</v>
      </c>
      <c r="L4644" s="444">
        <f t="shared" ca="1" si="192"/>
        <v>2409777165639.1328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2409777165639.1328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10040738190.163054</v>
      </c>
      <c r="L4645" s="444">
        <f t="shared" ca="1" si="192"/>
        <v>2419817903829.2959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2419817903829.2959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10082574599.288733</v>
      </c>
      <c r="L4646" s="444">
        <f t="shared" ca="1" si="192"/>
        <v>2429900478428.5845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2429900478428.5845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10124585326.785769</v>
      </c>
      <c r="L4647" s="444">
        <f t="shared" ca="1" si="192"/>
        <v>2440025063755.3701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2440025063755.3701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10166771098.980709</v>
      </c>
      <c r="L4648" s="444">
        <f t="shared" ca="1" si="192"/>
        <v>2450191834854.3506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2450191834854.3506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10209132645.226461</v>
      </c>
      <c r="L4649" s="444">
        <f t="shared" ca="1" si="192"/>
        <v>2460400967499.5771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2460400967499.5771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10251670697.914906</v>
      </c>
      <c r="L4650" s="444">
        <f t="shared" ca="1" si="192"/>
        <v>2470652638197.4922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2470652638197.4922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10294385992.489552</v>
      </c>
      <c r="L4651" s="444">
        <f t="shared" ca="1" si="192"/>
        <v>2480947024189.9819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2480947024189.9819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10337279267.458258</v>
      </c>
      <c r="L4652" s="444">
        <f t="shared" ca="1" si="192"/>
        <v>2491284303457.4404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2491284303457.4404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10380351264.406002</v>
      </c>
      <c r="L4653" s="444">
        <f t="shared" ca="1" si="192"/>
        <v>2501664654721.8462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2501664654721.8462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10423602728.007692</v>
      </c>
      <c r="L4654" s="444">
        <f t="shared" ca="1" si="192"/>
        <v>2512088257449.854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2512088257449.854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10467034406.041058</v>
      </c>
      <c r="L4655" s="444">
        <f t="shared" ca="1" si="192"/>
        <v>2522555291855.895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2522555291855.895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10510647049.399563</v>
      </c>
      <c r="L4656" s="444">
        <f t="shared" ca="1" si="192"/>
        <v>2533065938905.2944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2533065938905.2944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10554441412.105392</v>
      </c>
      <c r="L4657" s="444">
        <f t="shared" ca="1" si="192"/>
        <v>2543620380317.3999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2543620380317.3999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10598418251.3225</v>
      </c>
      <c r="L4658" s="444">
        <f t="shared" ca="1" si="192"/>
        <v>2554218798568.7222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2554218798568.7222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10642578327.369675</v>
      </c>
      <c r="L4659" s="444">
        <f t="shared" ca="1" si="192"/>
        <v>2564861376896.0918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2564861376896.0918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10686922403.733715</v>
      </c>
      <c r="L4660" s="444">
        <f t="shared" ca="1" si="192"/>
        <v>2575548299299.8257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2575548299299.8257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10731451247.082607</v>
      </c>
      <c r="L4661" s="444">
        <f t="shared" ca="1" si="192"/>
        <v>2586279750546.9082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2586279750546.9082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10776165627.278784</v>
      </c>
      <c r="L4662" s="444">
        <f t="shared" ca="1" si="192"/>
        <v>2597055916174.187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2597055916174.187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10821066317.392447</v>
      </c>
      <c r="L4663" s="444">
        <f t="shared" ca="1" si="192"/>
        <v>2607876982491.5796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2607876982491.5796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10866154093.714914</v>
      </c>
      <c r="L4664" s="444">
        <f t="shared" ca="1" si="192"/>
        <v>2618743136585.2944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2618743136585.2944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10911429735.77206</v>
      </c>
      <c r="L4665" s="444">
        <f t="shared" ca="1" si="192"/>
        <v>2629654566321.0664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2629654566321.0664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10956894026.337776</v>
      </c>
      <c r="L4666" s="444">
        <f t="shared" ca="1" si="192"/>
        <v>2640611460347.4043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2640611460347.4043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11002547751.447517</v>
      </c>
      <c r="L4667" s="444">
        <f t="shared" ca="1" si="192"/>
        <v>2651614008098.8521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2651614008098.8521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11048391700.411884</v>
      </c>
      <c r="L4668" s="444">
        <f t="shared" ca="1" si="192"/>
        <v>2662662399799.2642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2662662399799.2642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11094426665.830267</v>
      </c>
      <c r="L4669" s="444">
        <f t="shared" ca="1" si="192"/>
        <v>2673756826465.0942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2673756826465.0942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11140653443.604559</v>
      </c>
      <c r="L4670" s="444">
        <f t="shared" ca="1" si="192"/>
        <v>2684897479908.6987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2684897479908.6987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11187072832.952911</v>
      </c>
      <c r="L4671" s="444">
        <f t="shared" ca="1" si="192"/>
        <v>2696084552741.6519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2696084552741.6519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11233685636.42355</v>
      </c>
      <c r="L4672" s="444">
        <f t="shared" ca="1" si="192"/>
        <v>2707318238378.0752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2707318238378.0752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11280492659.908646</v>
      </c>
      <c r="L4673" s="444">
        <f t="shared" ca="1" si="192"/>
        <v>2718598731037.9839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2718598731037.9839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11327494712.658266</v>
      </c>
      <c r="L4674" s="444">
        <f t="shared" ca="1" si="192"/>
        <v>2729926225750.6421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2729926225750.6421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11374692607.294342</v>
      </c>
      <c r="L4675" s="444">
        <f t="shared" ca="1" si="192"/>
        <v>2741300918357.9365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2741300918357.9365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11422087159.824736</v>
      </c>
      <c r="L4676" s="444">
        <f t="shared" ca="1" si="192"/>
        <v>2752723005517.7612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2752723005517.7612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11469679189.657339</v>
      </c>
      <c r="L4677" s="444">
        <f t="shared" ca="1" si="192"/>
        <v>2764192684707.4185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2764192684707.4185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11517469519.614243</v>
      </c>
      <c r="L4678" s="444">
        <f t="shared" ca="1" si="192"/>
        <v>2775710154227.0327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2775710154227.0327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11565458975.945969</v>
      </c>
      <c r="L4679" s="444">
        <f t="shared" ca="1" si="192"/>
        <v>2787275613202.9785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2787275613202.9785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11613648388.345743</v>
      </c>
      <c r="L4680" s="444">
        <f t="shared" ca="1" si="192"/>
        <v>2798889261591.3242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2798889261591.3242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11662038589.96385</v>
      </c>
      <c r="L4681" s="444">
        <f t="shared" ca="1" si="192"/>
        <v>2810551300181.2881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2810551300181.2881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11710630417.422033</v>
      </c>
      <c r="L4682" s="444">
        <f t="shared" ca="1" si="192"/>
        <v>2822261930598.71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2822261930598.71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11759424710.827957</v>
      </c>
      <c r="L4683" s="444">
        <f t="shared" ca="1" si="192"/>
        <v>2834021355309.5381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2834021355309.5381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11808422313.789742</v>
      </c>
      <c r="L4684" s="444">
        <f t="shared" ca="1" si="192"/>
        <v>2845829777623.3276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2845829777623.3276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11857624073.430532</v>
      </c>
      <c r="L4685" s="444">
        <f t="shared" ca="1" si="192"/>
        <v>2857687401696.7583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2857687401696.7583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11907030840.40316</v>
      </c>
      <c r="L4686" s="444">
        <f t="shared" ca="1" si="192"/>
        <v>2869594432537.1616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2869594432537.1616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11956643468.90484</v>
      </c>
      <c r="L4687" s="444">
        <f t="shared" ca="1" si="192"/>
        <v>2881551076006.0664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2881551076006.0664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12006462816.691944</v>
      </c>
      <c r="L4688" s="444">
        <f t="shared" ca="1" si="192"/>
        <v>2893557538822.7583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2893557538822.7583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12056489745.094826</v>
      </c>
      <c r="L4689" s="444">
        <f t="shared" ca="1" si="192"/>
        <v>2905614028567.853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2905614028567.853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12106725119.032721</v>
      </c>
      <c r="L4690" s="444">
        <f t="shared" ca="1" si="192"/>
        <v>2917720753686.8857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2917720753686.8857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12157169807.02869</v>
      </c>
      <c r="L4691" s="444">
        <f t="shared" ca="1" si="192"/>
        <v>2929877923493.9146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2929877923493.9146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12207824681.224644</v>
      </c>
      <c r="L4692" s="444">
        <f t="shared" ca="1" si="192"/>
        <v>2942085748175.1392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2942085748175.1392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12258690617.396414</v>
      </c>
      <c r="L4693" s="444">
        <f t="shared" ca="1" si="192"/>
        <v>2954344438792.5356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2954344438792.5356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12309768494.968899</v>
      </c>
      <c r="L4694" s="444">
        <f t="shared" ca="1" si="192"/>
        <v>2966654207287.5044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2966654207287.5044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12361059197.031269</v>
      </c>
      <c r="L4695" s="444">
        <f t="shared" ca="1" si="192"/>
        <v>2979015266484.5356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2979015266484.5356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12412563610.352232</v>
      </c>
      <c r="L4696" s="444">
        <f t="shared" ca="1" si="192"/>
        <v>2991427830094.8877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2991427830094.8877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12464282625.395365</v>
      </c>
      <c r="L4697" s="444">
        <f t="shared" ca="1" si="192"/>
        <v>3003892112720.2832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3003892112720.2832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12516217136.334513</v>
      </c>
      <c r="L4698" s="444">
        <f t="shared" ca="1" si="192"/>
        <v>3016408329856.6177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3016408329856.6177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12568368041.069241</v>
      </c>
      <c r="L4699" s="444">
        <f t="shared" ca="1" si="192"/>
        <v>3028976697897.687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3028976697897.687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12620736241.240362</v>
      </c>
      <c r="L4700" s="444">
        <f t="shared" ca="1" si="192"/>
        <v>3041597434138.9272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3041597434138.9272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12673322642.245529</v>
      </c>
      <c r="L4701" s="444">
        <f t="shared" ca="1" si="192"/>
        <v>3054270756781.1729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3054270756781.1729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12726128153.254887</v>
      </c>
      <c r="L4702" s="444">
        <f t="shared" ca="1" si="192"/>
        <v>3066996884934.4277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3066996884934.4277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12779153687.226782</v>
      </c>
      <c r="L4703" s="444">
        <f t="shared" ca="1" si="192"/>
        <v>3079776038621.6543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3079776038621.6543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12832400160.923559</v>
      </c>
      <c r="L4704" s="444">
        <f t="shared" ca="1" si="192"/>
        <v>3092608438782.5776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3092608438782.5776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12885868494.927406</v>
      </c>
      <c r="L4705" s="444">
        <f t="shared" ca="1" si="192"/>
        <v>3105494307277.5049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3105494307277.5049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12939559613.656271</v>
      </c>
      <c r="L4706" s="444">
        <f t="shared" ca="1" si="192"/>
        <v>3118433866891.1611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3118433866891.1611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12993474445.379837</v>
      </c>
      <c r="L4707" s="444">
        <f t="shared" ca="1" si="192"/>
        <v>3131427341336.541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3131427341336.541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13047613922.235588</v>
      </c>
      <c r="L4708" s="444">
        <f t="shared" ca="1" si="192"/>
        <v>3144474955258.7764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3144474955258.7764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13101978980.244902</v>
      </c>
      <c r="L4709" s="444">
        <f t="shared" ca="1" si="192"/>
        <v>3157576934239.0215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3157576934239.0215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13156570559.329256</v>
      </c>
      <c r="L4710" s="444">
        <f t="shared" ca="1" si="192"/>
        <v>3170733504798.3506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3170733504798.3506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13211389603.32646</v>
      </c>
      <c r="L4711" s="444">
        <f t="shared" ca="1" si="192"/>
        <v>3183944894401.6772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3183944894401.6772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13266437060.006989</v>
      </c>
      <c r="L4712" s="444">
        <f t="shared" ca="1" si="192"/>
        <v>3197211331461.6841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3197211331461.6841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13321713881.090351</v>
      </c>
      <c r="L4713" s="444">
        <f t="shared" ca="1" si="192"/>
        <v>3210533045342.7744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3210533045342.7744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13377221022.26156</v>
      </c>
      <c r="L4714" s="444">
        <f t="shared" ca="1" si="192"/>
        <v>3223910266365.0361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3223910266365.0361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13432959443.187651</v>
      </c>
      <c r="L4715" s="444">
        <f t="shared" ca="1" si="192"/>
        <v>3237343225808.2236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3237343225808.2236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13488930107.534266</v>
      </c>
      <c r="L4716" s="444">
        <f t="shared" ca="1" si="192"/>
        <v>3250832155915.7578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3250832155915.7578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13545133982.982325</v>
      </c>
      <c r="L4717" s="444">
        <f t="shared" ca="1" si="192"/>
        <v>3264377289898.7402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3264377289898.7402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13601572041.244751</v>
      </c>
      <c r="L4718" s="444">
        <f t="shared" ca="1" si="192"/>
        <v>3277978861939.9849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3277978861939.9849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13658245258.083271</v>
      </c>
      <c r="L4719" s="444">
        <f t="shared" ca="1" si="192"/>
        <v>3291637107198.0684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3291637107198.0684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13715154613.325285</v>
      </c>
      <c r="L4720" s="444">
        <f t="shared" ca="1" si="192"/>
        <v>3305352261811.3936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3305352261811.3936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13772301090.880806</v>
      </c>
      <c r="L4721" s="444">
        <f t="shared" ca="1" si="192"/>
        <v>3319124562902.2744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3319124562902.2744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13829685678.759476</v>
      </c>
      <c r="L4722" s="444">
        <f t="shared" ca="1" si="192"/>
        <v>3332954248581.0337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3332954248581.0337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13887309369.087641</v>
      </c>
      <c r="L4723" s="444">
        <f t="shared" ca="1" si="192"/>
        <v>3346841557950.1211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3346841557950.1211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13945173158.125504</v>
      </c>
      <c r="L4724" s="444">
        <f t="shared" ca="1" si="192"/>
        <v>3360786731108.2466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3360786731108.2466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14003278046.284361</v>
      </c>
      <c r="L4725" s="444">
        <f t="shared" ca="1" si="192"/>
        <v>3374790009154.5308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3374790009154.5308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14061625038.143877</v>
      </c>
      <c r="L4726" s="444">
        <f t="shared" ca="1" si="192"/>
        <v>3388851634192.6748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3388851634192.6748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14120215142.469479</v>
      </c>
      <c r="L4727" s="444">
        <f t="shared" ca="1" si="192"/>
        <v>3402971849335.144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3402971849335.144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14179049372.229767</v>
      </c>
      <c r="L4728" s="444">
        <f t="shared" ca="1" si="192"/>
        <v>3417150898707.374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3417150898707.374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14238128744.614058</v>
      </c>
      <c r="L4729" s="444">
        <f t="shared" ca="1" si="192"/>
        <v>3431389027451.9883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3431389027451.9883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14297454281.04995</v>
      </c>
      <c r="L4730" s="444">
        <f t="shared" ca="1" si="192"/>
        <v>3445686481733.0381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3445686481733.0381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14357027007.220991</v>
      </c>
      <c r="L4731" s="444">
        <f t="shared" ca="1" si="192"/>
        <v>3460043508740.2593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3460043508740.2593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14416847953.084415</v>
      </c>
      <c r="L4732" s="444">
        <f t="shared" ca="1" si="192"/>
        <v>3474460356693.3438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3474460356693.3438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14476918152.888931</v>
      </c>
      <c r="L4733" s="444">
        <f t="shared" ca="1" si="192"/>
        <v>3488937274846.2329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3488937274846.2329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14537238645.192635</v>
      </c>
      <c r="L4734" s="444">
        <f t="shared" ca="1" si="192"/>
        <v>3503474513491.4258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3503474513491.4258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14597810472.880941</v>
      </c>
      <c r="L4735" s="444">
        <f t="shared" ca="1" si="192"/>
        <v>3518072323964.3066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3518072323964.3066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14658634683.184612</v>
      </c>
      <c r="L4736" s="444">
        <f t="shared" ca="1" si="192"/>
        <v>3532730958647.4912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3532730958647.4912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14719712327.69788</v>
      </c>
      <c r="L4737" s="444">
        <f t="shared" ca="1" si="192"/>
        <v>3547450670975.189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3547450670975.189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14781044462.396622</v>
      </c>
      <c r="L4738" s="444">
        <f t="shared" ca="1" si="192"/>
        <v>3562231715437.5854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3562231715437.5854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14842632147.656607</v>
      </c>
      <c r="L4739" s="444">
        <f t="shared" ca="1" si="192"/>
        <v>3577074347585.2422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3577074347585.2422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14904476448.271843</v>
      </c>
      <c r="L4740" s="444">
        <f t="shared" ca="1" si="192"/>
        <v>3591978824033.5142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3591978824033.5142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14966578433.472975</v>
      </c>
      <c r="L4741" s="444">
        <f t="shared" ca="1" si="192"/>
        <v>3606945402466.9873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3606945402466.9873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15028939176.945778</v>
      </c>
      <c r="L4742" s="444">
        <f t="shared" ca="1" si="192"/>
        <v>3621974341643.9331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3621974341643.9331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15091559756.849724</v>
      </c>
      <c r="L4743" s="444">
        <f t="shared" ca="1" si="192"/>
        <v>3637065901400.7827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3637065901400.7827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15154441255.836592</v>
      </c>
      <c r="L4744" s="444">
        <f t="shared" ca="1" si="192"/>
        <v>3652220342656.6191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3652220342656.6191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15217584761.069246</v>
      </c>
      <c r="L4745" s="444">
        <f t="shared" ca="1" si="192"/>
        <v>3667437927417.6885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3667437927417.6885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15280991364.24037</v>
      </c>
      <c r="L4746" s="444">
        <f t="shared" ca="1" si="192"/>
        <v>3682718918781.9287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3682718918781.9287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15344662161.59137</v>
      </c>
      <c r="L4747" s="444">
        <f t="shared" ca="1" si="192"/>
        <v>3698063580943.52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3698063580943.52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15408598253.931335</v>
      </c>
      <c r="L4748" s="444">
        <f t="shared" ca="1" si="192"/>
        <v>3713472179197.4512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3713472179197.4512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15472800746.656046</v>
      </c>
      <c r="L4749" s="444">
        <f t="shared" ca="1" si="192"/>
        <v>3728944979944.1074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3728944979944.1074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15537270749.767117</v>
      </c>
      <c r="L4750" s="444">
        <f t="shared" ca="1" si="192"/>
        <v>3744482250693.8745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3744482250693.8745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15602009377.891144</v>
      </c>
      <c r="L4751" s="444">
        <f t="shared" ca="1" si="192"/>
        <v>3760084260071.7656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3760084260071.7656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15667017750.299023</v>
      </c>
      <c r="L4752" s="444">
        <f t="shared" ca="1" si="192"/>
        <v>3775751277822.0645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3775751277822.0645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15732296990.925266</v>
      </c>
      <c r="L4753" s="444">
        <f t="shared" ca="1" si="192"/>
        <v>3791483574812.9897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3791483574812.9897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15797848228.387457</v>
      </c>
      <c r="L4754" s="444">
        <f t="shared" ca="1" si="192"/>
        <v>3807281423041.3774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3807281423041.3774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15863672596.005739</v>
      </c>
      <c r="L4755" s="444">
        <f t="shared" ca="1" si="192"/>
        <v>3823145095637.3833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3823145095637.3833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15929771231.82243</v>
      </c>
      <c r="L4756" s="444">
        <f t="shared" ca="1" si="192"/>
        <v>3839074866869.2056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3839074866869.2056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15996145278.621689</v>
      </c>
      <c r="L4757" s="444">
        <f t="shared" ca="1" si="192"/>
        <v>3855071012147.8271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3855071012147.8271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16062795883.94928</v>
      </c>
      <c r="L4758" s="444">
        <f t="shared" ca="1" si="192"/>
        <v>3871133808031.7764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3871133808031.7764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16129724200.132399</v>
      </c>
      <c r="L4759" s="444">
        <f t="shared" ca="1" si="192"/>
        <v>3887263532231.9087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3887263532231.9087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16196931384.299622</v>
      </c>
      <c r="L4760" s="444">
        <f t="shared" ca="1" si="192"/>
        <v>3903460463616.2085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3903460463616.2085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16264418598.400869</v>
      </c>
      <c r="L4761" s="444">
        <f t="shared" ca="1" si="192"/>
        <v>3919724882214.6094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3919724882214.6094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16332187009.227537</v>
      </c>
      <c r="L4762" s="444">
        <f t="shared" ca="1" si="192"/>
        <v>3936057069223.8369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3936057069223.8369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16400237788.432653</v>
      </c>
      <c r="L4763" s="444">
        <f t="shared" ca="1" si="192"/>
        <v>3952457307012.2695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3952457307012.2695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16468572112.551123</v>
      </c>
      <c r="L4764" s="444">
        <f t="shared" ca="1" si="192"/>
        <v>3968925879124.8208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3968925879124.8208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16537191163.020086</v>
      </c>
      <c r="L4765" s="444">
        <f t="shared" ca="1" si="192"/>
        <v>3985463070287.8408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3985463070287.8408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16606096126.199337</v>
      </c>
      <c r="L4766" s="444">
        <f t="shared" ca="1" si="192"/>
        <v>4002069166414.04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4002069166414.04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16675288193.391836</v>
      </c>
      <c r="L4767" s="444">
        <f t="shared" ca="1" si="192"/>
        <v>4018744454607.4316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4018744454607.4316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16744768560.864298</v>
      </c>
      <c r="L4768" s="444">
        <f t="shared" ca="1" si="192"/>
        <v>4035489223168.2959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4035489223168.2959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16814538429.867901</v>
      </c>
      <c r="L4769" s="444">
        <f t="shared" ca="1" si="192"/>
        <v>4052303761598.1636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4052303761598.1636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16884599006.659014</v>
      </c>
      <c r="L4770" s="444">
        <f t="shared" ca="1" si="192"/>
        <v>4069188360604.8228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4069188360604.8228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16954951502.520094</v>
      </c>
      <c r="L4771" s="444">
        <f t="shared" ca="1" si="192"/>
        <v>4086143312107.3428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4086143312107.3428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17025597133.780594</v>
      </c>
      <c r="L4772" s="444">
        <f t="shared" ca="1" si="192"/>
        <v>4103168909241.1235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4103168909241.1235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17096537121.838013</v>
      </c>
      <c r="L4773" s="444">
        <f t="shared" ca="1" si="192"/>
        <v>4120265446362.9614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4120265446362.9614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17167772693.179003</v>
      </c>
      <c r="L4774" s="444">
        <f t="shared" ca="1" si="192"/>
        <v>4137433219056.1406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4137433219056.1406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17239305079.400585</v>
      </c>
      <c r="L4775" s="444">
        <f t="shared" ca="1" si="192"/>
        <v>4154672524135.541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4154672524135.541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17311135517.231419</v>
      </c>
      <c r="L4776" s="444">
        <f t="shared" ca="1" si="192"/>
        <v>4171983659652.7725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4171983659652.7725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17383265248.553219</v>
      </c>
      <c r="L4777" s="444">
        <f t="shared" ca="1" si="192"/>
        <v>4189366924901.3257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4189366924901.3257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17455695520.422192</v>
      </c>
      <c r="L4778" s="444">
        <f t="shared" ca="1" si="192"/>
        <v>4206822620421.748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4206822620421.748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17528427585.090614</v>
      </c>
      <c r="L4779" s="444">
        <f t="shared" ca="1" si="192"/>
        <v>4224351048006.8389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4224351048006.8389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17601462700.028496</v>
      </c>
      <c r="L4780" s="444">
        <f t="shared" ca="1" si="192"/>
        <v>4241952510706.8672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4241952510706.8672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17674802127.945278</v>
      </c>
      <c r="L4781" s="444">
        <f t="shared" ca="1" si="192"/>
        <v>4259627312834.8125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4259627312834.8125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17748447136.811722</v>
      </c>
      <c r="L4782" s="444">
        <f t="shared" ca="1" si="192"/>
        <v>4277375759971.624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4277375759971.624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17822398999.881767</v>
      </c>
      <c r="L4783" s="444">
        <f t="shared" ca="1" si="192"/>
        <v>4295198158971.5059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4295198158971.5059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17896658995.714607</v>
      </c>
      <c r="L4784" s="444">
        <f t="shared" ca="1" si="192"/>
        <v>4313094817967.2207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4313094817967.2207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17971228408.196754</v>
      </c>
      <c r="L4785" s="444">
        <f t="shared" ca="1" si="192"/>
        <v>4331066046375.4175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4331066046375.4175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18046108526.56424</v>
      </c>
      <c r="L4786" s="444">
        <f t="shared" ca="1" si="192"/>
        <v>4349112154901.9819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4349112154901.9819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18121300645.424923</v>
      </c>
      <c r="L4787" s="444">
        <f t="shared" ca="1" si="192"/>
        <v>4367233455547.4067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4367233455547.4067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18196806064.780861</v>
      </c>
      <c r="L4788" s="444">
        <f t="shared" ca="1" si="192"/>
        <v>4385430261612.1875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4385430261612.1875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18272626090.050781</v>
      </c>
      <c r="L4789" s="444">
        <f t="shared" ca="1" si="192"/>
        <v>4403702887702.2383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4403702887702.2383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18348762032.092659</v>
      </c>
      <c r="L4790" s="444">
        <f t="shared" ca="1" si="192"/>
        <v>4422051649734.3311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4422051649734.3311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18425215207.226379</v>
      </c>
      <c r="L4791" s="444">
        <f t="shared" ca="1" si="192"/>
        <v>4440476864941.5576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4440476864941.5576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18501986937.256489</v>
      </c>
      <c r="L4792" s="444">
        <f t="shared" ca="1" si="192"/>
        <v>4458978851878.8145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4458978851878.8145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18579078549.49506</v>
      </c>
      <c r="L4793" s="444">
        <f t="shared" ca="1" si="192"/>
        <v>4477557930428.3096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4477557930428.3096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18656491376.784622</v>
      </c>
      <c r="L4794" s="444">
        <f t="shared" ca="1" si="192"/>
        <v>4496214421805.0938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4496214421805.0938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18734226757.521225</v>
      </c>
      <c r="L4795" s="444">
        <f t="shared" ca="1" si="192"/>
        <v>4514948648562.6152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4514948648562.6152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18812286035.677563</v>
      </c>
      <c r="L4796" s="444">
        <f t="shared" ca="1" si="192"/>
        <v>4533760934598.293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4533760934598.293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18890670560.826221</v>
      </c>
      <c r="L4797" s="444">
        <f t="shared" ca="1" si="192"/>
        <v>4552651605159.1191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4552651605159.1191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18969381688.162994</v>
      </c>
      <c r="L4798" s="444">
        <f t="shared" ca="1" si="192"/>
        <v>4571620986847.2822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4571620986847.2822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19048420778.530342</v>
      </c>
      <c r="L4799" s="444">
        <f t="shared" ca="1" si="192"/>
        <v>4590669407625.8125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4590669407625.8125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19127789198.440884</v>
      </c>
      <c r="L4800" s="444">
        <f t="shared" ca="1" si="192"/>
        <v>4609797196824.2529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4609797196824.2529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19207488320.101055</v>
      </c>
      <c r="L4801" s="444">
        <f t="shared" ca="1" si="192"/>
        <v>4629004685144.3535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4629004685144.3535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19287519521.434807</v>
      </c>
      <c r="L4802" s="444">
        <f t="shared" ca="1" si="192"/>
        <v>4648292204665.7881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4648292204665.7881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19367884186.107449</v>
      </c>
      <c r="L4803" s="444">
        <f t="shared" ca="1" si="192"/>
        <v>4667660088851.8955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4667660088851.8955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19448583703.549564</v>
      </c>
      <c r="L4804" s="444">
        <f t="shared" ca="1" si="192"/>
        <v>4687108672555.4453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4687108672555.4453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19529619468.981022</v>
      </c>
      <c r="L4805" s="444">
        <f t="shared" ca="1" si="192"/>
        <v>4706638292024.4268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4706638292024.4268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19610992883.435112</v>
      </c>
      <c r="L4806" s="444">
        <f t="shared" ca="1" si="192"/>
        <v>4726249284907.8623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4726249284907.8623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19692705353.782761</v>
      </c>
      <c r="L4807" s="444">
        <f t="shared" ca="1" si="192"/>
        <v>4745941990261.6455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4745941990261.6455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19774758292.756855</v>
      </c>
      <c r="L4808" s="444">
        <f t="shared" ca="1" si="192"/>
        <v>4765716748554.4023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4765716748554.4023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19857153118.976677</v>
      </c>
      <c r="L4809" s="444">
        <f t="shared" ca="1" si="192"/>
        <v>4785573901673.3789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4785573901673.3789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19939891256.972412</v>
      </c>
      <c r="L4810" s="444">
        <f t="shared" ca="1" si="192"/>
        <v>4805513792930.3516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4805513792930.3516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20022974137.209797</v>
      </c>
      <c r="L4811" s="444">
        <f t="shared" ca="1" si="192"/>
        <v>4825536767067.5615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4825536767067.5615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20106403196.114838</v>
      </c>
      <c r="L4812" s="444">
        <f t="shared" ca="1" si="192"/>
        <v>4845643170263.6768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4845643170263.6768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20190179876.098652</v>
      </c>
      <c r="L4813" s="444">
        <f t="shared" ca="1" si="192"/>
        <v>4865833350139.7754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4865833350139.7754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20274305625.582397</v>
      </c>
      <c r="L4814" s="444">
        <f t="shared" ca="1" si="192"/>
        <v>4886107655765.3574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4886107655765.3574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20358781899.022324</v>
      </c>
      <c r="L4815" s="444">
        <f t="shared" ca="1" si="192"/>
        <v>4906466437664.3799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4906466437664.3799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20443610156.934917</v>
      </c>
      <c r="L4816" s="444">
        <f t="shared" ca="1" si="192"/>
        <v>4926910047821.3145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4926910047821.3145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20528791865.922142</v>
      </c>
      <c r="L4817" s="444">
        <f t="shared" ca="1" si="192"/>
        <v>4947438839687.2363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4947438839687.2363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20614328498.696819</v>
      </c>
      <c r="L4818" s="444">
        <f t="shared" ca="1" si="192"/>
        <v>4968053168185.9336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4968053168185.9336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20700221534.108055</v>
      </c>
      <c r="L4819" s="444">
        <f t="shared" ca="1" si="192"/>
        <v>4988753389720.042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4988753389720.042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20786472457.16684</v>
      </c>
      <c r="L4820" s="444">
        <f t="shared" ca="1" si="192"/>
        <v>5009539862177.209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5009539862177.209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20873082759.071705</v>
      </c>
      <c r="L4821" s="444">
        <f t="shared" ca="1" si="192"/>
        <v>5030412944936.2803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5030412944936.2803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20960053937.234501</v>
      </c>
      <c r="L4822" s="444">
        <f t="shared" ca="1" si="192"/>
        <v>5051372998873.5146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5051372998873.5146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21047387495.306313</v>
      </c>
      <c r="L4823" s="444">
        <f t="shared" ca="1" si="192"/>
        <v>5072420386368.8213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5072420386368.8213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21135084943.203423</v>
      </c>
      <c r="L4824" s="444">
        <f t="shared" ca="1" si="192"/>
        <v>5093555471312.0244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5093555471312.0244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21223147797.133434</v>
      </c>
      <c r="L4825" s="444">
        <f t="shared" ca="1" si="192"/>
        <v>5114778619109.1582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5114778619109.1582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21311577579.62149</v>
      </c>
      <c r="L4826" s="444">
        <f t="shared" ca="1" si="192"/>
        <v>5136090196688.7793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5136090196688.7793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21400375819.536579</v>
      </c>
      <c r="L4827" s="444">
        <f t="shared" ca="1" si="192"/>
        <v>5157490572508.3154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5157490572508.3154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21489544052.117981</v>
      </c>
      <c r="L4828" s="444">
        <f t="shared" ca="1" si="192"/>
        <v>5178980116560.4336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5178980116560.4336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21579083819.001808</v>
      </c>
      <c r="L4829" s="444">
        <f t="shared" ca="1" si="192"/>
        <v>5200559200379.4355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5200559200379.4355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21668996668.247646</v>
      </c>
      <c r="L4830" s="444">
        <f t="shared" ca="1" si="192"/>
        <v>5222228197047.6836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5222228197047.6836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21759284154.365349</v>
      </c>
      <c r="L4831" s="444">
        <f t="shared" ca="1" si="192"/>
        <v>5243987481202.0488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5243987481202.0488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21849947838.341869</v>
      </c>
      <c r="L4832" s="444">
        <f t="shared" ca="1" si="192"/>
        <v>5265837429040.3906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5265837429040.3906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21940989287.668293</v>
      </c>
      <c r="L4833" s="444">
        <f t="shared" ca="1" si="192"/>
        <v>5287778418328.0586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5287778418328.0586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22032410076.366909</v>
      </c>
      <c r="L4834" s="444">
        <f t="shared" ca="1" si="192"/>
        <v>5309810828404.4258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5309810828404.4258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22124211785.01844</v>
      </c>
      <c r="L4835" s="444">
        <f t="shared" ca="1" si="192"/>
        <v>5331935040189.4443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5331935040189.4443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22216396000.789352</v>
      </c>
      <c r="L4836" s="444">
        <f t="shared" ca="1" si="192"/>
        <v>5354151436190.2334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5354151436190.2334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22308964317.459305</v>
      </c>
      <c r="L4837" s="444">
        <f t="shared" ca="1" si="192"/>
        <v>5376460400507.6924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5376460400507.6924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22401918335.448719</v>
      </c>
      <c r="L4838" s="444">
        <f t="shared" ca="1" si="192"/>
        <v>5398862318843.1406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5398862318843.1406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22495259661.84642</v>
      </c>
      <c r="L4839" s="444">
        <f t="shared" ca="1" si="192"/>
        <v>5421357578504.9873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5421357578504.9873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22588989910.437447</v>
      </c>
      <c r="L4840" s="444">
        <f t="shared" ca="1" si="192"/>
        <v>5443946568415.4248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5443946568415.4248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22683110701.730938</v>
      </c>
      <c r="L4841" s="444">
        <f t="shared" ca="1" si="192"/>
        <v>5466629679117.1553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5466629679117.1553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22777623662.988148</v>
      </c>
      <c r="L4842" s="444">
        <f t="shared" ca="1" si="192"/>
        <v>5489407302780.1436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5489407302780.1436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22872530428.250599</v>
      </c>
      <c r="L4843" s="444">
        <f t="shared" ca="1" si="192"/>
        <v>5512279833208.3945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5512279833208.3945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22967832638.368309</v>
      </c>
      <c r="L4844" s="444">
        <f t="shared" ca="1" si="192"/>
        <v>5535247665846.7627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5535247665846.7627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23063531941.028179</v>
      </c>
      <c r="L4845" s="444">
        <f t="shared" ca="1" si="192"/>
        <v>5558311197787.791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5558311197787.791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23159629990.782463</v>
      </c>
      <c r="L4846" s="444">
        <f t="shared" ca="1" si="192"/>
        <v>5581470827778.5732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5581470827778.5732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23256128449.077389</v>
      </c>
      <c r="L4847" s="444">
        <f t="shared" ca="1" si="192"/>
        <v>5604726956227.6504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5604726956227.6504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23353028984.281876</v>
      </c>
      <c r="L4848" s="444">
        <f t="shared" ca="1" si="192"/>
        <v>5628079985211.9326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5628079985211.9326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23450333271.716385</v>
      </c>
      <c r="L4849" s="444">
        <f t="shared" ca="1" si="192"/>
        <v>5651530318483.6494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5651530318483.6494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23548042993.681873</v>
      </c>
      <c r="L4850" s="444">
        <f t="shared" ca="1" si="192"/>
        <v>5675078361477.3311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5675078361477.3311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23646159839.48888</v>
      </c>
      <c r="L4851" s="444">
        <f t="shared" ca="1" si="192"/>
        <v>5698724521316.8203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5698724521316.8203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23744685505.486752</v>
      </c>
      <c r="L4852" s="444">
        <f t="shared" ca="1" si="192"/>
        <v>5722469206822.3066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5722469206822.3066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23843621695.092945</v>
      </c>
      <c r="L4853" s="444">
        <f t="shared" ref="L4853:L5107" ca="1" si="197">I4853-J4853+K4853</f>
        <v>5746312828517.3994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5746312828517.3994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23942970118.822498</v>
      </c>
      <c r="L4854" s="444">
        <f t="shared" ca="1" si="197"/>
        <v>5770255798636.2217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5770255798636.2217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24042732494.317589</v>
      </c>
      <c r="L4855" s="444">
        <f t="shared" ca="1" si="197"/>
        <v>5794298531130.5391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5794298531130.5391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24142910546.377247</v>
      </c>
      <c r="L4856" s="444">
        <f t="shared" ca="1" si="197"/>
        <v>5818441441676.916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5818441441676.916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24243506006.987148</v>
      </c>
      <c r="L4857" s="444">
        <f t="shared" ca="1" si="197"/>
        <v>5842684947683.9033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5842684947683.9033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24344520615.349598</v>
      </c>
      <c r="L4858" s="444">
        <f t="shared" ca="1" si="197"/>
        <v>5867029468299.2529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5867029468299.2529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24445956117.913555</v>
      </c>
      <c r="L4859" s="444">
        <f t="shared" ca="1" si="197"/>
        <v>5891475424417.166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5891475424417.166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24547814268.404858</v>
      </c>
      <c r="L4860" s="444">
        <f t="shared" ca="1" si="197"/>
        <v>5916023238685.5713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5916023238685.5713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24650096827.856548</v>
      </c>
      <c r="L4861" s="444">
        <f t="shared" ca="1" si="197"/>
        <v>5940673335513.4277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5940673335513.4277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24752805564.639282</v>
      </c>
      <c r="L4862" s="444">
        <f t="shared" ca="1" si="197"/>
        <v>5965426141078.0674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5965426141078.0674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24855942254.491947</v>
      </c>
      <c r="L4863" s="444">
        <f t="shared" ca="1" si="197"/>
        <v>5990282083332.5596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5990282083332.5596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24959508680.55233</v>
      </c>
      <c r="L4864" s="444">
        <f t="shared" ca="1" si="197"/>
        <v>6015241592013.1123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6015241592013.1123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25063506633.387966</v>
      </c>
      <c r="L4865" s="444">
        <f t="shared" ca="1" si="197"/>
        <v>6040305098646.5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6040305098646.5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25167937911.027084</v>
      </c>
      <c r="L4866" s="444">
        <f t="shared" ca="1" si="197"/>
        <v>6065473036557.5273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6065473036557.5273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25272804318.989697</v>
      </c>
      <c r="L4867" s="444">
        <f t="shared" ca="1" si="197"/>
        <v>6090745840876.5166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6090745840876.5166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25378107670.318817</v>
      </c>
      <c r="L4868" s="444">
        <f t="shared" ca="1" si="197"/>
        <v>6116123948546.835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6116123948546.835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25483849785.611813</v>
      </c>
      <c r="L4869" s="444">
        <f t="shared" ca="1" si="197"/>
        <v>6141607798332.4463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6141607798332.4463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25590032493.051861</v>
      </c>
      <c r="L4870" s="444">
        <f t="shared" ca="1" si="197"/>
        <v>6167197830825.498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6167197830825.498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25696657628.439575</v>
      </c>
      <c r="L4871" s="444">
        <f t="shared" ca="1" si="197"/>
        <v>6192894488453.9375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6192894488453.9375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25803727035.224739</v>
      </c>
      <c r="L4872" s="444">
        <f t="shared" ca="1" si="197"/>
        <v>6218698215489.1621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6218698215489.1621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25911242564.538174</v>
      </c>
      <c r="L4873" s="444">
        <f t="shared" ca="1" si="197"/>
        <v>6244609458053.7002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6244609458053.7002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26019206075.223751</v>
      </c>
      <c r="L4874" s="444">
        <f t="shared" ca="1" si="197"/>
        <v>6270628664128.9238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6270628664128.9238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26127619433.870514</v>
      </c>
      <c r="L4875" s="444">
        <f t="shared" ca="1" si="197"/>
        <v>6296756283562.7939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6296756283562.7939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26236484514.844975</v>
      </c>
      <c r="L4876" s="444">
        <f t="shared" ca="1" si="197"/>
        <v>6322992768077.6387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6322992768077.6387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26345803200.323494</v>
      </c>
      <c r="L4877" s="444">
        <f t="shared" ca="1" si="197"/>
        <v>6349338571277.9619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6349338571277.9619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26455577380.324841</v>
      </c>
      <c r="L4878" s="444">
        <f t="shared" ca="1" si="197"/>
        <v>6375794148658.2871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6375794148658.2871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26565808952.742863</v>
      </c>
      <c r="L4879" s="444">
        <f t="shared" ca="1" si="197"/>
        <v>6402359957611.0303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6402359957611.0303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26676499823.379292</v>
      </c>
      <c r="L4880" s="444">
        <f t="shared" ca="1" si="197"/>
        <v>6429036457434.4092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6429036457434.4092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26787651905.976704</v>
      </c>
      <c r="L4881" s="444">
        <f t="shared" ca="1" si="197"/>
        <v>6455824109340.3857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6455824109340.3857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26899267122.251606</v>
      </c>
      <c r="L4882" s="444">
        <f t="shared" ca="1" si="197"/>
        <v>6482723376462.6377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6482723376462.6377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27011347401.927658</v>
      </c>
      <c r="L4883" s="444">
        <f t="shared" ca="1" si="197"/>
        <v>6509734723864.5654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6509734723864.5654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27123894682.769024</v>
      </c>
      <c r="L4884" s="444">
        <f t="shared" ca="1" si="197"/>
        <v>6536858618547.334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6536858618547.334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27236910910.613892</v>
      </c>
      <c r="L4885" s="444">
        <f t="shared" ca="1" si="197"/>
        <v>6564095529457.9482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6564095529457.9482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27350398039.408119</v>
      </c>
      <c r="L4886" s="444">
        <f t="shared" ca="1" si="197"/>
        <v>6591445927497.3564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6591445927497.3564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27464358031.238983</v>
      </c>
      <c r="L4887" s="444">
        <f t="shared" ca="1" si="197"/>
        <v>6618910285528.5957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6618910285528.5957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27578792856.369148</v>
      </c>
      <c r="L4888" s="444">
        <f t="shared" ca="1" si="197"/>
        <v>6646489078384.9648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6646489078384.9648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27693704493.270687</v>
      </c>
      <c r="L4889" s="444">
        <f t="shared" ca="1" si="197"/>
        <v>6674182782878.2354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6674182782878.2354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27809094928.659313</v>
      </c>
      <c r="L4890" s="444">
        <f t="shared" ca="1" si="197"/>
        <v>6701991877806.8945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6701991877806.8945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27924966157.528728</v>
      </c>
      <c r="L4891" s="444">
        <f t="shared" ca="1" si="197"/>
        <v>6729916843964.4229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6729916843964.4229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28041320183.185093</v>
      </c>
      <c r="L4892" s="444">
        <f t="shared" ca="1" si="197"/>
        <v>6757958164147.6084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6757958164147.6084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28158159017.2817</v>
      </c>
      <c r="L4893" s="444">
        <f t="shared" ca="1" si="197"/>
        <v>6786116323164.8896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6786116323164.8896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28275484679.853706</v>
      </c>
      <c r="L4894" s="444">
        <f t="shared" ca="1" si="197"/>
        <v>6814391807844.7432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6814391807844.7432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28393299199.353096</v>
      </c>
      <c r="L4895" s="444">
        <f t="shared" ca="1" si="197"/>
        <v>6842785107044.0967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6842785107044.0967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28511604612.683735</v>
      </c>
      <c r="L4896" s="444">
        <f t="shared" ca="1" si="197"/>
        <v>6871296711656.7803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6871296711656.7803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28630402965.236584</v>
      </c>
      <c r="L4897" s="444">
        <f t="shared" ca="1" si="197"/>
        <v>6899927114622.0166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6899927114622.0166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28749696310.925068</v>
      </c>
      <c r="L4898" s="444">
        <f t="shared" ca="1" si="197"/>
        <v>6928676810932.9414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6928676810932.9414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28869486712.220589</v>
      </c>
      <c r="L4899" s="444">
        <f t="shared" ca="1" si="197"/>
        <v>6957546297645.1621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6957546297645.1621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28989776240.188175</v>
      </c>
      <c r="L4900" s="444">
        <f t="shared" ca="1" si="197"/>
        <v>6986536073885.3506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6986536073885.3506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29110566974.522297</v>
      </c>
      <c r="L4901" s="444">
        <f t="shared" ca="1" si="197"/>
        <v>7015646640859.873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7015646640859.873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29231861003.582806</v>
      </c>
      <c r="L4902" s="444">
        <f t="shared" ca="1" si="197"/>
        <v>7044878501863.4561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7044878501863.4561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29353660424.431072</v>
      </c>
      <c r="L4903" s="444">
        <f t="shared" ca="1" si="197"/>
        <v>7074232162287.8867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7074232162287.8867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29475967342.866196</v>
      </c>
      <c r="L4904" s="444">
        <f t="shared" ca="1" si="197"/>
        <v>7103708129630.7529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7103708129630.7529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29598783873.461468</v>
      </c>
      <c r="L4905" s="444">
        <f t="shared" ca="1" si="197"/>
        <v>7133306913504.2148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7133306913504.2148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29722112139.600895</v>
      </c>
      <c r="L4906" s="444">
        <f t="shared" ca="1" si="197"/>
        <v>7163029025643.8154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7163029025643.8154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29845954273.515892</v>
      </c>
      <c r="L4907" s="444">
        <f t="shared" ca="1" si="197"/>
        <v>7192874979917.3311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7192874979917.3311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29970312416.322212</v>
      </c>
      <c r="L4908" s="444">
        <f t="shared" ca="1" si="197"/>
        <v>7222845292333.6533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7222845292333.6533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30095188718.056889</v>
      </c>
      <c r="L4909" s="444">
        <f t="shared" ca="1" si="197"/>
        <v>7252940481051.71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7252940481051.71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30220585337.715458</v>
      </c>
      <c r="L4910" s="444">
        <f t="shared" ca="1" si="197"/>
        <v>7283161066389.4258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7283161066389.4258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30346504443.289272</v>
      </c>
      <c r="L4911" s="444">
        <f t="shared" ca="1" si="197"/>
        <v>7313507570832.7148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7313507570832.7148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30472948211.802979</v>
      </c>
      <c r="L4912" s="444">
        <f t="shared" ca="1" si="197"/>
        <v>7343980519044.5176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7343980519044.5176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30599918829.352158</v>
      </c>
      <c r="L4913" s="444">
        <f t="shared" ca="1" si="197"/>
        <v>7374580437873.8701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7374580437873.8701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30727418491.141125</v>
      </c>
      <c r="L4914" s="444">
        <f t="shared" ca="1" si="197"/>
        <v>7405307856365.0117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7405307856365.0117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30855449401.520882</v>
      </c>
      <c r="L4915" s="444">
        <f t="shared" ca="1" si="197"/>
        <v>7436163305766.5322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7436163305766.5322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30984013774.027218</v>
      </c>
      <c r="L4916" s="444">
        <f t="shared" ca="1" si="197"/>
        <v>7467147319540.5596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7467147319540.5596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31113113831.418995</v>
      </c>
      <c r="L4917" s="444">
        <f t="shared" ca="1" si="197"/>
        <v>7498260433371.9785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7498260433371.9785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31242751805.716576</v>
      </c>
      <c r="L4918" s="444">
        <f t="shared" ca="1" si="197"/>
        <v>7529503185177.6953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7529503185177.6953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31372929938.240398</v>
      </c>
      <c r="L4919" s="444">
        <f t="shared" ca="1" si="197"/>
        <v>7560876115115.9355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7560876115115.9355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31503650479.649727</v>
      </c>
      <c r="L4920" s="444">
        <f t="shared" ca="1" si="197"/>
        <v>7592379765595.585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7592379765595.585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31634915689.981602</v>
      </c>
      <c r="L4921" s="444">
        <f t="shared" ca="1" si="197"/>
        <v>7624014681285.5664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7624014681285.5664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31766727838.689861</v>
      </c>
      <c r="L4922" s="444">
        <f t="shared" ca="1" si="197"/>
        <v>7655781409124.2559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7655781409124.2559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31899089204.684399</v>
      </c>
      <c r="L4923" s="444">
        <f t="shared" ca="1" si="197"/>
        <v>7687680498328.9404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7687680498328.9404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32032002076.370586</v>
      </c>
      <c r="L4924" s="444">
        <f t="shared" ca="1" si="197"/>
        <v>7719712500405.3105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7719712500405.3105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32165468751.688789</v>
      </c>
      <c r="L4925" s="444">
        <f t="shared" ca="1" si="197"/>
        <v>7751877969156.999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7751877969156.999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32299491538.154163</v>
      </c>
      <c r="L4926" s="444">
        <f t="shared" ca="1" si="197"/>
        <v>7784177460695.1533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7784177460695.1533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32434072752.896473</v>
      </c>
      <c r="L4927" s="444">
        <f t="shared" ca="1" si="197"/>
        <v>7816611533448.0498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7816611533448.0498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32569214722.700207</v>
      </c>
      <c r="L4928" s="444">
        <f t="shared" ca="1" si="197"/>
        <v>7849180748170.75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7849180748170.75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32704919784.044796</v>
      </c>
      <c r="L4929" s="444">
        <f t="shared" ca="1" si="197"/>
        <v>7881885667954.7949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7881885667954.7949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32841190283.144978</v>
      </c>
      <c r="L4930" s="444">
        <f t="shared" ca="1" si="197"/>
        <v>7914726858237.9395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7914726858237.9395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32978028575.991413</v>
      </c>
      <c r="L4931" s="444">
        <f t="shared" ca="1" si="197"/>
        <v>7947704886813.9307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7947704886813.9307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33115437028.391376</v>
      </c>
      <c r="L4932" s="444">
        <f t="shared" ca="1" si="197"/>
        <v>7980820323842.3223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7980820323842.3223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33253418016.00967</v>
      </c>
      <c r="L4933" s="444">
        <f t="shared" ca="1" si="197"/>
        <v>8014073741858.332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8014073741858.332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33391973924.409718</v>
      </c>
      <c r="L4934" s="444">
        <f t="shared" ca="1" si="197"/>
        <v>8047465715782.7422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8047465715782.7422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33531107149.094753</v>
      </c>
      <c r="L4935" s="444">
        <f t="shared" ca="1" si="197"/>
        <v>8080996822931.8369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8080996822931.8369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33670820095.549316</v>
      </c>
      <c r="L4936" s="444">
        <f t="shared" ca="1" si="197"/>
        <v>8114667643027.3867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8114667643027.3867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33811115179.280777</v>
      </c>
      <c r="L4937" s="444">
        <f t="shared" ca="1" si="197"/>
        <v>8148478758206.668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8148478758206.668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33951994825.861115</v>
      </c>
      <c r="L4938" s="444">
        <f t="shared" ca="1" si="197"/>
        <v>8182430753032.5293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8182430753032.5293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34093461470.968872</v>
      </c>
      <c r="L4939" s="444">
        <f t="shared" ca="1" si="197"/>
        <v>8216524214503.498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8216524214503.498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34235517560.43124</v>
      </c>
      <c r="L4940" s="444">
        <f t="shared" ca="1" si="197"/>
        <v>8250759732063.9297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8250759732063.9297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34378165550.266373</v>
      </c>
      <c r="L4941" s="444">
        <f t="shared" ca="1" si="197"/>
        <v>8285137897614.1963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8285137897614.1963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34521407906.725815</v>
      </c>
      <c r="L4942" s="444">
        <f t="shared" ca="1" si="197"/>
        <v>8319659305520.9219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8319659305520.9219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34665247106.337181</v>
      </c>
      <c r="L4943" s="444">
        <f t="shared" ca="1" si="197"/>
        <v>8354324552627.2588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8354324552627.2588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34809685635.946915</v>
      </c>
      <c r="L4944" s="444">
        <f t="shared" ca="1" si="197"/>
        <v>8389134238263.2061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8389134238263.2061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34954725992.763359</v>
      </c>
      <c r="L4945" s="444">
        <f t="shared" ca="1" si="197"/>
        <v>8424088964255.9697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8424088964255.9697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35100370684.399872</v>
      </c>
      <c r="L4946" s="444">
        <f t="shared" ca="1" si="197"/>
        <v>8459189334940.3691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8459189334940.3691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35246622228.918205</v>
      </c>
      <c r="L4947" s="444">
        <f t="shared" ca="1" si="197"/>
        <v>8494435957169.2871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8494435957169.2871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35393483154.872025</v>
      </c>
      <c r="L4948" s="444">
        <f t="shared" ca="1" si="197"/>
        <v>8529829440324.1592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8529829440324.1592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35540956001.350662</v>
      </c>
      <c r="L4949" s="444">
        <f t="shared" ca="1" si="197"/>
        <v>8565370396325.5098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8565370396325.5098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35689043318.022957</v>
      </c>
      <c r="L4950" s="444">
        <f t="shared" ca="1" si="197"/>
        <v>8601059439643.5332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8601059439643.5332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35837747665.181389</v>
      </c>
      <c r="L4951" s="444">
        <f t="shared" ca="1" si="197"/>
        <v>8636897187308.7148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8636897187308.7148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35987071613.786308</v>
      </c>
      <c r="L4952" s="444">
        <f t="shared" ca="1" si="197"/>
        <v>8672884258922.501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8672884258922.501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36137017745.510422</v>
      </c>
      <c r="L4953" s="444">
        <f t="shared" ca="1" si="197"/>
        <v>8709021276668.0117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8709021276668.0117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36287588652.783379</v>
      </c>
      <c r="L4954" s="444">
        <f t="shared" ca="1" si="197"/>
        <v>8745308865320.7949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8745308865320.7949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36438786938.836647</v>
      </c>
      <c r="L4955" s="444">
        <f t="shared" ca="1" si="197"/>
        <v>8781747652259.6318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8781747652259.6318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36590615217.748459</v>
      </c>
      <c r="L4956" s="444">
        <f t="shared" ca="1" si="197"/>
        <v>8818338267477.3809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8818338267477.3809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36743076114.48909</v>
      </c>
      <c r="L4957" s="444">
        <f t="shared" ca="1" si="197"/>
        <v>8855081343591.8691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8855081343591.8691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36896172264.966118</v>
      </c>
      <c r="L4958" s="444">
        <f t="shared" ca="1" si="197"/>
        <v>8891977515856.8359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8891977515856.8359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37049906316.070152</v>
      </c>
      <c r="L4959" s="444">
        <f t="shared" ca="1" si="197"/>
        <v>8929027422172.9063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8929027422172.9063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37204280925.720444</v>
      </c>
      <c r="L4960" s="444">
        <f t="shared" ca="1" si="197"/>
        <v>8966231703098.627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8966231703098.627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37359298762.910942</v>
      </c>
      <c r="L4961" s="444">
        <f t="shared" ca="1" si="197"/>
        <v>9003591001861.5371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9003591001861.5371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37514962507.756401</v>
      </c>
      <c r="L4962" s="444">
        <f t="shared" ca="1" si="197"/>
        <v>9041105964369.293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9041105964369.293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37671274851.538719</v>
      </c>
      <c r="L4963" s="444">
        <f t="shared" ca="1" si="197"/>
        <v>9078777239220.832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9078777239220.832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37828238496.753464</v>
      </c>
      <c r="L4964" s="444">
        <f t="shared" ca="1" si="197"/>
        <v>9116605477717.5859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9116605477717.5859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37985856157.156609</v>
      </c>
      <c r="L4965" s="444">
        <f t="shared" ca="1" si="197"/>
        <v>9154591333874.7422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9154591333874.7422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38144130557.811424</v>
      </c>
      <c r="L4966" s="444">
        <f t="shared" ca="1" si="197"/>
        <v>9192735464432.5527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9192735464432.5527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38303064435.135635</v>
      </c>
      <c r="L4967" s="444">
        <f t="shared" ca="1" si="197"/>
        <v>9231038528867.6875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9231038528867.6875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38462660536.9487</v>
      </c>
      <c r="L4968" s="444">
        <f t="shared" ca="1" si="197"/>
        <v>9269501189404.6367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9269501189404.6367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38622921622.519318</v>
      </c>
      <c r="L4969" s="444">
        <f t="shared" ca="1" si="197"/>
        <v>9308124111027.1563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9308124111027.1563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38783850462.613152</v>
      </c>
      <c r="L4970" s="444">
        <f t="shared" ca="1" si="197"/>
        <v>9346907961489.7695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9346907961489.7695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38945449839.540703</v>
      </c>
      <c r="L4971" s="444">
        <f t="shared" ca="1" si="197"/>
        <v>9385853411329.3105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9385853411329.3105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39107722547.20546</v>
      </c>
      <c r="L4972" s="444">
        <f t="shared" ca="1" si="197"/>
        <v>9424961133876.5156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9424961133876.5156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39270671391.152145</v>
      </c>
      <c r="L4973" s="444">
        <f t="shared" ca="1" si="197"/>
        <v>9464231805267.668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9464231805267.668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39434299188.61528</v>
      </c>
      <c r="L4974" s="444">
        <f t="shared" ca="1" si="197"/>
        <v>9503666104456.2832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9503666104456.2832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39598608768.567848</v>
      </c>
      <c r="L4975" s="444">
        <f t="shared" ca="1" si="197"/>
        <v>9543264713224.8516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9543264713224.8516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39763602971.770218</v>
      </c>
      <c r="L4976" s="444">
        <f t="shared" ca="1" si="197"/>
        <v>9583028316196.6211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9583028316196.6211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39929284650.819252</v>
      </c>
      <c r="L4977" s="444">
        <f t="shared" ca="1" si="197"/>
        <v>9622957600847.4395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9622957600847.4395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40095656670.197662</v>
      </c>
      <c r="L4978" s="444">
        <f t="shared" ca="1" si="197"/>
        <v>9663053257517.6367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9663053257517.6367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40262721906.323486</v>
      </c>
      <c r="L4979" s="444">
        <f t="shared" ca="1" si="197"/>
        <v>9703315979423.9609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9703315979423.9609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40430483247.599838</v>
      </c>
      <c r="L4980" s="444">
        <f t="shared" ca="1" si="197"/>
        <v>9743746462671.5605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9743746462671.5605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40598943594.464836</v>
      </c>
      <c r="L4981" s="444">
        <f t="shared" ca="1" si="197"/>
        <v>9784345406266.0254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9784345406266.0254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40768105859.441772</v>
      </c>
      <c r="L4982" s="444">
        <f t="shared" ca="1" si="197"/>
        <v>9825113512125.4668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9825113512125.4668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40937972967.189445</v>
      </c>
      <c r="L4983" s="444">
        <f t="shared" ca="1" si="197"/>
        <v>9866051485092.6563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9866051485092.6563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41108547854.552734</v>
      </c>
      <c r="L4984" s="444">
        <f t="shared" ca="1" si="197"/>
        <v>9907160032947.209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9907160032947.209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41279833470.613373</v>
      </c>
      <c r="L4985" s="444">
        <f t="shared" ca="1" si="197"/>
        <v>9948439866417.8223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9948439866417.8223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41451832776.740929</v>
      </c>
      <c r="L4986" s="444">
        <f t="shared" ca="1" si="197"/>
        <v>9989891699194.5625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9989891699194.5625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41624548746.644012</v>
      </c>
      <c r="L4987" s="444">
        <f t="shared" ca="1" si="197"/>
        <v>10031516247941.207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10031516247941.207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41797984366.421692</v>
      </c>
      <c r="L4988" s="444">
        <f t="shared" ca="1" si="197"/>
        <v>10073314232307.629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10073314232307.629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41972142634.61512</v>
      </c>
      <c r="L4989" s="444">
        <f t="shared" ca="1" si="197"/>
        <v>10115286374942.244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10115286374942.244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42147026562.259354</v>
      </c>
      <c r="L4990" s="444">
        <f t="shared" ca="1" si="197"/>
        <v>10157433401504.504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10157433401504.504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42322639172.935432</v>
      </c>
      <c r="L4991" s="444">
        <f t="shared" ca="1" si="197"/>
        <v>10199756040677.439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10199756040677.439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42498983502.822662</v>
      </c>
      <c r="L4992" s="444">
        <f t="shared" ca="1" si="197"/>
        <v>10242255024180.262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10242255024180.262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42676062600.751091</v>
      </c>
      <c r="L4993" s="444">
        <f t="shared" ca="1" si="197"/>
        <v>10284931086781.014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10284931086781.014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42853879528.254227</v>
      </c>
      <c r="L4994" s="444">
        <f t="shared" ca="1" si="197"/>
        <v>10327784966309.268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10327784966309.268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43032437359.621948</v>
      </c>
      <c r="L4995" s="444">
        <f t="shared" ca="1" si="197"/>
        <v>10370817403668.889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10370817403668.889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43211739181.953705</v>
      </c>
      <c r="L4996" s="444">
        <f t="shared" ca="1" si="197"/>
        <v>10414029142850.842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10414029142850.842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43391788095.211838</v>
      </c>
      <c r="L4997" s="444">
        <f t="shared" ca="1" si="197"/>
        <v>10457420930946.053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10457420930946.053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43572587212.275223</v>
      </c>
      <c r="L4998" s="444">
        <f t="shared" ca="1" si="197"/>
        <v>10500993518158.328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10500993518158.328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43754139658.993034</v>
      </c>
      <c r="L4999" s="444">
        <f t="shared" ca="1" si="197"/>
        <v>10544747657817.32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10544747657817.32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43936448574.238831</v>
      </c>
      <c r="L5000" s="444">
        <f t="shared" ca="1" si="197"/>
        <v>10588684106391.559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10588684106391.559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44119517109.964828</v>
      </c>
      <c r="L5001" s="444">
        <f t="shared" ca="1" si="197"/>
        <v>10632803623501.523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10632803623501.523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44303348431.256348</v>
      </c>
      <c r="L5002" s="444">
        <f t="shared" ca="1" si="197"/>
        <v>10677106971932.779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10677106971932.779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44487945716.386581</v>
      </c>
      <c r="L5003" s="444">
        <f t="shared" ca="1" si="197"/>
        <v>10721594917649.166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10721594917649.166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44673312156.871521</v>
      </c>
      <c r="L5004" s="444">
        <f t="shared" ca="1" si="197"/>
        <v>10766268229806.037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10766268229806.037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44859450957.525154</v>
      </c>
      <c r="L5005" s="444">
        <f t="shared" ca="1" si="197"/>
        <v>10811127680763.563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10811127680763.563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45046365336.514847</v>
      </c>
      <c r="L5006" s="444">
        <f t="shared" ca="1" si="197"/>
        <v>10856174046100.078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10856174046100.078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45234058525.416992</v>
      </c>
      <c r="L5007" s="444">
        <f t="shared" ca="1" si="197"/>
        <v>10901408104625.496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10901408104625.496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45422533769.272903</v>
      </c>
      <c r="L5008" s="444">
        <f t="shared" ca="1" si="197"/>
        <v>10946830638394.77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10946830638394.77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45611794326.644875</v>
      </c>
      <c r="L5009" s="444">
        <f t="shared" ca="1" si="197"/>
        <v>10992442432721.414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10992442432721.414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45801843469.672562</v>
      </c>
      <c r="L5010" s="444">
        <f t="shared" ca="1" si="197"/>
        <v>11038244276191.086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11038244276191.086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45992684484.129524</v>
      </c>
      <c r="L5011" s="444">
        <f t="shared" ca="1" si="197"/>
        <v>11084236960675.215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11084236960675.215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46184320669.480064</v>
      </c>
      <c r="L5012" s="444">
        <f t="shared" ca="1" si="197"/>
        <v>11130421281344.695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11130421281344.695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46376755338.936234</v>
      </c>
      <c r="L5013" s="444">
        <f t="shared" ca="1" si="197"/>
        <v>11176798036683.631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11176798036683.631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46569991819.515129</v>
      </c>
      <c r="L5014" s="444">
        <f t="shared" ca="1" si="197"/>
        <v>11223368028503.146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11223368028503.146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46764033452.096443</v>
      </c>
      <c r="L5015" s="444">
        <f t="shared" ca="1" si="197"/>
        <v>11270132061955.242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11270132061955.242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46958883591.480179</v>
      </c>
      <c r="L5016" s="444">
        <f t="shared" ca="1" si="197"/>
        <v>11317090945546.723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11317090945546.723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47154545606.444679</v>
      </c>
      <c r="L5017" s="444">
        <f t="shared" ca="1" si="197"/>
        <v>11364245491153.168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11364245491153.168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47351022879.804863</v>
      </c>
      <c r="L5018" s="444">
        <f t="shared" ca="1" si="197"/>
        <v>11411596514032.973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11411596514032.973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47548318808.470718</v>
      </c>
      <c r="L5019" s="444">
        <f t="shared" ca="1" si="197"/>
        <v>11459144832841.443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11459144832841.443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47746436803.506012</v>
      </c>
      <c r="L5020" s="444">
        <f t="shared" ca="1" si="197"/>
        <v>11506891269644.949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11506891269644.949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47945380290.187286</v>
      </c>
      <c r="L5021" s="444">
        <f t="shared" ca="1" si="197"/>
        <v>11554836649935.137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11554836649935.137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48145152708.063072</v>
      </c>
      <c r="L5022" s="444">
        <f t="shared" ca="1" si="197"/>
        <v>11602981802643.199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11602981802643.199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48345757511.013329</v>
      </c>
      <c r="L5023" s="444">
        <f t="shared" ca="1" si="197"/>
        <v>11651327560154.213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11651327560154.213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48547198167.309219</v>
      </c>
      <c r="L5024" s="444">
        <f t="shared" ca="1" si="197"/>
        <v>11699874758321.521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11699874758321.521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48749478159.673004</v>
      </c>
      <c r="L5025" s="444">
        <f t="shared" ca="1" si="197"/>
        <v>11748624236481.195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11748624236481.195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48952600985.33831</v>
      </c>
      <c r="L5026" s="444">
        <f t="shared" ca="1" si="197"/>
        <v>11797576837466.533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11797576837466.533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49156570156.110558</v>
      </c>
      <c r="L5027" s="444">
        <f t="shared" ca="1" si="197"/>
        <v>11846733407622.645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11846733407622.645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49361389198.427689</v>
      </c>
      <c r="L5028" s="444">
        <f t="shared" ca="1" si="197"/>
        <v>11896094796821.072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11896094796821.072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49567061653.421135</v>
      </c>
      <c r="L5029" s="444">
        <f t="shared" ca="1" si="197"/>
        <v>11945661858474.494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11945661858474.494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49773591076.977058</v>
      </c>
      <c r="L5030" s="444">
        <f t="shared" ca="1" si="197"/>
        <v>11995435449551.471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11995435449551.471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49980981039.797791</v>
      </c>
      <c r="L5031" s="444">
        <f t="shared" ca="1" si="197"/>
        <v>12045416430591.268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12045416430591.268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50189235127.463615</v>
      </c>
      <c r="L5032" s="444">
        <f t="shared" ca="1" si="197"/>
        <v>12095605665718.73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12095605665718.73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50398356940.494713</v>
      </c>
      <c r="L5033" s="444">
        <f t="shared" ca="1" si="197"/>
        <v>12146004022659.225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12146004022659.225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50608350094.413437</v>
      </c>
      <c r="L5034" s="444">
        <f t="shared" ca="1" si="197"/>
        <v>12196612372753.639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12196612372753.639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50819218219.806824</v>
      </c>
      <c r="L5035" s="444">
        <f t="shared" ca="1" si="197"/>
        <v>12247431590973.445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12247431590973.445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51030964962.389359</v>
      </c>
      <c r="L5036" s="444">
        <f t="shared" ca="1" si="197"/>
        <v>12298462555935.834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12298462555935.834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51243593983.065971</v>
      </c>
      <c r="L5037" s="444">
        <f t="shared" ca="1" si="197"/>
        <v>12349706149918.9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12349706149918.9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51457108957.995415</v>
      </c>
      <c r="L5038" s="444">
        <f t="shared" ca="1" si="197"/>
        <v>12401163258876.896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12401163258876.896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51671513578.653732</v>
      </c>
      <c r="L5039" s="444">
        <f t="shared" ca="1" si="197"/>
        <v>12452834772455.551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12452834772455.551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51886811551.898125</v>
      </c>
      <c r="L5040" s="444">
        <f t="shared" ca="1" si="197"/>
        <v>12504721584007.449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12504721584007.449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52103006600.031036</v>
      </c>
      <c r="L5041" s="444">
        <f t="shared" ca="1" si="197"/>
        <v>12556824590607.48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12556824590607.48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52320102460.864502</v>
      </c>
      <c r="L5042" s="444">
        <f t="shared" ca="1" si="197"/>
        <v>12609144693068.346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12609144693068.346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52538102887.784775</v>
      </c>
      <c r="L5043" s="444">
        <f t="shared" ca="1" si="197"/>
        <v>12661682795956.131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12661682795956.131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52757011649.817215</v>
      </c>
      <c r="L5044" s="444">
        <f t="shared" ca="1" si="197"/>
        <v>12714439807605.947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12714439807605.947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52976832531.691444</v>
      </c>
      <c r="L5045" s="444">
        <f t="shared" ca="1" si="197"/>
        <v>12767416640137.639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12767416640137.639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53197569333.90683</v>
      </c>
      <c r="L5046" s="444">
        <f t="shared" ca="1" si="197"/>
        <v>12820614209471.545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12820614209471.545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53419225872.798103</v>
      </c>
      <c r="L5047" s="444">
        <f t="shared" ca="1" si="197"/>
        <v>12874033435344.344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12874033435344.344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53641805980.601433</v>
      </c>
      <c r="L5048" s="444">
        <f t="shared" ca="1" si="197"/>
        <v>12927675241324.945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12927675241324.945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53865313505.520607</v>
      </c>
      <c r="L5049" s="444">
        <f t="shared" ca="1" si="197"/>
        <v>12981540554830.467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12981540554830.467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54089752311.79361</v>
      </c>
      <c r="L5050" s="444">
        <f t="shared" ca="1" si="197"/>
        <v>13035630307142.26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13035630307142.26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54315126279.759415</v>
      </c>
      <c r="L5051" s="444">
        <f t="shared" ca="1" si="197"/>
        <v>13089945433422.02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13089945433422.02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54541439305.925079</v>
      </c>
      <c r="L5052" s="444">
        <f t="shared" ca="1" si="197"/>
        <v>13144486872727.945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13144486872727.945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54768695303.033104</v>
      </c>
      <c r="L5053" s="444">
        <f t="shared" ca="1" si="197"/>
        <v>13199255568030.979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13199255568030.979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54996898200.129074</v>
      </c>
      <c r="L5054" s="444">
        <f t="shared" ca="1" si="197"/>
        <v>13254252466231.107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13254252466231.107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55226051942.629616</v>
      </c>
      <c r="L5055" s="444">
        <f t="shared" ca="1" si="197"/>
        <v>13309478518173.736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13309478518173.736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55456160492.390564</v>
      </c>
      <c r="L5056" s="444">
        <f t="shared" ca="1" si="197"/>
        <v>13364934678666.127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13364934678666.127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55687227827.775528</v>
      </c>
      <c r="L5057" s="444">
        <f t="shared" ca="1" si="197"/>
        <v>13420621906493.902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13420621906493.902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55919257943.724594</v>
      </c>
      <c r="L5058" s="444">
        <f t="shared" ca="1" si="197"/>
        <v>13476541164437.627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13476541164437.627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56152254851.823448</v>
      </c>
      <c r="L5059" s="444">
        <f t="shared" ca="1" si="197"/>
        <v>13532693419289.451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13532693419289.451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56386222580.372711</v>
      </c>
      <c r="L5060" s="444">
        <f t="shared" ca="1" si="197"/>
        <v>13589079641869.824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13589079641869.824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56621165174.457603</v>
      </c>
      <c r="L5061" s="444">
        <f t="shared" ca="1" si="197"/>
        <v>13645700807044.281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13645700807044.281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56857086696.017838</v>
      </c>
      <c r="L5062" s="444">
        <f t="shared" ca="1" si="197"/>
        <v>13702557893740.299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13702557893740.299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57093991223.917908</v>
      </c>
      <c r="L5063" s="444">
        <f t="shared" ca="1" si="197"/>
        <v>13759651884964.217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13759651884964.217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57331882854.01757</v>
      </c>
      <c r="L5064" s="444">
        <f t="shared" ca="1" si="197"/>
        <v>13816983767818.234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13816983767818.234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57570765699.242638</v>
      </c>
      <c r="L5065" s="444">
        <f t="shared" ca="1" si="197"/>
        <v>13874554533517.477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13874554533517.477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57810643889.656151</v>
      </c>
      <c r="L5066" s="444">
        <f t="shared" ca="1" si="197"/>
        <v>13932365177407.133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13932365177407.133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58051521572.529716</v>
      </c>
      <c r="L5067" s="444">
        <f t="shared" ca="1" si="197"/>
        <v>13990416698979.662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13990416698979.662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58293402912.415253</v>
      </c>
      <c r="L5068" s="444">
        <f t="shared" ca="1" si="197"/>
        <v>14048710101892.078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14048710101892.078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58536292091.216988</v>
      </c>
      <c r="L5069" s="444">
        <f t="shared" ca="1" si="197"/>
        <v>14107246393983.295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14107246393983.295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58780193308.263725</v>
      </c>
      <c r="L5070" s="444">
        <f t="shared" ca="1" si="197"/>
        <v>14166026587291.559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14166026587291.559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59025110780.3815</v>
      </c>
      <c r="L5071" s="444">
        <f t="shared" ca="1" si="197"/>
        <v>14225051698071.939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14225051698071.939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59271048741.966408</v>
      </c>
      <c r="L5072" s="444">
        <f t="shared" ca="1" si="197"/>
        <v>14284322746813.906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14284322746813.906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59518011445.057953</v>
      </c>
      <c r="L5073" s="444">
        <f t="shared" ca="1" si="197"/>
        <v>14343840758258.965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14343840758258.965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59766003159.412354</v>
      </c>
      <c r="L5074" s="444">
        <f t="shared" ca="1" si="197"/>
        <v>14403606761418.377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14403606761418.377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60015028172.576561</v>
      </c>
      <c r="L5075" s="444">
        <f t="shared" ca="1" si="197"/>
        <v>14463621789590.953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14463621789590.953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60265090789.962303</v>
      </c>
      <c r="L5076" s="444">
        <f t="shared" ca="1" si="197"/>
        <v>14523886880380.916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14523886880380.916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60516195334.920479</v>
      </c>
      <c r="L5077" s="444">
        <f t="shared" ca="1" si="197"/>
        <v>14584403075715.836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14584403075715.836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60768346148.815971</v>
      </c>
      <c r="L5078" s="444">
        <f t="shared" ca="1" si="197"/>
        <v>14645171421864.652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14645171421864.652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61021547591.102715</v>
      </c>
      <c r="L5079" s="444">
        <f t="shared" ca="1" si="197"/>
        <v>14706192969455.756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14706192969455.756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61275804039.398979</v>
      </c>
      <c r="L5080" s="444">
        <f t="shared" ca="1" si="197"/>
        <v>14767468773495.154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14767468773495.154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61531119889.563141</v>
      </c>
      <c r="L5081" s="444">
        <f t="shared" ca="1" si="197"/>
        <v>14828999893384.717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14828999893384.717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61787499555.769646</v>
      </c>
      <c r="L5082" s="444">
        <f t="shared" ca="1" si="197"/>
        <v>14890787392940.486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14890787392940.486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62044947470.585358</v>
      </c>
      <c r="L5083" s="444">
        <f t="shared" ca="1" si="197"/>
        <v>14952832340411.072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14952832340411.072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62303468085.046135</v>
      </c>
      <c r="L5084" s="444">
        <f t="shared" ca="1" si="197"/>
        <v>15015135808496.119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15015135808496.119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62563065868.733826</v>
      </c>
      <c r="L5085" s="444">
        <f t="shared" ca="1" si="197"/>
        <v>15077698874364.854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15077698874364.854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62823745309.853554</v>
      </c>
      <c r="L5086" s="444">
        <f t="shared" ca="1" si="197"/>
        <v>15140522619674.707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15140522619674.707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63085510915.311279</v>
      </c>
      <c r="L5087" s="444">
        <f t="shared" ca="1" si="197"/>
        <v>15203608130590.018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15203608130590.018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63348367210.79174</v>
      </c>
      <c r="L5088" s="444">
        <f t="shared" ca="1" si="197"/>
        <v>15266956497800.809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15266956497800.809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63612318740.8367</v>
      </c>
      <c r="L5089" s="444">
        <f t="shared" ca="1" si="197"/>
        <v>15330568816541.645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15330568816541.645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63877370068.923515</v>
      </c>
      <c r="L5090" s="444">
        <f t="shared" ca="1" si="197"/>
        <v>15394446186610.568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15394446186610.568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64143525777.544037</v>
      </c>
      <c r="L5091" s="444">
        <f t="shared" ca="1" si="197"/>
        <v>15458589712388.113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15458589712388.113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64410790468.283806</v>
      </c>
      <c r="L5092" s="444">
        <f t="shared" ca="1" si="197"/>
        <v>15523000502856.396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15523000502856.396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64679168761.901649</v>
      </c>
      <c r="L5093" s="444">
        <f t="shared" ca="1" si="197"/>
        <v>15587679671618.299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15587679671618.299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64948665298.409584</v>
      </c>
      <c r="L5094" s="444">
        <f t="shared" ca="1" si="197"/>
        <v>15652628336916.709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15652628336916.709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65219284737.152954</v>
      </c>
      <c r="L5095" s="444">
        <f t="shared" ca="1" si="197"/>
        <v>15717847621653.861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15717847621653.861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65491031756.89109</v>
      </c>
      <c r="L5096" s="444">
        <f t="shared" ca="1" si="197"/>
        <v>15783338653410.752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15783338653410.752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65763911055.878136</v>
      </c>
      <c r="L5097" s="444">
        <f t="shared" ca="1" si="197"/>
        <v>15849102564466.631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15849102564466.631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66037927351.944298</v>
      </c>
      <c r="L5098" s="444">
        <f t="shared" ca="1" si="197"/>
        <v>15915140491818.574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15915140491818.574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66313085382.577393</v>
      </c>
      <c r="L5099" s="444">
        <f t="shared" ca="1" si="197"/>
        <v>15981453577201.152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15981453577201.152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66589389905.004799</v>
      </c>
      <c r="L5100" s="444">
        <f t="shared" ca="1" si="197"/>
        <v>16048042967106.156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16048042967106.156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66866845696.275658</v>
      </c>
      <c r="L5101" s="444">
        <f t="shared" ca="1" si="197"/>
        <v>16114909812802.432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16114909812802.432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67145457553.343468</v>
      </c>
      <c r="L5102" s="444">
        <f t="shared" ca="1" si="197"/>
        <v>16182055270355.775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16182055270355.775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67425230293.149063</v>
      </c>
      <c r="L5103" s="444">
        <f t="shared" ca="1" si="197"/>
        <v>16249480500648.924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16249480500648.924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67706168752.70385</v>
      </c>
      <c r="L5104" s="444">
        <f t="shared" ca="1" si="197"/>
        <v>16317186669401.627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16317186669401.627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67988277789.173454</v>
      </c>
      <c r="L5105" s="444">
        <f t="shared" ca="1" si="197"/>
        <v>16385174947190.801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16385174947190.801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68271562279.96167</v>
      </c>
      <c r="L5106" s="444">
        <f t="shared" ca="1" si="197"/>
        <v>16453446509470.762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16453446509470.762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68556027122.79483</v>
      </c>
      <c r="L5107" s="444">
        <f t="shared" ca="1" si="197"/>
        <v>16522002536593.557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16522002536593.557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68841677235.806488</v>
      </c>
      <c r="L5108" s="444">
        <f t="shared" ref="L5108:L5362" ca="1" si="202">I5108-J5108+K5108</f>
        <v>16590844213829.363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16590844213829.363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69128517557.622345</v>
      </c>
      <c r="L5109" s="444">
        <f t="shared" ca="1" si="202"/>
        <v>16659972731386.986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16659972731386.986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69416553047.44577</v>
      </c>
      <c r="L5110" s="444">
        <f t="shared" ca="1" si="202"/>
        <v>16729389284434.432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16729389284434.432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69705788685.143463</v>
      </c>
      <c r="L5111" s="444">
        <f t="shared" ca="1" si="202"/>
        <v>16799095073119.574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16799095073119.574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69996229471.331543</v>
      </c>
      <c r="L5112" s="444">
        <f t="shared" ca="1" si="202"/>
        <v>16869091302590.906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16869091302590.906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70287880427.462112</v>
      </c>
      <c r="L5113" s="444">
        <f t="shared" ca="1" si="202"/>
        <v>16939379183018.369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16939379183018.369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70580746595.909866</v>
      </c>
      <c r="L5114" s="444">
        <f t="shared" ca="1" si="202"/>
        <v>17009959929614.279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17009959929614.279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70874833040.059509</v>
      </c>
      <c r="L5115" s="444">
        <f t="shared" ca="1" si="202"/>
        <v>17080834762654.338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17080834762654.338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71170144844.393066</v>
      </c>
      <c r="L5116" s="444">
        <f t="shared" ca="1" si="202"/>
        <v>17152004907498.73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17152004907498.73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71466687114.578049</v>
      </c>
      <c r="L5117" s="444">
        <f t="shared" ca="1" si="202"/>
        <v>17223471594613.309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17223471594613.309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71764464977.555466</v>
      </c>
      <c r="L5118" s="444">
        <f t="shared" ca="1" si="202"/>
        <v>17295236059590.863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17295236059590.863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72063483581.628601</v>
      </c>
      <c r="L5119" s="444">
        <f t="shared" ca="1" si="202"/>
        <v>17367299543172.492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17367299543172.492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72363748096.552063</v>
      </c>
      <c r="L5120" s="444">
        <f t="shared" ca="1" si="202"/>
        <v>17439663291269.045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17439663291269.045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72665263713.621017</v>
      </c>
      <c r="L5121" s="444">
        <f t="shared" ca="1" si="202"/>
        <v>17512328554982.666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17512328554982.666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72968035645.761108</v>
      </c>
      <c r="L5122" s="444">
        <f t="shared" ca="1" si="202"/>
        <v>17585296590628.428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17585296590628.428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73272069127.618454</v>
      </c>
      <c r="L5123" s="444">
        <f t="shared" ca="1" si="202"/>
        <v>17658568659756.047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17658568659756.047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73577369415.650192</v>
      </c>
      <c r="L5124" s="444">
        <f t="shared" ca="1" si="202"/>
        <v>17732146029171.695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17732146029171.695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73883941788.215393</v>
      </c>
      <c r="L5125" s="444">
        <f t="shared" ca="1" si="202"/>
        <v>17806029970959.91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17806029970959.91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74191791545.66629</v>
      </c>
      <c r="L5126" s="444">
        <f t="shared" ca="1" si="202"/>
        <v>17880221762505.578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17880221762505.578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74500924010.439911</v>
      </c>
      <c r="L5127" s="444">
        <f t="shared" ca="1" si="202"/>
        <v>17954722686516.02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17954722686516.02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74811344527.150085</v>
      </c>
      <c r="L5128" s="444">
        <f t="shared" ca="1" si="202"/>
        <v>18029534031043.168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18029534031043.168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75123058462.679871</v>
      </c>
      <c r="L5129" s="444">
        <f t="shared" ca="1" si="202"/>
        <v>18104657089505.848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18104657089505.848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75436071206.274368</v>
      </c>
      <c r="L5130" s="444">
        <f t="shared" ca="1" si="202"/>
        <v>18180093160712.121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18180093160712.121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75750388169.633835</v>
      </c>
      <c r="L5131" s="444">
        <f t="shared" ca="1" si="202"/>
        <v>18255843548881.754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18255843548881.754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76066014787.007309</v>
      </c>
      <c r="L5132" s="444">
        <f t="shared" ca="1" si="202"/>
        <v>18331909563668.762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18331909563668.762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76382956515.286499</v>
      </c>
      <c r="L5133" s="444">
        <f t="shared" ca="1" si="202"/>
        <v>18408292520184.047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18408292520184.047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76701218834.100189</v>
      </c>
      <c r="L5134" s="444">
        <f t="shared" ca="1" si="202"/>
        <v>18484993739018.148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18484993739018.148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77020807245.908951</v>
      </c>
      <c r="L5135" s="444">
        <f t="shared" ca="1" si="202"/>
        <v>18562014546264.059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18562014546264.059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77341727276.10025</v>
      </c>
      <c r="L5136" s="444">
        <f t="shared" ca="1" si="202"/>
        <v>18639356273540.16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18639356273540.16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77663984473.084</v>
      </c>
      <c r="L5137" s="444">
        <f t="shared" ca="1" si="202"/>
        <v>18717020258013.246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18717020258013.246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77987584408.388519</v>
      </c>
      <c r="L5138" s="444">
        <f t="shared" ca="1" si="202"/>
        <v>18795007842421.633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18795007842421.633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78312532676.756805</v>
      </c>
      <c r="L5139" s="444">
        <f t="shared" ca="1" si="202"/>
        <v>18873320375098.391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18873320375098.391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78638834896.243286</v>
      </c>
      <c r="L5140" s="444">
        <f t="shared" ca="1" si="202"/>
        <v>18951959209994.633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18951959209994.633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78966496708.310974</v>
      </c>
      <c r="L5141" s="444">
        <f t="shared" ca="1" si="202"/>
        <v>19030925706702.945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19030925706702.945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79295523777.92894</v>
      </c>
      <c r="L5142" s="444">
        <f t="shared" ca="1" si="202"/>
        <v>19110221230480.875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19110221230480.875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79625921793.670319</v>
      </c>
      <c r="L5143" s="444">
        <f t="shared" ca="1" si="202"/>
        <v>19189847152274.547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19189847152274.547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79957696467.810608</v>
      </c>
      <c r="L5144" s="444">
        <f t="shared" ca="1" si="202"/>
        <v>19269804848742.359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19269804848742.359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80290853536.426498</v>
      </c>
      <c r="L5145" s="444">
        <f t="shared" ca="1" si="202"/>
        <v>19350095702278.785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19350095702278.785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80625398759.494934</v>
      </c>
      <c r="L5146" s="444">
        <f t="shared" ca="1" si="202"/>
        <v>19430721101038.281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19430721101038.281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80961337920.992844</v>
      </c>
      <c r="L5147" s="444">
        <f t="shared" ca="1" si="202"/>
        <v>19511682438959.273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19511682438959.273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81298676828.996979</v>
      </c>
      <c r="L5148" s="444">
        <f t="shared" ca="1" si="202"/>
        <v>19592981115788.27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19592981115788.27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81637421315.784454</v>
      </c>
      <c r="L5149" s="444">
        <f t="shared" ca="1" si="202"/>
        <v>19674618537104.055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19674618537104.055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81977577237.933563</v>
      </c>
      <c r="L5150" s="444">
        <f t="shared" ca="1" si="202"/>
        <v>19756596114341.988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19756596114341.988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82319150476.424957</v>
      </c>
      <c r="L5151" s="444">
        <f t="shared" ca="1" si="202"/>
        <v>19838915264818.414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19838915264818.414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82662146936.743393</v>
      </c>
      <c r="L5152" s="444">
        <f t="shared" ca="1" si="202"/>
        <v>19921577411755.156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19921577411755.156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83006572548.979813</v>
      </c>
      <c r="L5153" s="444">
        <f t="shared" ca="1" si="202"/>
        <v>20004583984304.137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20004583984304.137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83352433267.933899</v>
      </c>
      <c r="L5154" s="444">
        <f t="shared" ca="1" si="202"/>
        <v>20087936417572.07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20087936417572.07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83699735073.216965</v>
      </c>
      <c r="L5155" s="444">
        <f t="shared" ca="1" si="202"/>
        <v>20171636152645.289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20171636152645.289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84048483969.355377</v>
      </c>
      <c r="L5156" s="444">
        <f t="shared" ca="1" si="202"/>
        <v>20255684636614.645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20255684636614.645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84398685985.894348</v>
      </c>
      <c r="L5157" s="444">
        <f t="shared" ca="1" si="202"/>
        <v>20340083322600.539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20340083322600.539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84750347177.502243</v>
      </c>
      <c r="L5158" s="444">
        <f t="shared" ca="1" si="202"/>
        <v>20424833669778.043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20424833669778.043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85103473624.07518</v>
      </c>
      <c r="L5159" s="444">
        <f t="shared" ca="1" si="202"/>
        <v>20509937143402.117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20509937143402.117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85458071430.842148</v>
      </c>
      <c r="L5160" s="444">
        <f t="shared" ca="1" si="202"/>
        <v>20595395214832.961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20595395214832.961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85814146728.470673</v>
      </c>
      <c r="L5161" s="444">
        <f t="shared" ca="1" si="202"/>
        <v>20681209361561.43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20681209361561.43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86171705673.172623</v>
      </c>
      <c r="L5162" s="444">
        <f t="shared" ca="1" si="202"/>
        <v>20767381067234.602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20767381067234.602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86530754446.810837</v>
      </c>
      <c r="L5163" s="444">
        <f t="shared" ca="1" si="202"/>
        <v>20853911821681.414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20853911821681.414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86891299257.00589</v>
      </c>
      <c r="L5164" s="444">
        <f t="shared" ca="1" si="202"/>
        <v>20940803120938.422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20940803120938.422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87253346337.243423</v>
      </c>
      <c r="L5165" s="444">
        <f t="shared" ca="1" si="202"/>
        <v>21028056467275.664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21028056467275.664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87616901946.981934</v>
      </c>
      <c r="L5166" s="444">
        <f t="shared" ca="1" si="202"/>
        <v>21115673369222.645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21115673369222.645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87981972371.761017</v>
      </c>
      <c r="L5167" s="444">
        <f t="shared" ca="1" si="202"/>
        <v>21203655341594.406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21203655341594.406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88348563923.310028</v>
      </c>
      <c r="L5168" s="444">
        <f t="shared" ca="1" si="202"/>
        <v>21292003905517.715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21292003905517.715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88716682939.65715</v>
      </c>
      <c r="L5169" s="444">
        <f t="shared" ca="1" si="202"/>
        <v>21380720588457.371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21380720588457.371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89086335785.239044</v>
      </c>
      <c r="L5170" s="444">
        <f t="shared" ca="1" si="202"/>
        <v>21469806924242.609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21469806924242.609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89457528851.010864</v>
      </c>
      <c r="L5171" s="444">
        <f t="shared" ca="1" si="202"/>
        <v>21559264453093.621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21559264453093.621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89830268554.556747</v>
      </c>
      <c r="L5172" s="444">
        <f t="shared" ca="1" si="202"/>
        <v>21649094721648.18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21649094721648.18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90204561340.200745</v>
      </c>
      <c r="L5173" s="444">
        <f t="shared" ca="1" si="202"/>
        <v>21739299282988.379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21739299282988.379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90580413679.11824</v>
      </c>
      <c r="L5174" s="444">
        <f t="shared" ca="1" si="202"/>
        <v>21829879696667.496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21829879696667.496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90957832069.447906</v>
      </c>
      <c r="L5175" s="444">
        <f t="shared" ca="1" si="202"/>
        <v>21920837528736.945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21920837528736.945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91336823036.403931</v>
      </c>
      <c r="L5176" s="444">
        <f t="shared" ca="1" si="202"/>
        <v>22012174351773.348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22012174351773.348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91717393132.388947</v>
      </c>
      <c r="L5177" s="444">
        <f t="shared" ca="1" si="202"/>
        <v>22103891744905.738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22103891744905.738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92099548937.107239</v>
      </c>
      <c r="L5178" s="444">
        <f t="shared" ca="1" si="202"/>
        <v>22195991293842.844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22195991293842.844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92483297057.678513</v>
      </c>
      <c r="L5179" s="444">
        <f t="shared" ca="1" si="202"/>
        <v>22288474590900.523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22288474590900.523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92868644128.752182</v>
      </c>
      <c r="L5180" s="444">
        <f t="shared" ca="1" si="202"/>
        <v>22381343235029.277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22381343235029.277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93255596812.621994</v>
      </c>
      <c r="L5181" s="444">
        <f t="shared" ca="1" si="202"/>
        <v>22474598831841.898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22474598831841.898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93644161799.341248</v>
      </c>
      <c r="L5182" s="444">
        <f t="shared" ca="1" si="202"/>
        <v>22568242993641.238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22568242993641.238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94034345806.838486</v>
      </c>
      <c r="L5183" s="444">
        <f t="shared" ca="1" si="202"/>
        <v>22662277339448.078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22662277339448.078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94426155581.033661</v>
      </c>
      <c r="L5184" s="444">
        <f t="shared" ca="1" si="202"/>
        <v>22756703495029.113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22756703495029.113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94819597895.954636</v>
      </c>
      <c r="L5185" s="444">
        <f t="shared" ca="1" si="202"/>
        <v>22851523092925.066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22851523092925.066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95214679553.854446</v>
      </c>
      <c r="L5186" s="444">
        <f t="shared" ca="1" si="202"/>
        <v>22946737772478.922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22946737772478.922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95611407385.328842</v>
      </c>
      <c r="L5187" s="444">
        <f t="shared" ca="1" si="202"/>
        <v>23042349179864.25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23042349179864.25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96009788249.434372</v>
      </c>
      <c r="L5188" s="444">
        <f t="shared" ca="1" si="202"/>
        <v>23138358968113.684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23138358968113.684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96409829033.807007</v>
      </c>
      <c r="L5189" s="444">
        <f t="shared" ca="1" si="202"/>
        <v>23234768797147.492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23234768797147.492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96811536654.781219</v>
      </c>
      <c r="L5190" s="444">
        <f t="shared" ca="1" si="202"/>
        <v>23331580333802.273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23331580333802.273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97214918057.509476</v>
      </c>
      <c r="L5191" s="444">
        <f t="shared" ca="1" si="202"/>
        <v>23428795251859.781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23428795251859.781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97619980216.082428</v>
      </c>
      <c r="L5192" s="444">
        <f t="shared" ca="1" si="202"/>
        <v>23526415232075.863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23526415232075.863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98026730133.649429</v>
      </c>
      <c r="L5193" s="444">
        <f t="shared" ca="1" si="202"/>
        <v>23624441962209.512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23624441962209.512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98435174842.539627</v>
      </c>
      <c r="L5194" s="444">
        <f t="shared" ca="1" si="202"/>
        <v>23722877137052.051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23722877137052.051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98845321404.383545</v>
      </c>
      <c r="L5195" s="444">
        <f t="shared" ca="1" si="202"/>
        <v>23821722458456.434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23821722458456.434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99257176910.235138</v>
      </c>
      <c r="L5196" s="444">
        <f t="shared" ca="1" si="202"/>
        <v>23920979635366.668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23920979635366.668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99670748480.694443</v>
      </c>
      <c r="L5197" s="444">
        <f t="shared" ca="1" si="202"/>
        <v>24020650383847.363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24020650383847.363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100086043266.03069</v>
      </c>
      <c r="L5198" s="444">
        <f t="shared" ca="1" si="202"/>
        <v>24120736427113.395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24120736427113.395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100503068446.30582</v>
      </c>
      <c r="L5199" s="444">
        <f t="shared" ca="1" si="202"/>
        <v>24221239495559.699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24221239495559.699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100921831231.49875</v>
      </c>
      <c r="L5200" s="444">
        <f t="shared" ca="1" si="202"/>
        <v>24322161326791.199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24322161326791.199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101342338861.62999</v>
      </c>
      <c r="L5201" s="444">
        <f t="shared" ca="1" si="202"/>
        <v>24423503665652.828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24423503665652.828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101764598606.88678</v>
      </c>
      <c r="L5202" s="444">
        <f t="shared" ca="1" si="202"/>
        <v>24525268264259.715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24525268264259.715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102188617767.74881</v>
      </c>
      <c r="L5203" s="444">
        <f t="shared" ca="1" si="202"/>
        <v>24627456882027.465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24627456882027.465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102614403675.11444</v>
      </c>
      <c r="L5204" s="444">
        <f t="shared" ca="1" si="202"/>
        <v>24730071285702.578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24730071285702.578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103041963690.42741</v>
      </c>
      <c r="L5205" s="444">
        <f t="shared" ca="1" si="202"/>
        <v>24833113249393.004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24833113249393.004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103471305205.80418</v>
      </c>
      <c r="L5206" s="444">
        <f t="shared" ca="1" si="202"/>
        <v>24936584554598.809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24936584554598.809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103902435644.1617</v>
      </c>
      <c r="L5207" s="444">
        <f t="shared" ca="1" si="202"/>
        <v>25040486990242.969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25040486990242.969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104335362459.3457</v>
      </c>
      <c r="L5208" s="444">
        <f t="shared" ca="1" si="202"/>
        <v>25144822352702.313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25144822352702.313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104770093136.25963</v>
      </c>
      <c r="L5209" s="444">
        <f t="shared" ca="1" si="202"/>
        <v>25249592445838.57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25249592445838.57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105206635190.99405</v>
      </c>
      <c r="L5210" s="444">
        <f t="shared" ca="1" si="202"/>
        <v>25354799081029.563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25354799081029.563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105644996170.95651</v>
      </c>
      <c r="L5211" s="444">
        <f t="shared" ca="1" si="202"/>
        <v>25460444077200.52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25460444077200.52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106085183655.00217</v>
      </c>
      <c r="L5212" s="444">
        <f t="shared" ca="1" si="202"/>
        <v>25566529260855.523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25566529260855.523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106527205253.56468</v>
      </c>
      <c r="L5213" s="444">
        <f t="shared" ca="1" si="202"/>
        <v>25673056466109.09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25673056466109.09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106971068608.78787</v>
      </c>
      <c r="L5214" s="444">
        <f t="shared" ca="1" si="202"/>
        <v>25780027534717.879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25780027534717.879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107416781394.65782</v>
      </c>
      <c r="L5215" s="444">
        <f t="shared" ca="1" si="202"/>
        <v>25887444316112.535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25887444316112.535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107864351317.13556</v>
      </c>
      <c r="L5216" s="444">
        <f t="shared" ca="1" si="202"/>
        <v>25995308667429.672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25995308667429.672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108313786114.2903</v>
      </c>
      <c r="L5217" s="444">
        <f t="shared" ca="1" si="202"/>
        <v>26103622453543.961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26103622453543.961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108765093556.43317</v>
      </c>
      <c r="L5218" s="444">
        <f t="shared" ca="1" si="202"/>
        <v>26212387547100.395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26212387547100.395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109218281446.25165</v>
      </c>
      <c r="L5219" s="444">
        <f t="shared" ca="1" si="202"/>
        <v>26321605828546.645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26321605828546.645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109673357618.94435</v>
      </c>
      <c r="L5220" s="444">
        <f t="shared" ca="1" si="202"/>
        <v>26431279186165.59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26431279186165.59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110130329942.35663</v>
      </c>
      <c r="L5221" s="444">
        <f t="shared" ca="1" si="202"/>
        <v>26541409516107.945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26541409516107.945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110589206317.11644</v>
      </c>
      <c r="L5222" s="444">
        <f t="shared" ca="1" si="202"/>
        <v>26651998722425.063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26651998722425.063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111049994676.77109</v>
      </c>
      <c r="L5223" s="444">
        <f t="shared" ca="1" si="202"/>
        <v>26763048717101.832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26763048717101.832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111512702987.9243</v>
      </c>
      <c r="L5224" s="444">
        <f t="shared" ca="1" si="202"/>
        <v>26874561420089.758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26874561420089.758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111977339250.37399</v>
      </c>
      <c r="L5225" s="444">
        <f t="shared" ca="1" si="202"/>
        <v>26986538759340.133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26986538759340.133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112443911497.25055</v>
      </c>
      <c r="L5226" s="444">
        <f t="shared" ca="1" si="202"/>
        <v>27098982670837.383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27098982670837.383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112912427795.15576</v>
      </c>
      <c r="L5227" s="444">
        <f t="shared" ca="1" si="202"/>
        <v>27211895098632.539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27211895098632.539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113382896244.30225</v>
      </c>
      <c r="L5228" s="444">
        <f t="shared" ca="1" si="202"/>
        <v>27325277994876.84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27325277994876.84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113855324978.6535</v>
      </c>
      <c r="L5229" s="444">
        <f t="shared" ca="1" si="202"/>
        <v>27439133319855.492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27439133319855.492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114329722166.06454</v>
      </c>
      <c r="L5230" s="444">
        <f t="shared" ca="1" si="202"/>
        <v>27553463042021.559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27553463042021.559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114806096008.42314</v>
      </c>
      <c r="L5231" s="444">
        <f t="shared" ca="1" si="202"/>
        <v>27668269138029.98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27668269138029.98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115284454741.7916</v>
      </c>
      <c r="L5232" s="444">
        <f t="shared" ca="1" si="202"/>
        <v>27783553592771.773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27783553592771.773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115764806636.54904</v>
      </c>
      <c r="L5233" s="444">
        <f t="shared" ca="1" si="202"/>
        <v>27899318399408.324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27899318399408.324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116247159997.5347</v>
      </c>
      <c r="L5234" s="444">
        <f t="shared" ca="1" si="202"/>
        <v>28015565559405.859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28015565559405.859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116731523164.1911</v>
      </c>
      <c r="L5235" s="444">
        <f t="shared" ca="1" si="202"/>
        <v>28132297082570.051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28132297082570.051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117217904510.70854</v>
      </c>
      <c r="L5236" s="444">
        <f t="shared" ca="1" si="202"/>
        <v>28249514987080.758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28249514987080.758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117706312446.16982</v>
      </c>
      <c r="L5237" s="444">
        <f t="shared" ca="1" si="202"/>
        <v>28367221299526.926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28367221299526.926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118196755414.69553</v>
      </c>
      <c r="L5238" s="444">
        <f t="shared" ca="1" si="202"/>
        <v>28485418054941.621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28485418054941.621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118689241895.59009</v>
      </c>
      <c r="L5239" s="444">
        <f t="shared" ca="1" si="202"/>
        <v>28604107296837.211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28604107296837.211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119183780403.48836</v>
      </c>
      <c r="L5240" s="444">
        <f t="shared" ca="1" si="202"/>
        <v>28723291077240.699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28723291077240.699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119680379488.50291</v>
      </c>
      <c r="L5241" s="444">
        <f t="shared" ca="1" si="202"/>
        <v>28842971456729.203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28842971456729.203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120179047736.37167</v>
      </c>
      <c r="L5242" s="444">
        <f t="shared" ca="1" si="202"/>
        <v>28963150504465.574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28963150504465.574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120679793768.60655</v>
      </c>
      <c r="L5243" s="444">
        <f t="shared" ca="1" si="202"/>
        <v>29083830298234.18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29083830298234.18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121182626242.64241</v>
      </c>
      <c r="L5244" s="444">
        <f t="shared" ca="1" si="202"/>
        <v>29205012924476.82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29205012924476.82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121687553851.98674</v>
      </c>
      <c r="L5245" s="444">
        <f t="shared" ca="1" si="202"/>
        <v>29326700478328.809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29326700478328.809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122194585326.37001</v>
      </c>
      <c r="L5246" s="444">
        <f t="shared" ca="1" si="202"/>
        <v>29448895063655.18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29448895063655.18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122703729431.89656</v>
      </c>
      <c r="L5247" s="444">
        <f t="shared" ca="1" si="202"/>
        <v>29571598793087.078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29571598793087.078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123214994971.19614</v>
      </c>
      <c r="L5248" s="444">
        <f t="shared" ca="1" si="202"/>
        <v>29694813788058.273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29694813788058.273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123728390783.57614</v>
      </c>
      <c r="L5249" s="444">
        <f t="shared" ca="1" si="202"/>
        <v>29818542178841.848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29818542178841.848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124243925745.17435</v>
      </c>
      <c r="L5250" s="444">
        <f t="shared" ca="1" si="202"/>
        <v>29942786104587.023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29942786104587.023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124761608769.11258</v>
      </c>
      <c r="L5251" s="444">
        <f t="shared" ca="1" si="202"/>
        <v>30067547713356.137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30067547713356.137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125281448805.65057</v>
      </c>
      <c r="L5252" s="444">
        <f t="shared" ca="1" si="202"/>
        <v>30192829162161.789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30192829162161.789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125803454842.34079</v>
      </c>
      <c r="L5253" s="444">
        <f t="shared" ca="1" si="202"/>
        <v>30318632617004.129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30318632617004.129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126327635904.18385</v>
      </c>
      <c r="L5254" s="444">
        <f t="shared" ca="1" si="202"/>
        <v>30444960252908.313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30444960252908.313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126854001053.78465</v>
      </c>
      <c r="L5255" s="444">
        <f t="shared" ca="1" si="202"/>
        <v>30571814253962.098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30571814253962.098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127382559391.50873</v>
      </c>
      <c r="L5256" s="444">
        <f t="shared" ca="1" si="202"/>
        <v>30699196813353.605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30699196813353.605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127913320055.64001</v>
      </c>
      <c r="L5257" s="444">
        <f t="shared" ca="1" si="202"/>
        <v>30827110133409.246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30827110133409.246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128446292222.53853</v>
      </c>
      <c r="L5258" s="444">
        <f t="shared" ca="1" si="202"/>
        <v>30955556425631.785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30955556425631.785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128981485106.7991</v>
      </c>
      <c r="L5259" s="444">
        <f t="shared" ca="1" si="202"/>
        <v>31084537910738.586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31084537910738.586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129518907961.41078</v>
      </c>
      <c r="L5260" s="444">
        <f t="shared" ca="1" si="202"/>
        <v>31214056818699.996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31214056818699.996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130058570077.91664</v>
      </c>
      <c r="L5261" s="444">
        <f t="shared" ca="1" si="202"/>
        <v>31344115388777.914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31344115388777.914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130600480786.57465</v>
      </c>
      <c r="L5262" s="444">
        <f t="shared" ca="1" si="202"/>
        <v>31474715869564.488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31474715869564.488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131144649456.51869</v>
      </c>
      <c r="L5263" s="444">
        <f t="shared" ca="1" si="202"/>
        <v>31605860519021.008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31605860519021.008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131691085495.92088</v>
      </c>
      <c r="L5264" s="444">
        <f t="shared" ca="1" si="202"/>
        <v>31737551604516.93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31737551604516.93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132239798352.15387</v>
      </c>
      <c r="L5265" s="444">
        <f t="shared" ca="1" si="202"/>
        <v>31869791402869.082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31869791402869.082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132790797511.95453</v>
      </c>
      <c r="L5266" s="444">
        <f t="shared" ca="1" si="202"/>
        <v>32002582200381.035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32002582200381.035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133344092501.58765</v>
      </c>
      <c r="L5267" s="444">
        <f t="shared" ca="1" si="202"/>
        <v>32135926292882.621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32135926292882.621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133899692887.01093</v>
      </c>
      <c r="L5268" s="444">
        <f t="shared" ca="1" si="202"/>
        <v>32269825985769.633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32269825985769.633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134457608274.04013</v>
      </c>
      <c r="L5269" s="444">
        <f t="shared" ca="1" si="202"/>
        <v>32404283594043.672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32404283594043.672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135017848308.5153</v>
      </c>
      <c r="L5270" s="444">
        <f t="shared" ca="1" si="202"/>
        <v>32539301442352.188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32539301442352.188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135580422676.46747</v>
      </c>
      <c r="L5271" s="444">
        <f t="shared" ca="1" si="202"/>
        <v>32674881865028.656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32674881865028.656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136145341104.28607</v>
      </c>
      <c r="L5272" s="444">
        <f t="shared" ca="1" si="202"/>
        <v>32811027206132.941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32811027206132.941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136712613358.88727</v>
      </c>
      <c r="L5273" s="444">
        <f t="shared" ca="1" si="202"/>
        <v>32947739819491.828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32947739819491.828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137282249247.88261</v>
      </c>
      <c r="L5274" s="444">
        <f t="shared" ca="1" si="202"/>
        <v>33085022068739.711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33085022068739.711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137854258619.74878</v>
      </c>
      <c r="L5275" s="444">
        <f t="shared" ca="1" si="202"/>
        <v>33222876327359.461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33222876327359.461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138428651363.99774</v>
      </c>
      <c r="L5276" s="444">
        <f t="shared" ca="1" si="202"/>
        <v>33361304978723.457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33361304978723.457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139005437411.34775</v>
      </c>
      <c r="L5277" s="444">
        <f t="shared" ca="1" si="202"/>
        <v>33500310416134.805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33500310416134.805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139584626733.89499</v>
      </c>
      <c r="L5278" s="444">
        <f t="shared" ca="1" si="202"/>
        <v>33639895042868.699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33639895042868.699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140166229345.28622</v>
      </c>
      <c r="L5279" s="444">
        <f t="shared" ca="1" si="202"/>
        <v>33780061272213.984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33780061272213.984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140750255300.8916</v>
      </c>
      <c r="L5280" s="444">
        <f t="shared" ca="1" si="202"/>
        <v>33920811527514.875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33920811527514.875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141336714697.97867</v>
      </c>
      <c r="L5281" s="444">
        <f t="shared" ca="1" si="202"/>
        <v>34062148242212.855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34062148242212.855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141925617675.8869</v>
      </c>
      <c r="L5282" s="444">
        <f t="shared" ca="1" si="202"/>
        <v>34204073859888.742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34204073859888.742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142516974416.20306</v>
      </c>
      <c r="L5283" s="444">
        <f t="shared" ca="1" si="202"/>
        <v>34346590834304.945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34346590834304.945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143110795142.93726</v>
      </c>
      <c r="L5284" s="444">
        <f t="shared" ca="1" si="202"/>
        <v>34489701629447.883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34489701629447.883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143707090122.69949</v>
      </c>
      <c r="L5285" s="444">
        <f t="shared" ca="1" si="202"/>
        <v>34633408719570.582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34633408719570.582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144305869664.87741</v>
      </c>
      <c r="L5286" s="444">
        <f t="shared" ca="1" si="202"/>
        <v>34777714589235.461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34777714589235.461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144907144121.81442</v>
      </c>
      <c r="L5287" s="444">
        <f t="shared" ca="1" si="202"/>
        <v>34922621733357.273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34922621733357.273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145510923888.98865</v>
      </c>
      <c r="L5288" s="444">
        <f t="shared" ca="1" si="202"/>
        <v>35068132657246.262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35068132657246.262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146117219405.19275</v>
      </c>
      <c r="L5289" s="444">
        <f t="shared" ca="1" si="202"/>
        <v>35214249876651.453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35214249876651.453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146726041152.71439</v>
      </c>
      <c r="L5290" s="444">
        <f t="shared" ca="1" si="202"/>
        <v>35360975917804.164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35360975917804.164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147337399657.51733</v>
      </c>
      <c r="L5291" s="444">
        <f t="shared" ca="1" si="202"/>
        <v>35508313317461.68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35508313317461.68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147951305489.42368</v>
      </c>
      <c r="L5292" s="444">
        <f t="shared" ca="1" si="202"/>
        <v>35656264622951.102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35656264622951.102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148567769262.29626</v>
      </c>
      <c r="L5293" s="444">
        <f t="shared" ca="1" si="202"/>
        <v>35804832392213.398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35804832392213.398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149186801634.2225</v>
      </c>
      <c r="L5294" s="444">
        <f t="shared" ca="1" si="202"/>
        <v>35954019193847.617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35954019193847.617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149808413307.69839</v>
      </c>
      <c r="L5295" s="444">
        <f t="shared" ca="1" si="202"/>
        <v>36103827607155.313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36103827607155.313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150432615029.81381</v>
      </c>
      <c r="L5296" s="444">
        <f t="shared" ca="1" si="202"/>
        <v>36254260222185.125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36254260222185.125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151059417592.43802</v>
      </c>
      <c r="L5297" s="444">
        <f t="shared" ca="1" si="202"/>
        <v>36405319639777.563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36405319639777.563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151688831832.40649</v>
      </c>
      <c r="L5298" s="444">
        <f t="shared" ca="1" si="202"/>
        <v>36557008471609.969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36557008471609.969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152320868631.70819</v>
      </c>
      <c r="L5299" s="444">
        <f t="shared" ca="1" si="202"/>
        <v>36709329340241.68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36709329340241.68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152955538917.67368</v>
      </c>
      <c r="L5300" s="444">
        <f t="shared" ca="1" si="202"/>
        <v>36862284879159.352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36862284879159.352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153592853663.16397</v>
      </c>
      <c r="L5301" s="444">
        <f t="shared" ca="1" si="202"/>
        <v>37015877732822.516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37015877732822.516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154232823886.76047</v>
      </c>
      <c r="L5302" s="444">
        <f t="shared" ca="1" si="202"/>
        <v>37170110556709.273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37170110556709.273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154875460652.95529</v>
      </c>
      <c r="L5303" s="444">
        <f t="shared" ca="1" si="202"/>
        <v>37324986017362.227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37324986017362.227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155520775072.34262</v>
      </c>
      <c r="L5304" s="444">
        <f t="shared" ca="1" si="202"/>
        <v>37480506792434.57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37480506792434.57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156168778301.8107</v>
      </c>
      <c r="L5305" s="444">
        <f t="shared" ca="1" si="202"/>
        <v>37636675570736.383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37636675570736.383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156819481544.73492</v>
      </c>
      <c r="L5306" s="444">
        <f t="shared" ca="1" si="202"/>
        <v>37793495052281.117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37793495052281.117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157472896051.17133</v>
      </c>
      <c r="L5307" s="444">
        <f t="shared" ca="1" si="202"/>
        <v>37950967948332.289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37950967948332.289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158129033118.05121</v>
      </c>
      <c r="L5308" s="444">
        <f t="shared" ca="1" si="202"/>
        <v>38109096981450.344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38109096981450.344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158787904089.37643</v>
      </c>
      <c r="L5309" s="444">
        <f t="shared" ca="1" si="202"/>
        <v>38267884885539.719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38267884885539.719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159449520356.4155</v>
      </c>
      <c r="L5310" s="444">
        <f t="shared" ca="1" si="202"/>
        <v>38427334405896.133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38427334405896.133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160113893357.90054</v>
      </c>
      <c r="L5311" s="444">
        <f t="shared" ca="1" si="202"/>
        <v>38587448299254.031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38587448299254.031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160781034580.22513</v>
      </c>
      <c r="L5312" s="444">
        <f t="shared" ca="1" si="202"/>
        <v>38748229333834.258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38748229333834.258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161450955557.64273</v>
      </c>
      <c r="L5313" s="444">
        <f t="shared" ca="1" si="202"/>
        <v>38909680289391.898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38909680289391.898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162123667872.46625</v>
      </c>
      <c r="L5314" s="444">
        <f t="shared" ca="1" si="202"/>
        <v>39071803957264.367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39071803957264.367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162799183155.26819</v>
      </c>
      <c r="L5315" s="444">
        <f t="shared" ca="1" si="202"/>
        <v>39234603140419.633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39234603140419.633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163477513085.08179</v>
      </c>
      <c r="L5316" s="444">
        <f t="shared" ca="1" si="202"/>
        <v>39398080653504.711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39398080653504.711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164158669389.60297</v>
      </c>
      <c r="L5317" s="444">
        <f t="shared" ca="1" si="202"/>
        <v>39562239322894.313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39562239322894.313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164842663845.39297</v>
      </c>
      <c r="L5318" s="444">
        <f t="shared" ca="1" si="202"/>
        <v>39727081986739.703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39727081986739.703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165529508278.08209</v>
      </c>
      <c r="L5319" s="444">
        <f t="shared" ca="1" si="202"/>
        <v>39892611495017.789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39892611495017.789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166219214562.57413</v>
      </c>
      <c r="L5320" s="444">
        <f t="shared" ca="1" si="202"/>
        <v>40058830709580.359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40058830709580.359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166911794623.2515</v>
      </c>
      <c r="L5321" s="444">
        <f t="shared" ca="1" si="202"/>
        <v>40225742504203.609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40225742504203.609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167607260434.1817</v>
      </c>
      <c r="L5322" s="444">
        <f t="shared" ca="1" si="202"/>
        <v>40393349764637.789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40393349764637.789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168305624019.32413</v>
      </c>
      <c r="L5323" s="444">
        <f t="shared" ca="1" si="202"/>
        <v>40561655388657.109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40561655388657.109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169006897452.73795</v>
      </c>
      <c r="L5324" s="444">
        <f t="shared" ca="1" si="202"/>
        <v>40730662286109.844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40730662286109.844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169711092858.79102</v>
      </c>
      <c r="L5325" s="444">
        <f t="shared" ca="1" si="202"/>
        <v>40900373378968.633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40900373378968.633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170418222412.36929</v>
      </c>
      <c r="L5326" s="444">
        <f t="shared" ca="1" si="202"/>
        <v>41070791601381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41070791601381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171128298339.08749</v>
      </c>
      <c r="L5327" s="444">
        <f t="shared" ca="1" si="202"/>
        <v>41241919899720.086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41241919899720.086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171841332915.50037</v>
      </c>
      <c r="L5328" s="444">
        <f t="shared" ca="1" si="202"/>
        <v>41413761232635.586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41413761232635.586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172557338469.31494</v>
      </c>
      <c r="L5329" s="444">
        <f t="shared" ca="1" si="202"/>
        <v>41586318571104.898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41586318571104.898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173276327379.60373</v>
      </c>
      <c r="L5330" s="444">
        <f t="shared" ca="1" si="202"/>
        <v>41759594898484.5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41759594898484.5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173998312077.01874</v>
      </c>
      <c r="L5331" s="444">
        <f t="shared" ca="1" si="202"/>
        <v>41933593210561.516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41933593210561.516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174723305044.00632</v>
      </c>
      <c r="L5332" s="444">
        <f t="shared" ca="1" si="202"/>
        <v>42108316515605.523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42108316515605.523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175451318815.02301</v>
      </c>
      <c r="L5333" s="444">
        <f t="shared" ca="1" si="202"/>
        <v>42283767834420.547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42283767834420.547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176182365976.75229</v>
      </c>
      <c r="L5334" s="444">
        <f t="shared" ca="1" si="202"/>
        <v>42459950200397.297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42459950200397.297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176916459168.32208</v>
      </c>
      <c r="L5335" s="444">
        <f t="shared" ca="1" si="202"/>
        <v>42636866659565.617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42636866659565.617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177653611081.52341</v>
      </c>
      <c r="L5336" s="444">
        <f t="shared" ca="1" si="202"/>
        <v>42814520270647.141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42814520270647.141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178393834461.02975</v>
      </c>
      <c r="L5337" s="444">
        <f t="shared" ca="1" si="202"/>
        <v>42992914105108.172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42992914105108.172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179137142104.61737</v>
      </c>
      <c r="L5338" s="444">
        <f t="shared" ca="1" si="202"/>
        <v>43172051247212.789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43172051247212.789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179883546863.38663</v>
      </c>
      <c r="L5339" s="444">
        <f t="shared" ca="1" si="202"/>
        <v>43351934794076.172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43351934794076.172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180633061641.98404</v>
      </c>
      <c r="L5340" s="444">
        <f t="shared" ca="1" si="202"/>
        <v>43532567855718.156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43532567855718.156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181385699398.82565</v>
      </c>
      <c r="L5341" s="444">
        <f t="shared" ca="1" si="202"/>
        <v>43713953555116.984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43713953555116.984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182141473146.32077</v>
      </c>
      <c r="L5342" s="444">
        <f t="shared" ca="1" si="202"/>
        <v>43896095028263.305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43896095028263.305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182900395951.09711</v>
      </c>
      <c r="L5343" s="444">
        <f t="shared" ca="1" si="202"/>
        <v>44078995424214.398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44078995424214.398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183662480934.22665</v>
      </c>
      <c r="L5344" s="444">
        <f t="shared" ca="1" si="202"/>
        <v>44262657905148.625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44262657905148.625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184427741271.45261</v>
      </c>
      <c r="L5345" s="444">
        <f t="shared" ca="1" si="202"/>
        <v>44447085646420.078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44447085646420.078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185196190193.41699</v>
      </c>
      <c r="L5346" s="444">
        <f t="shared" ca="1" si="202"/>
        <v>44632281836613.492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44632281836613.492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185967840985.88956</v>
      </c>
      <c r="L5347" s="444">
        <f t="shared" ca="1" si="202"/>
        <v>44818249677599.383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44818249677599.383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186742706989.99744</v>
      </c>
      <c r="L5348" s="444">
        <f t="shared" ca="1" si="202"/>
        <v>45004992384589.383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45004992384589.383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187520801602.45575</v>
      </c>
      <c r="L5349" s="444">
        <f t="shared" ca="1" si="202"/>
        <v>45192513186191.836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45192513186191.836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188302138275.79932</v>
      </c>
      <c r="L5350" s="444">
        <f t="shared" ca="1" si="202"/>
        <v>45380815324467.633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45380815324467.633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189086730518.61514</v>
      </c>
      <c r="L5351" s="444">
        <f t="shared" ca="1" si="202"/>
        <v>45569902054986.25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45569902054986.25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189874591895.77603</v>
      </c>
      <c r="L5352" s="444">
        <f t="shared" ca="1" si="202"/>
        <v>45759776646882.023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45759776646882.023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190665736028.67511</v>
      </c>
      <c r="L5353" s="444">
        <f t="shared" ca="1" si="202"/>
        <v>45950442382910.695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45950442382910.695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191460176595.46124</v>
      </c>
      <c r="L5354" s="444">
        <f t="shared" ca="1" si="202"/>
        <v>46141902559506.156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46141902559506.156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192257927331.27563</v>
      </c>
      <c r="L5355" s="444">
        <f t="shared" ca="1" si="202"/>
        <v>46334160486837.43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46334160486837.43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193059002028.48929</v>
      </c>
      <c r="L5356" s="444">
        <f t="shared" ca="1" si="202"/>
        <v>46527219488865.922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46527219488865.922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193863414536.94135</v>
      </c>
      <c r="L5357" s="444">
        <f t="shared" ca="1" si="202"/>
        <v>46721082903402.859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46721082903402.859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194671178764.17859</v>
      </c>
      <c r="L5358" s="444">
        <f t="shared" ca="1" si="202"/>
        <v>46915754082167.039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46915754082167.039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195482308675.69598</v>
      </c>
      <c r="L5359" s="444">
        <f t="shared" ca="1" si="202"/>
        <v>47111236390842.734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47111236390842.734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196296818295.17807</v>
      </c>
      <c r="L5360" s="444">
        <f t="shared" ca="1" si="202"/>
        <v>47307533209137.914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47307533209137.914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197114721704.7413</v>
      </c>
      <c r="L5361" s="444">
        <f t="shared" ca="1" si="202"/>
        <v>47504647930842.656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47504647930842.656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197936033045.17773</v>
      </c>
      <c r="L5362" s="444">
        <f t="shared" ca="1" si="202"/>
        <v>47702583963887.836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47702583963887.836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198760766516.19931</v>
      </c>
      <c r="L5363" s="444">
        <f t="shared" ref="L5363:L5617" ca="1" si="207">I5363-J5363+K5363</f>
        <v>47901344730404.039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47901344730404.039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199588936376.6835</v>
      </c>
      <c r="L5364" s="444">
        <f t="shared" ca="1" si="207"/>
        <v>48100933666780.719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48100933666780.719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200420556944.91965</v>
      </c>
      <c r="L5365" s="444">
        <f t="shared" ca="1" si="207"/>
        <v>48301354223725.641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48301354223725.641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201255642598.85684</v>
      </c>
      <c r="L5366" s="444">
        <f t="shared" ca="1" si="207"/>
        <v>48502609866324.5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48502609866324.5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202094207776.35208</v>
      </c>
      <c r="L5367" s="444">
        <f t="shared" ca="1" si="207"/>
        <v>48704704074100.852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48704704074100.852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202936266975.42023</v>
      </c>
      <c r="L5368" s="444">
        <f t="shared" ca="1" si="207"/>
        <v>48907640341076.273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48907640341076.273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203781834754.48447</v>
      </c>
      <c r="L5369" s="444">
        <f t="shared" ca="1" si="207"/>
        <v>49111422175830.758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49111422175830.758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204630925732.62814</v>
      </c>
      <c r="L5370" s="444">
        <f t="shared" ca="1" si="207"/>
        <v>49316053101563.383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49316053101563.383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205483554589.84741</v>
      </c>
      <c r="L5371" s="444">
        <f t="shared" ca="1" si="207"/>
        <v>49521536656153.227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49521536656153.227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206339736067.30511</v>
      </c>
      <c r="L5372" s="444">
        <f t="shared" ca="1" si="207"/>
        <v>49727876392220.531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49727876392220.531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207199484967.58554</v>
      </c>
      <c r="L5373" s="444">
        <f t="shared" ca="1" si="207"/>
        <v>49935075877188.117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49935075877188.117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208062816154.9505</v>
      </c>
      <c r="L5374" s="444">
        <f t="shared" ca="1" si="207"/>
        <v>50143138693343.07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50143138693343.07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208929744555.59613</v>
      </c>
      <c r="L5375" s="444">
        <f t="shared" ca="1" si="207"/>
        <v>50352068437898.664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50352068437898.664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209800285157.9111</v>
      </c>
      <c r="L5376" s="444">
        <f t="shared" ca="1" si="207"/>
        <v>50561868723056.578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50561868723056.578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210674453012.73575</v>
      </c>
      <c r="L5377" s="444">
        <f t="shared" ca="1" si="207"/>
        <v>50772543176069.313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50772543176069.313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211552263233.62213</v>
      </c>
      <c r="L5378" s="444">
        <f t="shared" ca="1" si="207"/>
        <v>50984095439302.938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50984095439302.938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212433730997.09558</v>
      </c>
      <c r="L5379" s="444">
        <f t="shared" ca="1" si="207"/>
        <v>51196529170300.031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51196529170300.031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213318871542.91681</v>
      </c>
      <c r="L5380" s="444">
        <f t="shared" ca="1" si="207"/>
        <v>51409848041842.945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51409848041842.945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214207700174.34561</v>
      </c>
      <c r="L5381" s="444">
        <f t="shared" ca="1" si="207"/>
        <v>51624055742017.289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51624055742017.289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215100232258.40536</v>
      </c>
      <c r="L5382" s="444">
        <f t="shared" ca="1" si="207"/>
        <v>51839155974275.695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51839155974275.695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215996483226.14874</v>
      </c>
      <c r="L5383" s="444">
        <f t="shared" ca="1" si="207"/>
        <v>52055152457501.844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52055152457501.844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216896468572.92435</v>
      </c>
      <c r="L5384" s="444">
        <f t="shared" ca="1" si="207"/>
        <v>52272048926074.766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52272048926074.766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217800203858.64487</v>
      </c>
      <c r="L5385" s="444">
        <f t="shared" ca="1" si="207"/>
        <v>52489849129933.414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52489849129933.414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218707704708.05588</v>
      </c>
      <c r="L5386" s="444">
        <f t="shared" ca="1" si="207"/>
        <v>52708556834641.469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52708556834641.469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219618986811.0061</v>
      </c>
      <c r="L5387" s="444">
        <f t="shared" ca="1" si="207"/>
        <v>52928175821452.477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52928175821452.477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220534065922.71866</v>
      </c>
      <c r="L5388" s="444">
        <f t="shared" ca="1" si="207"/>
        <v>53148709887375.195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53148709887375.195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221452957864.06332</v>
      </c>
      <c r="L5389" s="444">
        <f t="shared" ca="1" si="207"/>
        <v>53370162845239.258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53370162845239.258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222375678521.83023</v>
      </c>
      <c r="L5390" s="444">
        <f t="shared" ca="1" si="207"/>
        <v>53592538523761.086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53592538523761.086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223302243849.00452</v>
      </c>
      <c r="L5391" s="444">
        <f t="shared" ca="1" si="207"/>
        <v>53815840767610.094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53815840767610.094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224232669865.04205</v>
      </c>
      <c r="L5392" s="444">
        <f t="shared" ca="1" si="207"/>
        <v>54040073437475.133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54040073437475.133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225166972656.14639</v>
      </c>
      <c r="L5393" s="444">
        <f t="shared" ca="1" si="207"/>
        <v>54265240410131.281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54265240410131.281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226105168375.547</v>
      </c>
      <c r="L5394" s="444">
        <f t="shared" ca="1" si="207"/>
        <v>54491345578506.828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54491345578506.828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227047273243.77844</v>
      </c>
      <c r="L5395" s="444">
        <f t="shared" ca="1" si="207"/>
        <v>54718392851750.609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54718392851750.609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227993303548.96088</v>
      </c>
      <c r="L5396" s="444">
        <f t="shared" ca="1" si="207"/>
        <v>54946386155299.57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54946386155299.57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228943275647.08154</v>
      </c>
      <c r="L5397" s="444">
        <f t="shared" ca="1" si="207"/>
        <v>55175329430946.648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55175329430946.648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229897205962.27771</v>
      </c>
      <c r="L5398" s="444">
        <f t="shared" ca="1" si="207"/>
        <v>55405226636908.93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55405226636908.93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230855110987.12054</v>
      </c>
      <c r="L5399" s="444">
        <f t="shared" ca="1" si="207"/>
        <v>55636081747896.047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55636081747896.047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231817007282.90018</v>
      </c>
      <c r="L5400" s="444">
        <f t="shared" ca="1" si="207"/>
        <v>55867898755178.945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55867898755178.945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232782911479.91226</v>
      </c>
      <c r="L5401" s="444">
        <f t="shared" ca="1" si="207"/>
        <v>56100681666658.859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56100681666658.859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233752840277.74521</v>
      </c>
      <c r="L5402" s="444">
        <f t="shared" ca="1" si="207"/>
        <v>56334434506936.602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56334434506936.602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234726810445.56921</v>
      </c>
      <c r="L5403" s="444">
        <f t="shared" ca="1" si="207"/>
        <v>56569161317382.172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56569161317382.172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235704838822.42569</v>
      </c>
      <c r="L5404" s="444">
        <f t="shared" ca="1" si="207"/>
        <v>56804866156204.594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56804866156204.594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236686942317.51917</v>
      </c>
      <c r="L5405" s="444">
        <f t="shared" ca="1" si="207"/>
        <v>57041553098522.109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57041553098522.109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237673137910.50879</v>
      </c>
      <c r="L5406" s="444">
        <f t="shared" ca="1" si="207"/>
        <v>57279226236432.617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57279226236432.617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238663442651.80258</v>
      </c>
      <c r="L5407" s="444">
        <f t="shared" ca="1" si="207"/>
        <v>57517889679084.422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57517889679084.422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239657873662.85175</v>
      </c>
      <c r="L5408" s="444">
        <f t="shared" ca="1" si="207"/>
        <v>57757547552747.273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57757547552747.273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240656448136.44696</v>
      </c>
      <c r="L5409" s="444">
        <f t="shared" ca="1" si="207"/>
        <v>57998204000883.719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57998204000883.719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241659183337.0155</v>
      </c>
      <c r="L5410" s="444">
        <f t="shared" ca="1" si="207"/>
        <v>58239863184220.734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58239863184220.734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242666096600.91971</v>
      </c>
      <c r="L5411" s="444">
        <f t="shared" ca="1" si="207"/>
        <v>58482529280821.656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58482529280821.656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243677205336.7569</v>
      </c>
      <c r="L5412" s="444">
        <f t="shared" ca="1" si="207"/>
        <v>58726206486158.414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58726206486158.414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244692527025.66006</v>
      </c>
      <c r="L5413" s="444">
        <f t="shared" ca="1" si="207"/>
        <v>58970899013184.07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58970899013184.07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245712079221.60028</v>
      </c>
      <c r="L5414" s="444">
        <f t="shared" ca="1" si="207"/>
        <v>59216611092405.672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59216611092405.672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246735879551.69031</v>
      </c>
      <c r="L5415" s="444">
        <f t="shared" ca="1" si="207"/>
        <v>59463346971957.359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59463346971957.359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247763945716.48898</v>
      </c>
      <c r="L5416" s="444">
        <f t="shared" ca="1" si="207"/>
        <v>59711110917673.852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59711110917673.852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248796295490.30771</v>
      </c>
      <c r="L5417" s="444">
        <f t="shared" ca="1" si="207"/>
        <v>59959907213164.156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59959907213164.156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249832946721.5173</v>
      </c>
      <c r="L5418" s="444">
        <f t="shared" ca="1" si="207"/>
        <v>60209740159885.672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60209740159885.672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250873917332.85699</v>
      </c>
      <c r="L5419" s="444">
        <f t="shared" ca="1" si="207"/>
        <v>60460614077218.531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60460614077218.531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251919225321.74387</v>
      </c>
      <c r="L5420" s="444">
        <f t="shared" ca="1" si="207"/>
        <v>60712533302540.273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60712533302540.273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252968888760.58447</v>
      </c>
      <c r="L5421" s="444">
        <f t="shared" ca="1" si="207"/>
        <v>60965502191300.859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60965502191300.859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254022925797.08694</v>
      </c>
      <c r="L5422" s="444">
        <f t="shared" ca="1" si="207"/>
        <v>61219525117097.945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61219525117097.945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255081354654.5748</v>
      </c>
      <c r="L5423" s="444">
        <f t="shared" ca="1" si="207"/>
        <v>61474606471752.523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61474606471752.523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256144193632.30219</v>
      </c>
      <c r="L5424" s="444">
        <f t="shared" ca="1" si="207"/>
        <v>61730750665384.828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61730750665384.828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257211461105.77008</v>
      </c>
      <c r="L5425" s="444">
        <f t="shared" ca="1" si="207"/>
        <v>61987962126490.602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61987962126490.602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258283175527.04416</v>
      </c>
      <c r="L5426" s="444">
        <f t="shared" ca="1" si="207"/>
        <v>62246245302017.648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62246245302017.648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259359355425.07352</v>
      </c>
      <c r="L5427" s="444">
        <f t="shared" ca="1" si="207"/>
        <v>62505604657442.719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62505604657442.719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260440019406.01135</v>
      </c>
      <c r="L5428" s="444">
        <f t="shared" ca="1" si="207"/>
        <v>62766044676848.727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62766044676848.727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261525186153.53635</v>
      </c>
      <c r="L5429" s="444">
        <f t="shared" ca="1" si="207"/>
        <v>63027569863002.266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63027569863002.266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262614874429.17612</v>
      </c>
      <c r="L5430" s="444">
        <f t="shared" ca="1" si="207"/>
        <v>63290184737431.445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63290184737431.445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263709103072.63098</v>
      </c>
      <c r="L5431" s="444">
        <f t="shared" ca="1" si="207"/>
        <v>63553893840504.078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63553893840504.078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264807891002.10031</v>
      </c>
      <c r="L5432" s="444">
        <f t="shared" ca="1" si="207"/>
        <v>63818701731506.18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63818701731506.18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265911257214.60907</v>
      </c>
      <c r="L5433" s="444">
        <f t="shared" ca="1" si="207"/>
        <v>64084612988720.789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64084612988720.789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267019220786.33661</v>
      </c>
      <c r="L5434" s="444">
        <f t="shared" ca="1" si="207"/>
        <v>64351632209507.125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64351632209507.125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268131800872.94635</v>
      </c>
      <c r="L5435" s="444">
        <f t="shared" ca="1" si="207"/>
        <v>64619764010380.07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64619764010380.07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269249016709.91696</v>
      </c>
      <c r="L5436" s="444">
        <f t="shared" ca="1" si="207"/>
        <v>64889013027089.984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64889013027089.984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270370887612.87497</v>
      </c>
      <c r="L5437" s="444">
        <f t="shared" ca="1" si="207"/>
        <v>65159383914702.859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65159383914702.859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271497432977.92862</v>
      </c>
      <c r="L5438" s="444">
        <f t="shared" ca="1" si="207"/>
        <v>65430881347680.789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65430881347680.789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272628672282.0033</v>
      </c>
      <c r="L5439" s="444">
        <f t="shared" ca="1" si="207"/>
        <v>65703510019962.789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65703510019962.789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273764625083.17828</v>
      </c>
      <c r="L5440" s="444">
        <f t="shared" ca="1" si="207"/>
        <v>65977274645045.969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65977274645045.969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274905311021.02484</v>
      </c>
      <c r="L5441" s="444">
        <f t="shared" ca="1" si="207"/>
        <v>66252179956066.992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66252179956066.992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276050749816.9458</v>
      </c>
      <c r="L5442" s="444">
        <f t="shared" ca="1" si="207"/>
        <v>66528230705883.938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66528230705883.938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277200961274.51642</v>
      </c>
      <c r="L5443" s="444">
        <f t="shared" ca="1" si="207"/>
        <v>66805431667158.453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66805431667158.453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278355965279.82684</v>
      </c>
      <c r="L5444" s="444">
        <f t="shared" ca="1" si="207"/>
        <v>67083787632438.281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67083787632438.281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279515781801.82611</v>
      </c>
      <c r="L5445" s="444">
        <f t="shared" ca="1" si="207"/>
        <v>67363303414240.109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67363303414240.109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280680430892.66711</v>
      </c>
      <c r="L5446" s="444">
        <f t="shared" ca="1" si="207"/>
        <v>67643983845132.773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67643983845132.773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281849932688.05322</v>
      </c>
      <c r="L5447" s="444">
        <f t="shared" ca="1" si="207"/>
        <v>67925833777820.828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67925833777820.828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283024307407.58679</v>
      </c>
      <c r="L5448" s="444">
        <f t="shared" ca="1" si="207"/>
        <v>68208858085228.414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68208858085228.414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284203575355.11841</v>
      </c>
      <c r="L5449" s="444">
        <f t="shared" ca="1" si="207"/>
        <v>68493061660583.531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68493061660583.531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285387756919.09802</v>
      </c>
      <c r="L5450" s="444">
        <f t="shared" ca="1" si="207"/>
        <v>68778449417502.633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68778449417502.633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286576872572.92761</v>
      </c>
      <c r="L5451" s="444">
        <f t="shared" ca="1" si="207"/>
        <v>69065026290075.563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69065026290075.563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287770942875.31482</v>
      </c>
      <c r="L5452" s="444">
        <f t="shared" ca="1" si="207"/>
        <v>69352797232950.875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69352797232950.875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288969988470.62866</v>
      </c>
      <c r="L5453" s="444">
        <f t="shared" ca="1" si="207"/>
        <v>69641767221421.5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69641767221421.5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290174030089.25623</v>
      </c>
      <c r="L5454" s="444">
        <f t="shared" ca="1" si="207"/>
        <v>69931941251510.758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69931941251510.758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291383088547.96149</v>
      </c>
      <c r="L5455" s="444">
        <f t="shared" ca="1" si="207"/>
        <v>70223324340058.719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70223324340058.719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292597184750.24463</v>
      </c>
      <c r="L5456" s="444">
        <f t="shared" ca="1" si="207"/>
        <v>70515921524808.969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70515921524808.969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293816339686.70404</v>
      </c>
      <c r="L5457" s="444">
        <f t="shared" ca="1" si="207"/>
        <v>70809737864495.672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70809737864495.672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295040574435.39862</v>
      </c>
      <c r="L5458" s="444">
        <f t="shared" ca="1" si="207"/>
        <v>71104778438931.078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71104778438931.078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296269910162.21283</v>
      </c>
      <c r="L5459" s="444">
        <f t="shared" ca="1" si="207"/>
        <v>71401048349093.297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71401048349093.297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297504368121.22205</v>
      </c>
      <c r="L5460" s="444">
        <f t="shared" ca="1" si="207"/>
        <v>71698552717214.516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71698552717214.516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298743969655.06049</v>
      </c>
      <c r="L5461" s="444">
        <f t="shared" ca="1" si="207"/>
        <v>71997296686869.578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71997296686869.578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299988736195.28992</v>
      </c>
      <c r="L5462" s="444">
        <f t="shared" ca="1" si="207"/>
        <v>72297285423064.875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72297285423064.875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301238689262.77032</v>
      </c>
      <c r="L5463" s="444">
        <f t="shared" ca="1" si="207"/>
        <v>72598524112327.641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72598524112327.641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302493850468.03186</v>
      </c>
      <c r="L5464" s="444">
        <f t="shared" ca="1" si="207"/>
        <v>72901017962795.672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72901017962795.672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303754241511.64862</v>
      </c>
      <c r="L5465" s="444">
        <f t="shared" ca="1" si="207"/>
        <v>73204772204307.328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73204772204307.328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305019884184.61389</v>
      </c>
      <c r="L5466" s="444">
        <f t="shared" ca="1" si="207"/>
        <v>73509792088491.938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73509792088491.938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306290800368.71643</v>
      </c>
      <c r="L5467" s="444">
        <f t="shared" ca="1" si="207"/>
        <v>73816082888860.656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73816082888860.656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307567012036.91937</v>
      </c>
      <c r="L5468" s="444">
        <f t="shared" ca="1" si="207"/>
        <v>74123649900897.578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74123649900897.578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308848541253.73993</v>
      </c>
      <c r="L5469" s="444">
        <f t="shared" ca="1" si="207"/>
        <v>74432498442151.313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74432498442151.313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310135410175.63049</v>
      </c>
      <c r="L5470" s="444">
        <f t="shared" ca="1" si="207"/>
        <v>74742633852326.938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74742633852326.938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311427641051.36224</v>
      </c>
      <c r="L5471" s="444">
        <f t="shared" ca="1" si="207"/>
        <v>75054061493378.297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75054061493378.297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312725256222.40955</v>
      </c>
      <c r="L5472" s="444">
        <f t="shared" ca="1" si="207"/>
        <v>75366786749600.703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75366786749600.703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314028278123.33624</v>
      </c>
      <c r="L5473" s="444">
        <f t="shared" ca="1" si="207"/>
        <v>75680815027724.047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75680815027724.047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315336729282.18353</v>
      </c>
      <c r="L5474" s="444">
        <f t="shared" ca="1" si="207"/>
        <v>75996151757006.234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75996151757006.234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316650632320.85931</v>
      </c>
      <c r="L5475" s="444">
        <f t="shared" ca="1" si="207"/>
        <v>76312802389327.094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76312802389327.094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317970009955.52954</v>
      </c>
      <c r="L5476" s="444">
        <f t="shared" ca="1" si="207"/>
        <v>76630772399282.625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76630772399282.625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319294884997.01093</v>
      </c>
      <c r="L5477" s="444">
        <f t="shared" ca="1" si="207"/>
        <v>76950067284279.641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76950067284279.641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320625280351.16516</v>
      </c>
      <c r="L5478" s="444">
        <f t="shared" ca="1" si="207"/>
        <v>77270692564630.813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77270692564630.813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321961219019.29504</v>
      </c>
      <c r="L5479" s="444">
        <f t="shared" ca="1" si="207"/>
        <v>77592653783650.109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77592653783650.109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323302724098.54211</v>
      </c>
      <c r="L5480" s="444">
        <f t="shared" ca="1" si="207"/>
        <v>77915956507748.656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77915956507748.656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324649818782.28607</v>
      </c>
      <c r="L5481" s="444">
        <f t="shared" ca="1" si="207"/>
        <v>78240606326530.938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78240606326530.938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326002526360.54559</v>
      </c>
      <c r="L5482" s="444">
        <f t="shared" ca="1" si="207"/>
        <v>78566608852891.484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78566608852891.484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327360870220.38116</v>
      </c>
      <c r="L5483" s="444">
        <f t="shared" ca="1" si="207"/>
        <v>78893969723111.859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78893969723111.859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328724873846.29944</v>
      </c>
      <c r="L5484" s="444">
        <f t="shared" ca="1" si="207"/>
        <v>79222694596958.156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79222694596958.156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330094560820.659</v>
      </c>
      <c r="L5485" s="444">
        <f t="shared" ca="1" si="207"/>
        <v>79552789157778.813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79552789157778.813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331469954824.07837</v>
      </c>
      <c r="L5486" s="444">
        <f t="shared" ca="1" si="207"/>
        <v>79884259112602.891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79884259112602.891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332851079635.8454</v>
      </c>
      <c r="L5487" s="444">
        <f t="shared" ca="1" si="207"/>
        <v>80217110192238.734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80217110192238.734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334237959134.32806</v>
      </c>
      <c r="L5488" s="444">
        <f t="shared" ca="1" si="207"/>
        <v>80551348151373.063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80551348151373.063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335630617297.38776</v>
      </c>
      <c r="L5489" s="444">
        <f t="shared" ca="1" si="207"/>
        <v>80886978768670.453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80886978768670.453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337029078202.79358</v>
      </c>
      <c r="L5490" s="444">
        <f t="shared" ca="1" si="207"/>
        <v>81224007846873.25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81224007846873.25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338433366028.63855</v>
      </c>
      <c r="L5491" s="444">
        <f t="shared" ca="1" si="207"/>
        <v>81562441212901.891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81562441212901.891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339843505053.75787</v>
      </c>
      <c r="L5492" s="444">
        <f t="shared" ca="1" si="207"/>
        <v>81902284717955.656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81902284717955.656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341259519658.14856</v>
      </c>
      <c r="L5493" s="444">
        <f t="shared" ca="1" si="207"/>
        <v>82243544237613.813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82243544237613.813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342681434323.39087</v>
      </c>
      <c r="L5494" s="444">
        <f t="shared" ca="1" si="207"/>
        <v>82586225671937.203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82586225671937.203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344109273633.07166</v>
      </c>
      <c r="L5495" s="444">
        <f t="shared" ca="1" si="207"/>
        <v>82930334945570.281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82930334945570.281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345543062273.20947</v>
      </c>
      <c r="L5496" s="444">
        <f t="shared" ca="1" si="207"/>
        <v>83275878007843.484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83275878007843.484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346982825032.68115</v>
      </c>
      <c r="L5497" s="444">
        <f t="shared" ca="1" si="207"/>
        <v>83622860832876.172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83622860832876.172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348428586803.6507</v>
      </c>
      <c r="L5498" s="444">
        <f t="shared" ca="1" si="207"/>
        <v>83971289419679.828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83971289419679.828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349880372581.99927</v>
      </c>
      <c r="L5499" s="444">
        <f t="shared" ca="1" si="207"/>
        <v>84321169792261.828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84321169792261.828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351338207467.75763</v>
      </c>
      <c r="L5500" s="444">
        <f t="shared" ca="1" si="207"/>
        <v>84672507999729.578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84672507999729.578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352802116665.53992</v>
      </c>
      <c r="L5501" s="444">
        <f t="shared" ca="1" si="207"/>
        <v>85025310116395.125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85025310116395.125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354272125484.97968</v>
      </c>
      <c r="L5502" s="444">
        <f t="shared" ca="1" si="207"/>
        <v>85379582241880.109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85379582241880.109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355748259341.16711</v>
      </c>
      <c r="L5503" s="444">
        <f t="shared" ca="1" si="207"/>
        <v>85735330501221.281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85735330501221.281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357230543755.08868</v>
      </c>
      <c r="L5504" s="444">
        <f t="shared" ca="1" si="207"/>
        <v>86092561044976.375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86092561044976.375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358719004354.06824</v>
      </c>
      <c r="L5505" s="444">
        <f t="shared" ca="1" si="207"/>
        <v>86451280049330.438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86451280049330.438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360213666872.21014</v>
      </c>
      <c r="L5506" s="444">
        <f t="shared" ca="1" si="207"/>
        <v>86811493716202.641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86811493716202.641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361714557150.84436</v>
      </c>
      <c r="L5507" s="444">
        <f t="shared" ca="1" si="207"/>
        <v>87173208273353.484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87173208273353.484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363221701138.97284</v>
      </c>
      <c r="L5508" s="444">
        <f t="shared" ca="1" si="207"/>
        <v>87536429974492.453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87536429974492.453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364735124893.71857</v>
      </c>
      <c r="L5509" s="444">
        <f t="shared" ca="1" si="207"/>
        <v>87901165099386.172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87901165099386.172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366254854580.7757</v>
      </c>
      <c r="L5510" s="444">
        <f t="shared" ca="1" si="207"/>
        <v>88267419953966.953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88267419953966.953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367780916474.8623</v>
      </c>
      <c r="L5511" s="444">
        <f t="shared" ca="1" si="207"/>
        <v>88635200870441.813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88635200870441.813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369313336960.17419</v>
      </c>
      <c r="L5512" s="444">
        <f t="shared" ca="1" si="207"/>
        <v>89004514207401.984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89004514207401.984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370852142530.84161</v>
      </c>
      <c r="L5513" s="444">
        <f t="shared" ca="1" si="207"/>
        <v>89375366349932.828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89375366349932.828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372397359791.38678</v>
      </c>
      <c r="L5514" s="444">
        <f t="shared" ca="1" si="207"/>
        <v>89747763709724.219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89747763709724.219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373949015457.18427</v>
      </c>
      <c r="L5515" s="444">
        <f t="shared" ca="1" si="207"/>
        <v>90121712725181.406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90121712725181.406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375507136354.92255</v>
      </c>
      <c r="L5516" s="444">
        <f t="shared" ca="1" si="207"/>
        <v>90497219861536.328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90497219861536.328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377071749423.06805</v>
      </c>
      <c r="L5517" s="444">
        <f t="shared" ca="1" si="207"/>
        <v>90874291610959.391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90874291610959.391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378642881712.33081</v>
      </c>
      <c r="L5518" s="444">
        <f t="shared" ca="1" si="207"/>
        <v>91252934492671.719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91252934492671.719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380220560386.13214</v>
      </c>
      <c r="L5519" s="444">
        <f t="shared" ca="1" si="207"/>
        <v>91633155053057.844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91633155053057.844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381804812721.07434</v>
      </c>
      <c r="L5520" s="444">
        <f t="shared" ca="1" si="207"/>
        <v>92014959865778.922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92014959865778.922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383395666107.41217</v>
      </c>
      <c r="L5521" s="444">
        <f t="shared" ca="1" si="207"/>
        <v>92398355531886.328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92398355531886.328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384993148049.52637</v>
      </c>
      <c r="L5522" s="444">
        <f t="shared" ca="1" si="207"/>
        <v>92783348679935.859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92783348679935.859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386597286166.39941</v>
      </c>
      <c r="L5523" s="444">
        <f t="shared" ca="1" si="207"/>
        <v>93169945966102.266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93169945966102.266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388208108192.09277</v>
      </c>
      <c r="L5524" s="444">
        <f t="shared" ca="1" si="207"/>
        <v>93558154074294.359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93558154074294.359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389825641976.2265</v>
      </c>
      <c r="L5525" s="444">
        <f t="shared" ca="1" si="207"/>
        <v>93947979716270.578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93947979716270.578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391449915484.46075</v>
      </c>
      <c r="L5526" s="444">
        <f t="shared" ca="1" si="207"/>
        <v>94339429631755.031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94339429631755.031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393080956798.97931</v>
      </c>
      <c r="L5527" s="444">
        <f t="shared" ca="1" si="207"/>
        <v>94732510588554.016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94732510588554.016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394718794118.97504</v>
      </c>
      <c r="L5528" s="444">
        <f t="shared" ca="1" si="207"/>
        <v>95127229382672.984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95127229382672.984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396363455761.13745</v>
      </c>
      <c r="L5529" s="444">
        <f t="shared" ca="1" si="207"/>
        <v>95523592838434.125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95523592838434.125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398014970160.14221</v>
      </c>
      <c r="L5530" s="444">
        <f t="shared" ca="1" si="207"/>
        <v>95921607808594.266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95921607808594.266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399673365869.14276</v>
      </c>
      <c r="L5531" s="444">
        <f t="shared" ca="1" si="207"/>
        <v>96321281174463.406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96321281174463.406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401338671560.26416</v>
      </c>
      <c r="L5532" s="444">
        <f t="shared" ca="1" si="207"/>
        <v>96722619846023.672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96722619846023.672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403010916025.09863</v>
      </c>
      <c r="L5533" s="444">
        <f t="shared" ca="1" si="207"/>
        <v>97125630762048.766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97125630762048.766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404690128175.20319</v>
      </c>
      <c r="L5534" s="444">
        <f t="shared" ca="1" si="207"/>
        <v>97530320890223.969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97530320890223.969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406376337042.59985</v>
      </c>
      <c r="L5535" s="444">
        <f t="shared" ca="1" si="207"/>
        <v>97936697227266.563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97936697227266.563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408069571780.27734</v>
      </c>
      <c r="L5536" s="444">
        <f t="shared" ca="1" si="207"/>
        <v>98344766799046.844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98344766799046.844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409769861662.69519</v>
      </c>
      <c r="L5537" s="444">
        <f t="shared" ca="1" si="207"/>
        <v>98754536660709.531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98754536660709.531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411477236086.28973</v>
      </c>
      <c r="L5538" s="444">
        <f t="shared" ca="1" si="207"/>
        <v>99166013896795.828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99166013896795.828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413191724569.9826</v>
      </c>
      <c r="L5539" s="444">
        <f t="shared" ca="1" si="207"/>
        <v>99579205621365.813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99579205621365.813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414913356755.69086</v>
      </c>
      <c r="L5540" s="444">
        <f t="shared" ca="1" si="207"/>
        <v>99994118978121.5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99994118978121.5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416642162408.8396</v>
      </c>
      <c r="L5541" s="444">
        <f t="shared" ca="1" si="207"/>
        <v>100410761140530.34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100410761140530.34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418378171418.8764</v>
      </c>
      <c r="L5542" s="444">
        <f t="shared" ca="1" si="207"/>
        <v>100829139311949.22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100829139311949.22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420121413799.78839</v>
      </c>
      <c r="L5543" s="444">
        <f t="shared" ca="1" si="207"/>
        <v>101249260725749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101249260725749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421871919690.62085</v>
      </c>
      <c r="L5544" s="444">
        <f t="shared" ca="1" si="207"/>
        <v>101671132645439.63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101671132645439.63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423629719355.99841</v>
      </c>
      <c r="L5545" s="444">
        <f t="shared" ca="1" si="207"/>
        <v>102094762364795.63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102094762364795.63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425394843186.64844</v>
      </c>
      <c r="L5546" s="444">
        <f t="shared" ca="1" si="207"/>
        <v>102520157207982.28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102520157207982.28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427167321699.92615</v>
      </c>
      <c r="L5547" s="444">
        <f t="shared" ca="1" si="207"/>
        <v>102947324529682.2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102947324529682.2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428947185540.34253</v>
      </c>
      <c r="L5548" s="444">
        <f t="shared" ca="1" si="207"/>
        <v>103376271715222.55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103376271715222.55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430734465480.09393</v>
      </c>
      <c r="L5549" s="444">
        <f t="shared" ca="1" si="207"/>
        <v>103807006180702.64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103807006180702.64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432529192419.59436</v>
      </c>
      <c r="L5550" s="444">
        <f t="shared" ca="1" si="207"/>
        <v>104239535373122.23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104239535373122.23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434331397388.00928</v>
      </c>
      <c r="L5551" s="444">
        <f t="shared" ca="1" si="207"/>
        <v>104673866770510.25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104673866770510.25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436141111543.79272</v>
      </c>
      <c r="L5552" s="444">
        <f t="shared" ca="1" si="207"/>
        <v>105110007882054.05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105110007882054.05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437958366175.22522</v>
      </c>
      <c r="L5553" s="444">
        <f t="shared" ca="1" si="207"/>
        <v>105547966248229.27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105547966248229.27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439783192700.95526</v>
      </c>
      <c r="L5554" s="444">
        <f t="shared" ca="1" si="207"/>
        <v>105987749440930.22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105987749440930.22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441615622670.54254</v>
      </c>
      <c r="L5555" s="444">
        <f t="shared" ca="1" si="207"/>
        <v>106429365063600.77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106429365063600.77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443455687765.00317</v>
      </c>
      <c r="L5556" s="444">
        <f t="shared" ca="1" si="207"/>
        <v>106872820751365.77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106872820751365.77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445303419797.35736</v>
      </c>
      <c r="L5557" s="444">
        <f t="shared" ca="1" si="207"/>
        <v>107318124171163.13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107318124171163.13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447158850713.17969</v>
      </c>
      <c r="L5558" s="444">
        <f t="shared" ca="1" si="207"/>
        <v>107765283021876.31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107765283021876.31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449022012591.15131</v>
      </c>
      <c r="L5559" s="444">
        <f t="shared" ca="1" si="207"/>
        <v>108214305034467.47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108214305034467.47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450892937643.61444</v>
      </c>
      <c r="L5560" s="444">
        <f t="shared" ca="1" si="207"/>
        <v>108665197972111.08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108665197972111.08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452771658217.12946</v>
      </c>
      <c r="L5561" s="444">
        <f t="shared" ca="1" si="207"/>
        <v>109117969630328.2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109117969630328.2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454658206793.03418</v>
      </c>
      <c r="L5562" s="444">
        <f t="shared" ca="1" si="207"/>
        <v>109572627837121.23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109572627837121.23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456552615988.00513</v>
      </c>
      <c r="L5563" s="444">
        <f t="shared" ca="1" si="207"/>
        <v>110029180453109.23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110029180453109.23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458454918554.62183</v>
      </c>
      <c r="L5564" s="444">
        <f t="shared" ca="1" si="207"/>
        <v>110487635371663.86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110487635371663.86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460365147381.93274</v>
      </c>
      <c r="L5565" s="444">
        <f t="shared" ca="1" si="207"/>
        <v>110948000519045.8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110948000519045.8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462283335496.02417</v>
      </c>
      <c r="L5566" s="444">
        <f t="shared" ca="1" si="207"/>
        <v>111410283854541.83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111410283854541.83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464209516060.591</v>
      </c>
      <c r="L5567" s="444">
        <f t="shared" ca="1" si="207"/>
        <v>111874493370602.42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111874493370602.42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466143722377.51007</v>
      </c>
      <c r="L5568" s="444">
        <f t="shared" ca="1" si="207"/>
        <v>112340637092979.94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112340637092979.94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468085987887.41638</v>
      </c>
      <c r="L5569" s="444">
        <f t="shared" ca="1" si="207"/>
        <v>112808723080867.36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112808723080867.36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470036346170.28064</v>
      </c>
      <c r="L5570" s="444">
        <f t="shared" ca="1" si="207"/>
        <v>113278759427037.64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113278759427037.64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471994830945.99023</v>
      </c>
      <c r="L5571" s="444">
        <f t="shared" ca="1" si="207"/>
        <v>113750754257983.63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113750754257983.63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473961476074.93176</v>
      </c>
      <c r="L5572" s="444">
        <f t="shared" ca="1" si="207"/>
        <v>114224715734058.56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114224715734058.56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475936315558.57739</v>
      </c>
      <c r="L5573" s="444">
        <f t="shared" ca="1" si="207"/>
        <v>114700652049617.14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114700652049617.14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477919383540.07141</v>
      </c>
      <c r="L5574" s="444">
        <f t="shared" ca="1" si="207"/>
        <v>115178571433157.22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115178571433157.22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479910714304.82172</v>
      </c>
      <c r="L5575" s="444">
        <f t="shared" ca="1" si="207"/>
        <v>115658482147462.05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115658482147462.05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481910342281.09186</v>
      </c>
      <c r="L5576" s="444">
        <f t="shared" ca="1" si="207"/>
        <v>116140392489743.14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116140392489743.14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483918302040.59644</v>
      </c>
      <c r="L5577" s="444">
        <f t="shared" ca="1" si="207"/>
        <v>116624310791783.73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116624310791783.73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485934628299.09888</v>
      </c>
      <c r="L5578" s="444">
        <f t="shared" ca="1" si="207"/>
        <v>117110245420082.83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117110245420082.83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487959355917.01178</v>
      </c>
      <c r="L5579" s="444">
        <f t="shared" ca="1" si="207"/>
        <v>117598204775999.84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117598204775999.84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489992519899.99933</v>
      </c>
      <c r="L5580" s="444">
        <f t="shared" ca="1" si="207"/>
        <v>118088197295899.84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118088197295899.84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492034155399.58258</v>
      </c>
      <c r="L5581" s="444">
        <f t="shared" ca="1" si="207"/>
        <v>118580231451299.42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118580231451299.42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494084297713.74762</v>
      </c>
      <c r="L5582" s="444">
        <f t="shared" ca="1" si="207"/>
        <v>119074315749013.17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119074315749013.17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496142982287.55487</v>
      </c>
      <c r="L5583" s="444">
        <f t="shared" ca="1" si="207"/>
        <v>119570458731300.73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119570458731300.73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498210244713.75305</v>
      </c>
      <c r="L5584" s="444">
        <f t="shared" ca="1" si="207"/>
        <v>120068668976014.48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120068668976014.48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500286120733.39368</v>
      </c>
      <c r="L5585" s="444">
        <f t="shared" ca="1" si="207"/>
        <v>120568955096747.88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120568955096747.88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502370646236.44946</v>
      </c>
      <c r="L5586" s="444">
        <f t="shared" ca="1" si="207"/>
        <v>121071325742984.33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121071325742984.33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504463857262.43469</v>
      </c>
      <c r="L5587" s="444">
        <f t="shared" ca="1" si="207"/>
        <v>121575789600246.77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121575789600246.77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506565790001.02814</v>
      </c>
      <c r="L5588" s="444">
        <f t="shared" ca="1" si="207"/>
        <v>122082355390247.8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122082355390247.8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508676480792.69916</v>
      </c>
      <c r="L5589" s="444">
        <f t="shared" ca="1" si="207"/>
        <v>122591031871040.5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122591031871040.5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510795966129.33545</v>
      </c>
      <c r="L5590" s="444">
        <f t="shared" ca="1" si="207"/>
        <v>123101827837169.83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123101827837169.83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512924282654.87421</v>
      </c>
      <c r="L5591" s="444">
        <f t="shared" ca="1" si="207"/>
        <v>123614752119824.7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123614752119824.7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515061467165.93622</v>
      </c>
      <c r="L5592" s="444">
        <f t="shared" ca="1" si="207"/>
        <v>124129813586990.64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124129813586990.64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517207556612.461</v>
      </c>
      <c r="L5593" s="444">
        <f t="shared" ca="1" si="207"/>
        <v>124647021143603.11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124647021143603.11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519362588098.34637</v>
      </c>
      <c r="L5594" s="444">
        <f t="shared" ca="1" si="207"/>
        <v>125166383731701.45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125166383731701.45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521526598882.08936</v>
      </c>
      <c r="L5595" s="444">
        <f t="shared" ca="1" si="207"/>
        <v>125687910330583.55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125687910330583.55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523699626377.43146</v>
      </c>
      <c r="L5596" s="444">
        <f t="shared" ca="1" si="207"/>
        <v>126211609956960.98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126211609956960.98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525881708154.00409</v>
      </c>
      <c r="L5597" s="444">
        <f t="shared" ca="1" si="207"/>
        <v>126737491665114.98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126737491665114.98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528072881937.97906</v>
      </c>
      <c r="L5598" s="444">
        <f t="shared" ca="1" si="207"/>
        <v>127265564547052.97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127265564547052.97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530273185612.7207</v>
      </c>
      <c r="L5599" s="444">
        <f t="shared" ca="1" si="207"/>
        <v>127795837732665.69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127795837732665.69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532482657219.44043</v>
      </c>
      <c r="L5600" s="444">
        <f t="shared" ca="1" si="207"/>
        <v>128328320389885.13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128328320389885.13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534701334957.85474</v>
      </c>
      <c r="L5601" s="444">
        <f t="shared" ca="1" si="207"/>
        <v>128863021724842.98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128863021724842.98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536929257186.84576</v>
      </c>
      <c r="L5602" s="444">
        <f t="shared" ca="1" si="207"/>
        <v>129399950982029.83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129399950982029.83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539166462425.12427</v>
      </c>
      <c r="L5603" s="444">
        <f t="shared" ca="1" si="207"/>
        <v>129939117444454.95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129939117444454.95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541412989351.89563</v>
      </c>
      <c r="L5604" s="444">
        <f t="shared" ca="1" si="207"/>
        <v>130480530433806.84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130480530433806.84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543668876807.5285</v>
      </c>
      <c r="L5605" s="444">
        <f t="shared" ca="1" si="207"/>
        <v>131024199310614.38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131024199310614.38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545934163794.22662</v>
      </c>
      <c r="L5606" s="444">
        <f t="shared" ca="1" si="207"/>
        <v>131570133474408.61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131570133474408.61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548208889476.70251</v>
      </c>
      <c r="L5607" s="444">
        <f t="shared" ca="1" si="207"/>
        <v>132118342363885.31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132118342363885.31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550493093182.85547</v>
      </c>
      <c r="L5608" s="444">
        <f t="shared" ca="1" si="207"/>
        <v>132668835457068.17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132668835457068.17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552786814404.45068</v>
      </c>
      <c r="L5609" s="444">
        <f t="shared" ca="1" si="207"/>
        <v>133221622271472.63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133221622271472.63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555090092797.80261</v>
      </c>
      <c r="L5610" s="444">
        <f t="shared" ca="1" si="207"/>
        <v>133776712364270.42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133776712364270.42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557402968184.46008</v>
      </c>
      <c r="L5611" s="444">
        <f t="shared" ca="1" si="207"/>
        <v>134334115332454.88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134334115332454.88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559725480551.89526</v>
      </c>
      <c r="L5612" s="444">
        <f t="shared" ca="1" si="207"/>
        <v>134893840813006.77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134893840813006.77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562057670054.19482</v>
      </c>
      <c r="L5613" s="444">
        <f t="shared" ca="1" si="207"/>
        <v>135455898483060.95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135455898483060.95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564399577012.75403</v>
      </c>
      <c r="L5614" s="444">
        <f t="shared" ca="1" si="207"/>
        <v>136020298060073.7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136020298060073.7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566751241916.97388</v>
      </c>
      <c r="L5615" s="444">
        <f t="shared" ca="1" si="207"/>
        <v>136587049301990.67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136587049301990.67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569112705424.96118</v>
      </c>
      <c r="L5616" s="444">
        <f t="shared" ca="1" si="207"/>
        <v>137156162007415.64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137156162007415.64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571484008364.23181</v>
      </c>
      <c r="L5617" s="444">
        <f t="shared" ca="1" si="207"/>
        <v>137727646015779.88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137727646015779.88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573865191732.41614</v>
      </c>
      <c r="L5618" s="444">
        <f t="shared" ref="L5618:L5872" ca="1" si="212">I5618-J5618+K5618</f>
        <v>138301511207512.3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138301511207512.3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576256296697.9679</v>
      </c>
      <c r="L5619" s="444">
        <f t="shared" ca="1" si="212"/>
        <v>138877767504210.27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138877767504210.27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578657364600.8761</v>
      </c>
      <c r="L5620" s="444">
        <f t="shared" ca="1" si="212"/>
        <v>139456424868811.14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139456424868811.14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581068436953.37964</v>
      </c>
      <c r="L5621" s="444">
        <f t="shared" ca="1" si="212"/>
        <v>140037493305764.52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140037493305764.52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583489555440.68542</v>
      </c>
      <c r="L5622" s="444">
        <f t="shared" ca="1" si="212"/>
        <v>140620982861205.2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140620982861205.2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585920761921.68835</v>
      </c>
      <c r="L5623" s="444">
        <f t="shared" ca="1" si="212"/>
        <v>141206903623126.91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141206903623126.91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588362098429.69543</v>
      </c>
      <c r="L5624" s="444">
        <f t="shared" ca="1" si="212"/>
        <v>141795265721556.59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141795265721556.59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590813607173.15247</v>
      </c>
      <c r="L5625" s="444">
        <f t="shared" ca="1" si="212"/>
        <v>142386079328729.75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142386079328729.75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593275330536.3739</v>
      </c>
      <c r="L5626" s="444">
        <f t="shared" ca="1" si="212"/>
        <v>142979354659266.13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142979354659266.13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595747311080.27551</v>
      </c>
      <c r="L5627" s="444">
        <f t="shared" ca="1" si="212"/>
        <v>143575101970346.41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143575101970346.41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598229591543.10999</v>
      </c>
      <c r="L5628" s="444">
        <f t="shared" ca="1" si="212"/>
        <v>144173331561889.53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144173331561889.53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600722214841.20642</v>
      </c>
      <c r="L5629" s="444">
        <f t="shared" ca="1" si="212"/>
        <v>144774053776730.75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144774053776730.75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603225224069.71143</v>
      </c>
      <c r="L5630" s="444">
        <f t="shared" ca="1" si="212"/>
        <v>145377279000800.47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145377279000800.47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605738662503.33533</v>
      </c>
      <c r="L5631" s="444">
        <f t="shared" ca="1" si="212"/>
        <v>145983017663303.81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145983017663303.81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608262573597.09924</v>
      </c>
      <c r="L5632" s="444">
        <f t="shared" ca="1" si="212"/>
        <v>146591280236900.91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146591280236900.91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610797000987.08716</v>
      </c>
      <c r="L5633" s="444">
        <f t="shared" ca="1" si="212"/>
        <v>147202077237888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147202077237888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613341988491.19995</v>
      </c>
      <c r="L5634" s="444">
        <f t="shared" ca="1" si="212"/>
        <v>147815419226379.19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147815419226379.19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615897580109.91333</v>
      </c>
      <c r="L5635" s="444">
        <f t="shared" ca="1" si="212"/>
        <v>148431316806489.09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148431316806489.09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618463820027.03784</v>
      </c>
      <c r="L5636" s="444">
        <f t="shared" ca="1" si="212"/>
        <v>149049780626516.13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149049780626516.13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621040752610.48389</v>
      </c>
      <c r="L5637" s="444">
        <f t="shared" ca="1" si="212"/>
        <v>149670821379126.59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149670821379126.59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623628422413.02747</v>
      </c>
      <c r="L5638" s="444">
        <f t="shared" ca="1" si="212"/>
        <v>150294449801539.63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150294449801539.63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626226874173.08179</v>
      </c>
      <c r="L5639" s="444">
        <f t="shared" ca="1" si="212"/>
        <v>150920676675712.72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150920676675712.72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628836152815.4696</v>
      </c>
      <c r="L5640" s="444">
        <f t="shared" ca="1" si="212"/>
        <v>151549512828528.19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151549512828528.19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631456303452.20081</v>
      </c>
      <c r="L5641" s="444">
        <f t="shared" ca="1" si="212"/>
        <v>152180969131980.38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152180969131980.38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634087371383.25159</v>
      </c>
      <c r="L5642" s="444">
        <f t="shared" ca="1" si="212"/>
        <v>152815056503363.63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152815056503363.63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636729402097.34839</v>
      </c>
      <c r="L5643" s="444">
        <f t="shared" ca="1" si="212"/>
        <v>153451785905460.97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153451785905460.97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639382441272.75403</v>
      </c>
      <c r="L5644" s="444">
        <f t="shared" ca="1" si="212"/>
        <v>154091168346733.72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154091168346733.72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642046534778.05713</v>
      </c>
      <c r="L5645" s="444">
        <f t="shared" ca="1" si="212"/>
        <v>154733214881511.78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154733214881511.78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644721728672.9657</v>
      </c>
      <c r="L5646" s="444">
        <f t="shared" ca="1" si="212"/>
        <v>155377936610184.75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155377936610184.75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647408069209.10315</v>
      </c>
      <c r="L5647" s="444">
        <f t="shared" ca="1" si="212"/>
        <v>156025344679393.84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156025344679393.84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650105602830.80762</v>
      </c>
      <c r="L5648" s="444">
        <f t="shared" ca="1" si="212"/>
        <v>156675450282224.66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156675450282224.66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652814376175.93604</v>
      </c>
      <c r="L5649" s="444">
        <f t="shared" ca="1" si="212"/>
        <v>157328264658400.59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157328264658400.59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655534436076.66919</v>
      </c>
      <c r="L5650" s="444">
        <f t="shared" ca="1" si="212"/>
        <v>157983799094477.25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157983799094477.25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658265829560.3219</v>
      </c>
      <c r="L5651" s="444">
        <f t="shared" ca="1" si="212"/>
        <v>158642064924037.56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158642064924037.56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661008603850.15649</v>
      </c>
      <c r="L5652" s="444">
        <f t="shared" ca="1" si="212"/>
        <v>159303073527887.72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159303073527887.72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663762806366.19885</v>
      </c>
      <c r="L5653" s="444">
        <f t="shared" ca="1" si="212"/>
        <v>159966836334253.91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159966836334253.91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666528484726.05798</v>
      </c>
      <c r="L5654" s="444">
        <f t="shared" ca="1" si="212"/>
        <v>160633364818979.97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160633364818979.97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669305686745.74988</v>
      </c>
      <c r="L5655" s="444">
        <f t="shared" ca="1" si="212"/>
        <v>161302670505725.72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161302670505725.72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672094460440.5238</v>
      </c>
      <c r="L5656" s="444">
        <f t="shared" ca="1" si="212"/>
        <v>161974764966166.25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161974764966166.25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674894854025.69275</v>
      </c>
      <c r="L5657" s="444">
        <f t="shared" ca="1" si="212"/>
        <v>162649659820191.94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162649659820191.94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677706915917.46643</v>
      </c>
      <c r="L5658" s="444">
        <f t="shared" ca="1" si="212"/>
        <v>163327366736109.41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163327366736109.41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680530694733.78918</v>
      </c>
      <c r="L5659" s="444">
        <f t="shared" ca="1" si="212"/>
        <v>164007897430843.19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164007897430843.19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683366239295.17993</v>
      </c>
      <c r="L5660" s="444">
        <f t="shared" ca="1" si="212"/>
        <v>164691263670138.38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164691263670138.38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686213598625.57654</v>
      </c>
      <c r="L5661" s="444">
        <f t="shared" ca="1" si="212"/>
        <v>165377477268763.94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165377477268763.94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689072821953.18311</v>
      </c>
      <c r="L5662" s="444">
        <f t="shared" ca="1" si="212"/>
        <v>166066550090717.13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166066550090717.13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691943958711.32129</v>
      </c>
      <c r="L5663" s="444">
        <f t="shared" ca="1" si="212"/>
        <v>166758494049428.44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166758494049428.44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694827058539.28516</v>
      </c>
      <c r="L5664" s="444">
        <f t="shared" ca="1" si="212"/>
        <v>167453321107967.72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167453321107967.72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697722171283.19885</v>
      </c>
      <c r="L5665" s="444">
        <f t="shared" ca="1" si="212"/>
        <v>168151043279250.91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168151043279250.91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700629346996.87878</v>
      </c>
      <c r="L5666" s="444">
        <f t="shared" ca="1" si="212"/>
        <v>168851672626247.78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168851672626247.78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703548635942.6991</v>
      </c>
      <c r="L5667" s="444">
        <f t="shared" ca="1" si="212"/>
        <v>169555221262190.47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169555221262190.47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706480088592.46033</v>
      </c>
      <c r="L5668" s="444">
        <f t="shared" ca="1" si="212"/>
        <v>170261701350782.94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170261701350782.94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709423755628.26221</v>
      </c>
      <c r="L5669" s="444">
        <f t="shared" ca="1" si="212"/>
        <v>170971125106411.19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170971125106411.19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712379687943.37988</v>
      </c>
      <c r="L5670" s="444">
        <f t="shared" ca="1" si="212"/>
        <v>171683504794354.56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171683504794354.56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715347936643.14404</v>
      </c>
      <c r="L5671" s="444">
        <f t="shared" ca="1" si="212"/>
        <v>172398852730997.72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172398852730997.72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718328553045.82385</v>
      </c>
      <c r="L5672" s="444">
        <f t="shared" ca="1" si="212"/>
        <v>173117181284043.53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173117181284043.53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721321588683.51465</v>
      </c>
      <c r="L5673" s="444">
        <f t="shared" ca="1" si="212"/>
        <v>173838502872727.03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173838502872727.03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724327095303.0293</v>
      </c>
      <c r="L5674" s="444">
        <f t="shared" ca="1" si="212"/>
        <v>174562829968030.06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174562829968030.06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727345124866.79187</v>
      </c>
      <c r="L5675" s="444">
        <f t="shared" ca="1" si="212"/>
        <v>175290175092896.84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175290175092896.84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730375729553.73682</v>
      </c>
      <c r="L5676" s="444">
        <f t="shared" ca="1" si="212"/>
        <v>176020550822450.59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176020550822450.59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733418961760.21082</v>
      </c>
      <c r="L5677" s="444">
        <f t="shared" ca="1" si="212"/>
        <v>176753969784210.81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176753969784210.81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736474874100.87842</v>
      </c>
      <c r="L5678" s="444">
        <f t="shared" ca="1" si="212"/>
        <v>177490444658311.69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177490444658311.69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739543519409.63208</v>
      </c>
      <c r="L5679" s="444">
        <f t="shared" ca="1" si="212"/>
        <v>178229988177721.31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178229988177721.31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742624950740.50549</v>
      </c>
      <c r="L5680" s="444">
        <f t="shared" ca="1" si="212"/>
        <v>178972613128461.81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178972613128461.81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745719221368.59082</v>
      </c>
      <c r="L5681" s="444">
        <f t="shared" ca="1" si="212"/>
        <v>179718332349830.41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179718332349830.41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748826384790.95996</v>
      </c>
      <c r="L5682" s="444">
        <f t="shared" ca="1" si="212"/>
        <v>180467158734621.38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180467158734621.38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751946494727.58911</v>
      </c>
      <c r="L5683" s="444">
        <f t="shared" ca="1" si="212"/>
        <v>181219105229348.97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181219105229348.97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755079605122.28735</v>
      </c>
      <c r="L5684" s="444">
        <f t="shared" ca="1" si="212"/>
        <v>181974184834471.25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181974184834471.25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758225770143.63025</v>
      </c>
      <c r="L5685" s="444">
        <f t="shared" ca="1" si="212"/>
        <v>182732410604614.88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182732410604614.88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761385044185.89526</v>
      </c>
      <c r="L5686" s="444">
        <f t="shared" ca="1" si="212"/>
        <v>183493795648800.78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183493795648800.78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764557481870.0033</v>
      </c>
      <c r="L5687" s="444">
        <f t="shared" ca="1" si="212"/>
        <v>184258353130670.78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184258353130670.78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767743138044.46155</v>
      </c>
      <c r="L5688" s="444">
        <f t="shared" ca="1" si="212"/>
        <v>185026096268715.25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185026096268715.25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770942067786.31348</v>
      </c>
      <c r="L5689" s="444">
        <f t="shared" ca="1" si="212"/>
        <v>185797038336501.56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185797038336501.56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774154326402.08984</v>
      </c>
      <c r="L5690" s="444">
        <f t="shared" ca="1" si="212"/>
        <v>186571192662903.66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186571192662903.66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777379969428.76526</v>
      </c>
      <c r="L5691" s="444">
        <f t="shared" ca="1" si="212"/>
        <v>187348572632332.41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187348572632332.41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780619052634.71838</v>
      </c>
      <c r="L5692" s="444">
        <f t="shared" ca="1" si="212"/>
        <v>188129191684967.13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188129191684967.13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783871632020.69629</v>
      </c>
      <c r="L5693" s="444">
        <f t="shared" ca="1" si="212"/>
        <v>188913063316987.81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188913063316987.81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787137763820.78259</v>
      </c>
      <c r="L5694" s="444">
        <f t="shared" ca="1" si="212"/>
        <v>189700201080808.59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189700201080808.59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790417504503.36914</v>
      </c>
      <c r="L5695" s="444">
        <f t="shared" ca="1" si="212"/>
        <v>190490618585311.97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190490618585311.97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793710910772.13318</v>
      </c>
      <c r="L5696" s="444">
        <f t="shared" ca="1" si="212"/>
        <v>191284329496084.09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191284329496084.09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797018039567.01709</v>
      </c>
      <c r="L5697" s="444">
        <f t="shared" ca="1" si="212"/>
        <v>192081347535651.13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192081347535651.13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800338948065.21301</v>
      </c>
      <c r="L5698" s="444">
        <f t="shared" ca="1" si="212"/>
        <v>192881686483716.34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192881686483716.34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803673693682.15137</v>
      </c>
      <c r="L5699" s="444">
        <f t="shared" ca="1" si="212"/>
        <v>193685360177398.5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193685360177398.5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807022334072.49377</v>
      </c>
      <c r="L5700" s="444">
        <f t="shared" ca="1" si="212"/>
        <v>194492382511471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194492382511471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810384927131.12915</v>
      </c>
      <c r="L5701" s="444">
        <f t="shared" ca="1" si="212"/>
        <v>195302767438602.13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195302767438602.13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813761530994.17554</v>
      </c>
      <c r="L5702" s="444">
        <f t="shared" ca="1" si="212"/>
        <v>196116528969596.31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196116528969596.31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817152204039.98462</v>
      </c>
      <c r="L5703" s="444">
        <f t="shared" ca="1" si="212"/>
        <v>196933681173636.31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196933681173636.31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820557004890.15125</v>
      </c>
      <c r="L5704" s="444">
        <f t="shared" ca="1" si="212"/>
        <v>197754238178526.47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197754238178526.47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823975992410.52698</v>
      </c>
      <c r="L5705" s="444">
        <f t="shared" ca="1" si="212"/>
        <v>198578214170937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198578214170937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827409225712.23755</v>
      </c>
      <c r="L5706" s="444">
        <f t="shared" ca="1" si="212"/>
        <v>199405623396649.25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199405623396649.25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830856764152.7052</v>
      </c>
      <c r="L5707" s="444">
        <f t="shared" ca="1" si="212"/>
        <v>200236480160801.97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200236480160801.97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834318667336.6748</v>
      </c>
      <c r="L5708" s="444">
        <f t="shared" ca="1" si="212"/>
        <v>201070798828138.66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201070798828138.66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837794995117.24438</v>
      </c>
      <c r="L5709" s="444">
        <f t="shared" ca="1" si="212"/>
        <v>201908593823255.91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201908593823255.91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841285807596.89966</v>
      </c>
      <c r="L5710" s="444">
        <f t="shared" ca="1" si="212"/>
        <v>202749879630852.81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202749879630852.81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844791165128.55334</v>
      </c>
      <c r="L5711" s="444">
        <f t="shared" ca="1" si="212"/>
        <v>203594670795981.38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203594670795981.38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848311128316.58911</v>
      </c>
      <c r="L5712" s="444">
        <f t="shared" ca="1" si="212"/>
        <v>204442981924297.97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204442981924297.97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851845758017.9082</v>
      </c>
      <c r="L5713" s="444">
        <f t="shared" ca="1" si="212"/>
        <v>205294827682315.88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205294827682315.88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855395115342.98279</v>
      </c>
      <c r="L5714" s="444">
        <f t="shared" ca="1" si="212"/>
        <v>206150222797658.84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206150222797658.84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858959261656.91187</v>
      </c>
      <c r="L5715" s="444">
        <f t="shared" ca="1" si="212"/>
        <v>207009182059315.75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207009182059315.75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862538258580.4823</v>
      </c>
      <c r="L5716" s="444">
        <f t="shared" ca="1" si="212"/>
        <v>207871720317896.22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207871720317896.22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866132167991.23425</v>
      </c>
      <c r="L5717" s="444">
        <f t="shared" ca="1" si="212"/>
        <v>208737852485887.44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208737852485887.44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869741052024.53101</v>
      </c>
      <c r="L5718" s="444">
        <f t="shared" ca="1" si="212"/>
        <v>209607593537911.97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209607593537911.97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873364973074.63318</v>
      </c>
      <c r="L5719" s="444">
        <f t="shared" ca="1" si="212"/>
        <v>210480958510986.59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210480958510986.59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877003993795.77747</v>
      </c>
      <c r="L5720" s="444">
        <f t="shared" ca="1" si="212"/>
        <v>211357962504782.38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211357962504782.38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880658177103.25989</v>
      </c>
      <c r="L5721" s="444">
        <f t="shared" ca="1" si="212"/>
        <v>212238620681885.63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212238620681885.63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884327586174.52344</v>
      </c>
      <c r="L5722" s="444">
        <f t="shared" ca="1" si="212"/>
        <v>213122948268060.16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213122948268060.16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888012284450.25061</v>
      </c>
      <c r="L5723" s="444">
        <f t="shared" ca="1" si="212"/>
        <v>214010960552510.41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214010960552510.41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891712335635.45996</v>
      </c>
      <c r="L5724" s="444">
        <f t="shared" ca="1" si="212"/>
        <v>214902672888145.88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214902672888145.88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895427803700.60779</v>
      </c>
      <c r="L5725" s="444">
        <f t="shared" ca="1" si="212"/>
        <v>215798100691846.47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215798100691846.47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899158752882.6936</v>
      </c>
      <c r="L5726" s="444">
        <f t="shared" ca="1" si="212"/>
        <v>216697259444729.16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216697259444729.16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902905247686.37146</v>
      </c>
      <c r="L5727" s="444">
        <f t="shared" ca="1" si="212"/>
        <v>217600164692415.53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217600164692415.53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906667352885.0647</v>
      </c>
      <c r="L5728" s="444">
        <f t="shared" ca="1" si="212"/>
        <v>218506832045300.59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218506832045300.59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910445133522.08582</v>
      </c>
      <c r="L5729" s="444">
        <f t="shared" ca="1" si="212"/>
        <v>219417277178822.69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219417277178822.69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914238654911.76123</v>
      </c>
      <c r="L5730" s="444">
        <f t="shared" ca="1" si="212"/>
        <v>220331515833734.44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220331515833734.44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918047982640.56018</v>
      </c>
      <c r="L5731" s="444">
        <f t="shared" ca="1" si="212"/>
        <v>221249563816375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221249563816375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921873182568.22925</v>
      </c>
      <c r="L5732" s="444">
        <f t="shared" ca="1" si="212"/>
        <v>222171436998943.22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222171436998943.22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925714320828.93005</v>
      </c>
      <c r="L5733" s="444">
        <f t="shared" ca="1" si="212"/>
        <v>223097151319772.16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223097151319772.16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929571463832.38416</v>
      </c>
      <c r="L5734" s="444">
        <f t="shared" ca="1" si="212"/>
        <v>224026722783604.53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224026722783604.53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933444678265.01892</v>
      </c>
      <c r="L5735" s="444">
        <f t="shared" ca="1" si="212"/>
        <v>224960167461869.56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224960167461869.56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937334031091.12305</v>
      </c>
      <c r="L5736" s="444">
        <f t="shared" ca="1" si="212"/>
        <v>225897501492960.69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225897501492960.69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941239589554.00281</v>
      </c>
      <c r="L5737" s="444">
        <f t="shared" ca="1" si="212"/>
        <v>226838741082514.69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226838741082514.69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945161421177.14453</v>
      </c>
      <c r="L5738" s="444">
        <f t="shared" ca="1" si="212"/>
        <v>227783902503691.84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227783902503691.84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949099593765.38269</v>
      </c>
      <c r="L5739" s="444">
        <f t="shared" ca="1" si="212"/>
        <v>228733002097457.22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228733002097457.22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953054175406.07178</v>
      </c>
      <c r="L5740" s="444">
        <f t="shared" ca="1" si="212"/>
        <v>229686056272863.28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229686056272863.28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957025234470.26367</v>
      </c>
      <c r="L5741" s="444">
        <f t="shared" ca="1" si="212"/>
        <v>230643081507333.53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230643081507333.53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961012839613.88965</v>
      </c>
      <c r="L5742" s="444">
        <f t="shared" ca="1" si="212"/>
        <v>231604094346947.41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231604094346947.41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965017059778.94763</v>
      </c>
      <c r="L5743" s="444">
        <f t="shared" ca="1" si="212"/>
        <v>232569111406726.34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232569111406726.34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969037964194.69312</v>
      </c>
      <c r="L5744" s="444">
        <f t="shared" ca="1" si="212"/>
        <v>233538149370921.03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233538149370921.03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973075622378.83765</v>
      </c>
      <c r="L5745" s="444">
        <f t="shared" ca="1" si="212"/>
        <v>234511224993299.88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234511224993299.88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977130104138.74951</v>
      </c>
      <c r="L5746" s="444">
        <f t="shared" ca="1" si="212"/>
        <v>235488355097438.63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235488355097438.63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981201479572.66089</v>
      </c>
      <c r="L5747" s="444">
        <f t="shared" ca="1" si="212"/>
        <v>236469556577011.28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236469556577011.28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985289819070.88037</v>
      </c>
      <c r="L5748" s="444">
        <f t="shared" ca="1" si="212"/>
        <v>237454846396082.16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237454846396082.16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989395193317.00891</v>
      </c>
      <c r="L5749" s="444">
        <f t="shared" ca="1" si="212"/>
        <v>238444241589399.16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238444241589399.16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993517673289.16309</v>
      </c>
      <c r="L5750" s="444">
        <f t="shared" ca="1" si="212"/>
        <v>239437759262688.31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239437759262688.31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997657330261.20129</v>
      </c>
      <c r="L5751" s="444">
        <f t="shared" ca="1" si="212"/>
        <v>240435416592949.5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240435416592949.5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1001814235803.9564</v>
      </c>
      <c r="L5752" s="444">
        <f t="shared" ca="1" si="212"/>
        <v>241437230828753.47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241437230828753.47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1005988461786.4728</v>
      </c>
      <c r="L5753" s="444">
        <f t="shared" ca="1" si="212"/>
        <v>242443219290539.94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242443219290539.94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1010180080377.2498</v>
      </c>
      <c r="L5754" s="444">
        <f t="shared" ca="1" si="212"/>
        <v>243453399370917.19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243453399370917.19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1014389164045.4883</v>
      </c>
      <c r="L5755" s="444">
        <f t="shared" ca="1" si="212"/>
        <v>244467788534962.69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244467788534962.69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1018615785562.3444</v>
      </c>
      <c r="L5756" s="444">
        <f t="shared" ca="1" si="212"/>
        <v>245486404320525.03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245486404320525.03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1022860018002.1876</v>
      </c>
      <c r="L5757" s="444">
        <f t="shared" ca="1" si="212"/>
        <v>246509264338527.22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246509264338527.22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1027121934743.8635</v>
      </c>
      <c r="L5758" s="444">
        <f t="shared" ca="1" si="212"/>
        <v>247536386273271.09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247536386273271.09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1031401609471.9629</v>
      </c>
      <c r="L5759" s="444">
        <f t="shared" ca="1" si="212"/>
        <v>248567787882743.06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248567787882743.06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1035699116178.0961</v>
      </c>
      <c r="L5760" s="444">
        <f t="shared" ca="1" si="212"/>
        <v>249603486998921.16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249603486998921.16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1040014529162.1714</v>
      </c>
      <c r="L5761" s="444">
        <f t="shared" ca="1" si="212"/>
        <v>250643501528083.31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250643501528083.31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1044347923033.6804</v>
      </c>
      <c r="L5762" s="444">
        <f t="shared" ca="1" si="212"/>
        <v>251687849451117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251687849451117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1048699372712.9874</v>
      </c>
      <c r="L5763" s="444">
        <f t="shared" ca="1" si="212"/>
        <v>252736548823830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252736548823830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1053068953432.6249</v>
      </c>
      <c r="L5764" s="444">
        <f t="shared" ca="1" si="212"/>
        <v>253789617777262.63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253789617777262.63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1057456740738.5944</v>
      </c>
      <c r="L5765" s="444">
        <f t="shared" ca="1" si="212"/>
        <v>254847074518001.22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254847074518001.22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1061862810491.6719</v>
      </c>
      <c r="L5766" s="444">
        <f t="shared" ca="1" si="212"/>
        <v>255908937328492.88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255908937328492.88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1066287238868.7203</v>
      </c>
      <c r="L5767" s="444">
        <f t="shared" ca="1" si="212"/>
        <v>256975224567361.59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256975224567361.59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1070730102364.0066</v>
      </c>
      <c r="L5768" s="444">
        <f t="shared" ca="1" si="212"/>
        <v>258045954669725.59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258045954669725.59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1075191477790.5234</v>
      </c>
      <c r="L5769" s="444">
        <f t="shared" ca="1" si="212"/>
        <v>259121146147516.13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259121146147516.13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1079671442281.3171</v>
      </c>
      <c r="L5770" s="444">
        <f t="shared" ca="1" si="212"/>
        <v>260200817589797.44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260200817589797.44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1084170073290.8226</v>
      </c>
      <c r="L5771" s="444">
        <f t="shared" ca="1" si="212"/>
        <v>261284987663088.25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261284987663088.25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1088687448596.2012</v>
      </c>
      <c r="L5772" s="444">
        <f t="shared" ca="1" si="212"/>
        <v>262373675111684.44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262373675111684.44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1093223646298.6852</v>
      </c>
      <c r="L5773" s="444">
        <f t="shared" ca="1" si="212"/>
        <v>263466898757983.13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263466898757983.13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1097778744824.9297</v>
      </c>
      <c r="L5774" s="444">
        <f t="shared" ca="1" si="212"/>
        <v>264564677502808.06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264564677502808.06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1102352822928.3669</v>
      </c>
      <c r="L5775" s="444">
        <f t="shared" ca="1" si="212"/>
        <v>265667030325736.44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265667030325736.44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1106945959690.5684</v>
      </c>
      <c r="L5776" s="444">
        <f t="shared" ca="1" si="212"/>
        <v>266773976285427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266773976285427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1111558234522.6125</v>
      </c>
      <c r="L5777" s="444">
        <f t="shared" ca="1" si="212"/>
        <v>267885534519949.63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267885534519949.63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1116189727166.4568</v>
      </c>
      <c r="L5778" s="444">
        <f t="shared" ca="1" si="212"/>
        <v>269001724247116.09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269001724247116.09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1120840517696.3169</v>
      </c>
      <c r="L5779" s="444">
        <f t="shared" ca="1" si="212"/>
        <v>270122564764812.41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270122564764812.41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1125510686520.0518</v>
      </c>
      <c r="L5780" s="444">
        <f t="shared" ca="1" si="212"/>
        <v>271248075451332.47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271248075451332.47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1130200314380.552</v>
      </c>
      <c r="L5781" s="444">
        <f t="shared" ca="1" si="212"/>
        <v>272378275765713.03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272378275765713.03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1134909482357.1375</v>
      </c>
      <c r="L5782" s="444">
        <f t="shared" ca="1" si="212"/>
        <v>273513185248070.16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273513185248070.16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1139638271866.959</v>
      </c>
      <c r="L5783" s="444">
        <f t="shared" ca="1" si="212"/>
        <v>274652823519937.13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274652823519937.13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1144386764666.4048</v>
      </c>
      <c r="L5784" s="444">
        <f t="shared" ca="1" si="212"/>
        <v>275797210284603.53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275797210284603.53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1149155042852.5149</v>
      </c>
      <c r="L5785" s="444">
        <f t="shared" ca="1" si="212"/>
        <v>276946365327456.03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276946365327456.03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1153943188864.4001</v>
      </c>
      <c r="L5786" s="444">
        <f t="shared" ca="1" si="212"/>
        <v>278100308516320.44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278100308516320.44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1158751285484.6685</v>
      </c>
      <c r="L5787" s="444">
        <f t="shared" ca="1" si="212"/>
        <v>279259059801805.09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279259059801805.09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1163579415840.8545</v>
      </c>
      <c r="L5788" s="444">
        <f t="shared" ca="1" si="212"/>
        <v>280422639217645.94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280422639217645.94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1168427663406.8582</v>
      </c>
      <c r="L5789" s="444">
        <f t="shared" ca="1" si="212"/>
        <v>281591066881052.81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281591066881052.81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1173296112004.3867</v>
      </c>
      <c r="L5790" s="444">
        <f t="shared" ca="1" si="212"/>
        <v>282764362993057.19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282764362993057.19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1178184845804.405</v>
      </c>
      <c r="L5791" s="444">
        <f t="shared" ca="1" si="212"/>
        <v>283942547838861.56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283942547838861.56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1183093949328.5898</v>
      </c>
      <c r="L5792" s="444">
        <f t="shared" ca="1" si="212"/>
        <v>285125641788190.13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285125641788190.13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1188023507450.7922</v>
      </c>
      <c r="L5793" s="444">
        <f t="shared" ca="1" si="212"/>
        <v>286313665295640.94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286313665295640.94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1192973605398.5039</v>
      </c>
      <c r="L5794" s="444">
        <f t="shared" ca="1" si="212"/>
        <v>287506638901039.44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287506638901039.44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1197944328754.3311</v>
      </c>
      <c r="L5795" s="444">
        <f t="shared" ca="1" si="212"/>
        <v>288704583229793.75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288704583229793.75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1202935763457.4739</v>
      </c>
      <c r="L5796" s="444">
        <f t="shared" ca="1" si="212"/>
        <v>289907518993251.25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289907518993251.25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1207947995805.2136</v>
      </c>
      <c r="L5797" s="444">
        <f t="shared" ca="1" si="212"/>
        <v>291115466989056.44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291115466989056.44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1212981112454.4019</v>
      </c>
      <c r="L5798" s="444">
        <f t="shared" ca="1" si="212"/>
        <v>292328448101510.81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292328448101510.81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1218035200422.9617</v>
      </c>
      <c r="L5799" s="444">
        <f t="shared" ca="1" si="212"/>
        <v>293546483301933.75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293546483301933.75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1223110347091.3906</v>
      </c>
      <c r="L5800" s="444">
        <f t="shared" ca="1" si="212"/>
        <v>294769593649025.13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294769593649025.13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1228206640204.2712</v>
      </c>
      <c r="L5801" s="444">
        <f t="shared" ca="1" si="212"/>
        <v>295997800289229.38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295997800289229.38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1233324167871.7891</v>
      </c>
      <c r="L5802" s="444">
        <f t="shared" ca="1" si="212"/>
        <v>297231124457101.19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297231124457101.19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1238463018571.2549</v>
      </c>
      <c r="L5803" s="444">
        <f t="shared" ca="1" si="212"/>
        <v>298469587475672.44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298469587475672.44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1243623281148.6353</v>
      </c>
      <c r="L5804" s="444">
        <f t="shared" ca="1" si="212"/>
        <v>299713210756821.06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299713210756821.06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1248805044820.0876</v>
      </c>
      <c r="L5805" s="444">
        <f t="shared" ca="1" si="212"/>
        <v>300962015801641.13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300962015801641.13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1254008399173.5046</v>
      </c>
      <c r="L5806" s="444">
        <f t="shared" ca="1" si="212"/>
        <v>302216024200814.63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302216024200814.63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1259233434170.061</v>
      </c>
      <c r="L5807" s="444">
        <f t="shared" ca="1" si="212"/>
        <v>303475257634984.69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303475257634984.69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1264480240145.7695</v>
      </c>
      <c r="L5808" s="444">
        <f t="shared" ca="1" si="212"/>
        <v>304739737875130.44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304739737875130.44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1269748907813.0435</v>
      </c>
      <c r="L5809" s="444">
        <f t="shared" ca="1" si="212"/>
        <v>306009486782943.5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306009486782943.5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1275039528262.2646</v>
      </c>
      <c r="L5810" s="444">
        <f t="shared" ca="1" si="212"/>
        <v>307284526311205.75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307284526311205.75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1280352192963.3572</v>
      </c>
      <c r="L5811" s="444">
        <f t="shared" ca="1" si="212"/>
        <v>308564878504169.13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308564878504169.13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1285686993767.3713</v>
      </c>
      <c r="L5812" s="444">
        <f t="shared" ca="1" si="212"/>
        <v>309850565497936.5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309850565497936.5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1291044022908.0688</v>
      </c>
      <c r="L5813" s="444">
        <f t="shared" ca="1" si="212"/>
        <v>311141609520844.56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311141609520844.56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1296423373003.519</v>
      </c>
      <c r="L5814" s="444">
        <f t="shared" ca="1" si="212"/>
        <v>312438032893848.06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312438032893848.06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1301825137057.7002</v>
      </c>
      <c r="L5815" s="444">
        <f t="shared" ca="1" si="212"/>
        <v>313739858030905.75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313739858030905.75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1307249408462.1072</v>
      </c>
      <c r="L5816" s="444">
        <f t="shared" ca="1" si="212"/>
        <v>315047107439367.88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315047107439367.88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1312696280997.3662</v>
      </c>
      <c r="L5817" s="444">
        <f t="shared" ca="1" si="212"/>
        <v>316359803720365.25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316359803720365.25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1318165848834.8552</v>
      </c>
      <c r="L5818" s="444">
        <f t="shared" ca="1" si="212"/>
        <v>317677969569200.13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317677969569200.13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1323658206538.3337</v>
      </c>
      <c r="L5819" s="444">
        <f t="shared" ca="1" si="212"/>
        <v>319001627775738.44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319001627775738.44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1329173449065.5769</v>
      </c>
      <c r="L5820" s="444">
        <f t="shared" ca="1" si="212"/>
        <v>320330801224804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320330801224804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1334711671770.0166</v>
      </c>
      <c r="L5821" s="444">
        <f t="shared" ca="1" si="212"/>
        <v>321665512896574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321665512896574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1340272970402.3916</v>
      </c>
      <c r="L5822" s="444">
        <f t="shared" ca="1" si="212"/>
        <v>323005785866976.38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323005785866976.38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1345857441112.4016</v>
      </c>
      <c r="L5823" s="444">
        <f t="shared" ca="1" si="212"/>
        <v>324351643308088.75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324351643308088.75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1351465180450.3699</v>
      </c>
      <c r="L5824" s="444">
        <f t="shared" ca="1" si="212"/>
        <v>325703108488539.13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325703108488539.13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1357096285368.9131</v>
      </c>
      <c r="L5825" s="444">
        <f t="shared" ca="1" si="212"/>
        <v>327060204773908.06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327060204773908.06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1362750853224.6169</v>
      </c>
      <c r="L5826" s="444">
        <f t="shared" ca="1" si="212"/>
        <v>328422955627132.69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328422955627132.69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1368428981779.7195</v>
      </c>
      <c r="L5827" s="444">
        <f t="shared" ca="1" si="212"/>
        <v>329791384608912.44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329791384608912.44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1374130769203.8018</v>
      </c>
      <c r="L5828" s="444">
        <f t="shared" ca="1" si="212"/>
        <v>331165515378116.25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331165515378116.25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1379856314075.4844</v>
      </c>
      <c r="L5829" s="444">
        <f t="shared" ca="1" si="212"/>
        <v>332545371692191.75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332545371692191.75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1385605715384.1323</v>
      </c>
      <c r="L5830" s="444">
        <f t="shared" ca="1" si="212"/>
        <v>333930977407575.88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333930977407575.88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1391379072531.5662</v>
      </c>
      <c r="L5831" s="444">
        <f t="shared" ca="1" si="212"/>
        <v>335322356480107.44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335322356480107.44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1397176485333.781</v>
      </c>
      <c r="L5832" s="444">
        <f t="shared" ca="1" si="212"/>
        <v>336719532965441.19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336719532965441.19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1402998054022.6716</v>
      </c>
      <c r="L5833" s="444">
        <f t="shared" ca="1" si="212"/>
        <v>338122531019463.88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338122531019463.88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1408843879247.7661</v>
      </c>
      <c r="L5834" s="444">
        <f t="shared" ca="1" si="212"/>
        <v>339531374898711.63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339531374898711.63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1414714062077.9651</v>
      </c>
      <c r="L5835" s="444">
        <f t="shared" ca="1" si="212"/>
        <v>340946088960789.56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340946088960789.56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1420608704003.2898</v>
      </c>
      <c r="L5836" s="444">
        <f t="shared" ca="1" si="212"/>
        <v>342366697664792.88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342366697664792.88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1426527906936.637</v>
      </c>
      <c r="L5837" s="444">
        <f t="shared" ca="1" si="212"/>
        <v>343793225571729.5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343793225571729.5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1432471773215.5396</v>
      </c>
      <c r="L5838" s="444">
        <f t="shared" ca="1" si="212"/>
        <v>345225697344945.06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345225697344945.06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1438440405603.9377</v>
      </c>
      <c r="L5839" s="444">
        <f t="shared" ca="1" si="212"/>
        <v>346664137750549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346664137750549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1444433907293.9541</v>
      </c>
      <c r="L5840" s="444">
        <f t="shared" ca="1" si="212"/>
        <v>348108571657842.94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348108571657842.94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1450452381907.679</v>
      </c>
      <c r="L5841" s="444">
        <f t="shared" ca="1" si="212"/>
        <v>349559024039750.63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349559024039750.63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1456495933498.9609</v>
      </c>
      <c r="L5842" s="444">
        <f t="shared" ca="1" si="212"/>
        <v>351015519973249.56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351015519973249.56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1462564666555.2065</v>
      </c>
      <c r="L5843" s="444">
        <f t="shared" ca="1" si="212"/>
        <v>352478084639804.75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352478084639804.75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1468658685999.1865</v>
      </c>
      <c r="L5844" s="444">
        <f t="shared" ca="1" si="212"/>
        <v>353946743325803.94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353946743325803.94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1474778097190.8496</v>
      </c>
      <c r="L5845" s="444">
        <f t="shared" ca="1" si="212"/>
        <v>355421521422994.81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355421521422994.81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1480923005929.145</v>
      </c>
      <c r="L5846" s="444">
        <f t="shared" ca="1" si="212"/>
        <v>356902444428923.94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356902444428923.94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1487093518453.8496</v>
      </c>
      <c r="L5847" s="444">
        <f t="shared" ca="1" si="212"/>
        <v>358389537947377.81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358389537947377.81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1493289741447.4075</v>
      </c>
      <c r="L5848" s="444">
        <f t="shared" ca="1" si="212"/>
        <v>359882827688825.25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359882827688825.25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1499511782036.772</v>
      </c>
      <c r="L5849" s="444">
        <f t="shared" ca="1" si="212"/>
        <v>361382339470862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361382339470862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1505759747795.2583</v>
      </c>
      <c r="L5850" s="444">
        <f t="shared" ca="1" si="212"/>
        <v>362888099218657.25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362888099218657.25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1512033746744.4053</v>
      </c>
      <c r="L5851" s="444">
        <f t="shared" ca="1" si="212"/>
        <v>364400132965401.63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364400132965401.63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1518333887355.8401</v>
      </c>
      <c r="L5852" s="444">
        <f t="shared" ca="1" si="212"/>
        <v>365918466852757.44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365918466852757.44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1524660278553.156</v>
      </c>
      <c r="L5853" s="444">
        <f t="shared" ca="1" si="212"/>
        <v>367443127131310.56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367443127131310.56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1531013029713.7939</v>
      </c>
      <c r="L5854" s="444">
        <f t="shared" ca="1" si="212"/>
        <v>368974140161024.38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368974140161024.38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1537392250670.9348</v>
      </c>
      <c r="L5855" s="444">
        <f t="shared" ca="1" si="212"/>
        <v>370511532411695.31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370511532411695.31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1543798051715.3972</v>
      </c>
      <c r="L5856" s="444">
        <f t="shared" ca="1" si="212"/>
        <v>372055330463410.69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372055330463410.69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1550230543597.5444</v>
      </c>
      <c r="L5857" s="444">
        <f t="shared" ca="1" si="212"/>
        <v>373605561007008.25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373605561007008.25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1556689837529.2009</v>
      </c>
      <c r="L5858" s="444">
        <f t="shared" ca="1" si="212"/>
        <v>375162250844537.44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375162250844537.44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1563176045185.5728</v>
      </c>
      <c r="L5859" s="444">
        <f t="shared" ca="1" si="212"/>
        <v>376725426889723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376725426889723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1569689278707.1792</v>
      </c>
      <c r="L5860" s="444">
        <f t="shared" ca="1" si="212"/>
        <v>378295116168430.19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378295116168430.19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1576229650701.7925</v>
      </c>
      <c r="L5861" s="444">
        <f t="shared" ca="1" si="212"/>
        <v>379871345819132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379871345819132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1582797274246.3833</v>
      </c>
      <c r="L5862" s="444">
        <f t="shared" ca="1" si="212"/>
        <v>381454143093378.38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381454143093378.38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1589392262889.0767</v>
      </c>
      <c r="L5863" s="444">
        <f t="shared" ca="1" si="212"/>
        <v>383043535356267.44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383043535356267.44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1596014730651.1143</v>
      </c>
      <c r="L5864" s="444">
        <f t="shared" ca="1" si="212"/>
        <v>384639550086918.56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384639550086918.56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1602664792028.8274</v>
      </c>
      <c r="L5865" s="444">
        <f t="shared" ca="1" si="212"/>
        <v>386242214878947.38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386242214878947.38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1609342561995.614</v>
      </c>
      <c r="L5866" s="444">
        <f t="shared" ca="1" si="212"/>
        <v>387851557440943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387851557440943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1616048156003.9292</v>
      </c>
      <c r="L5867" s="444">
        <f t="shared" ca="1" si="212"/>
        <v>389467605596946.94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389467605596946.94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1622781689987.2788</v>
      </c>
      <c r="L5868" s="444">
        <f t="shared" ca="1" si="212"/>
        <v>391090387286934.19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391090387286934.19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1629543280362.2258</v>
      </c>
      <c r="L5869" s="444">
        <f t="shared" ca="1" si="212"/>
        <v>392719930567296.44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392719930567296.44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1636333044030.4019</v>
      </c>
      <c r="L5870" s="444">
        <f t="shared" ca="1" si="212"/>
        <v>394356263611326.81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394356263611326.81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1643151098380.5283</v>
      </c>
      <c r="L5871" s="444">
        <f t="shared" ca="1" si="212"/>
        <v>395999414709707.31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395999414709707.31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1649997561290.447</v>
      </c>
      <c r="L5872" s="444">
        <f t="shared" ca="1" si="212"/>
        <v>397649412270997.75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397649412270997.75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1656872551129.1572</v>
      </c>
      <c r="L5873" s="444">
        <f t="shared" ref="L5873:L6127" ca="1" si="217">I5873-J5873+K5873</f>
        <v>399306284822126.94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399306284822126.94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1663776186758.8623</v>
      </c>
      <c r="L5874" s="444">
        <f t="shared" ca="1" si="217"/>
        <v>400970061008885.81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400970061008885.81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1670708587537.0242</v>
      </c>
      <c r="L5875" s="444">
        <f t="shared" ca="1" si="217"/>
        <v>402640769596422.81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402640769596422.81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1677669873318.4285</v>
      </c>
      <c r="L5876" s="444">
        <f t="shared" ca="1" si="217"/>
        <v>404318439469741.25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404318439469741.25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1684660164457.2551</v>
      </c>
      <c r="L5877" s="444">
        <f t="shared" ca="1" si="217"/>
        <v>406003099634198.5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406003099634198.5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1691679581809.1604</v>
      </c>
      <c r="L5878" s="444">
        <f t="shared" ca="1" si="217"/>
        <v>407694779216007.69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407694779216007.69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1698728246733.3652</v>
      </c>
      <c r="L5879" s="444">
        <f t="shared" ca="1" si="217"/>
        <v>409393507462741.06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409393507462741.06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1705806281094.7544</v>
      </c>
      <c r="L5880" s="444">
        <f t="shared" ca="1" si="217"/>
        <v>411099313743835.81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411099313743835.81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1712913807265.9824</v>
      </c>
      <c r="L5881" s="444">
        <f t="shared" ca="1" si="217"/>
        <v>412812227551101.81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412812227551101.81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1720050948129.5908</v>
      </c>
      <c r="L5882" s="444">
        <f t="shared" ca="1" si="217"/>
        <v>414532278499231.38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414532278499231.38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1727217827080.1306</v>
      </c>
      <c r="L5883" s="444">
        <f t="shared" ca="1" si="217"/>
        <v>416259496326311.5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416259496326311.5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1734414568026.2979</v>
      </c>
      <c r="L5884" s="444">
        <f t="shared" ca="1" si="217"/>
        <v>417993910894337.81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417993910894337.81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1741641295393.0742</v>
      </c>
      <c r="L5885" s="444">
        <f t="shared" ca="1" si="217"/>
        <v>419735552189730.88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419735552189730.88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1748898134123.8787</v>
      </c>
      <c r="L5886" s="444">
        <f t="shared" ca="1" si="217"/>
        <v>421484450323854.75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421484450323854.75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1756185209682.728</v>
      </c>
      <c r="L5887" s="444">
        <f t="shared" ca="1" si="217"/>
        <v>423240635533537.5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423240635533537.5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1763502648056.4063</v>
      </c>
      <c r="L5888" s="444">
        <f t="shared" ca="1" si="217"/>
        <v>425004138181593.88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425004138181593.88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1770850575756.6411</v>
      </c>
      <c r="L5889" s="444">
        <f t="shared" ca="1" si="217"/>
        <v>426774988757350.5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426774988757350.5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1778229119822.2937</v>
      </c>
      <c r="L5890" s="444">
        <f t="shared" ca="1" si="217"/>
        <v>428553217877172.81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428553217877172.81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1785638407821.5535</v>
      </c>
      <c r="L5891" s="444">
        <f t="shared" ca="1" si="217"/>
        <v>430338856284994.38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430338856284994.38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1793078567854.1433</v>
      </c>
      <c r="L5892" s="444">
        <f t="shared" ca="1" si="217"/>
        <v>432131934852848.5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432131934852848.5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1800549728553.5354</v>
      </c>
      <c r="L5893" s="444">
        <f t="shared" ca="1" si="217"/>
        <v>433932484581402.06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433932484581402.06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1808052019089.1753</v>
      </c>
      <c r="L5894" s="444">
        <f t="shared" ca="1" si="217"/>
        <v>435740536600491.25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435740536600491.25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1815585569168.7136</v>
      </c>
      <c r="L5895" s="444">
        <f t="shared" ca="1" si="217"/>
        <v>437556122169659.94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437556122169659.94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1823150509040.2498</v>
      </c>
      <c r="L5896" s="444">
        <f t="shared" ca="1" si="217"/>
        <v>439379272678700.19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439379272678700.19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1830746969494.584</v>
      </c>
      <c r="L5897" s="444">
        <f t="shared" ca="1" si="217"/>
        <v>441210019648194.75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441210019648194.75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1838375081867.478</v>
      </c>
      <c r="L5898" s="444">
        <f t="shared" ca="1" si="217"/>
        <v>443048394730062.25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443048394730062.25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1846034978041.926</v>
      </c>
      <c r="L5899" s="444">
        <f t="shared" ca="1" si="217"/>
        <v>444894429708104.19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444894429708104.19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1853726790450.4341</v>
      </c>
      <c r="L5900" s="444">
        <f t="shared" ca="1" si="217"/>
        <v>446748156498554.63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446748156498554.63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1861450652077.3105</v>
      </c>
      <c r="L5901" s="444">
        <f t="shared" ca="1" si="217"/>
        <v>448609607150631.94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448609607150631.94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1869206696460.9663</v>
      </c>
      <c r="L5902" s="444">
        <f t="shared" ca="1" si="217"/>
        <v>450478813847092.88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450478813847092.88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1876995057696.2202</v>
      </c>
      <c r="L5903" s="444">
        <f t="shared" ca="1" si="217"/>
        <v>452355808904789.13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452355808904789.13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1884815870436.6213</v>
      </c>
      <c r="L5904" s="444">
        <f t="shared" ca="1" si="217"/>
        <v>454240624775225.75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454240624775225.75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1892669269896.7739</v>
      </c>
      <c r="L5905" s="444">
        <f t="shared" ca="1" si="217"/>
        <v>456133294045122.5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456133294045122.5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1900555391854.6772</v>
      </c>
      <c r="L5906" s="444">
        <f t="shared" ca="1" si="217"/>
        <v>458033849436977.19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458033849436977.19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1908474372654.0713</v>
      </c>
      <c r="L5907" s="444">
        <f t="shared" ca="1" si="217"/>
        <v>459942323809631.25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459942323809631.25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1916426349206.7969</v>
      </c>
      <c r="L5908" s="444">
        <f t="shared" ca="1" si="217"/>
        <v>461858750158838.06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461858750158838.06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1924411458995.1582</v>
      </c>
      <c r="L5909" s="444">
        <f t="shared" ca="1" si="217"/>
        <v>463783161617833.25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463783161617833.25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1932429840074.3052</v>
      </c>
      <c r="L5910" s="444">
        <f t="shared" ca="1" si="217"/>
        <v>465715591457907.56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465715591457907.56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1940481631074.6145</v>
      </c>
      <c r="L5911" s="444">
        <f t="shared" ca="1" si="217"/>
        <v>467656073088982.19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467656073088982.19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1948566971204.092</v>
      </c>
      <c r="L5912" s="444">
        <f t="shared" ca="1" si="217"/>
        <v>469604640060186.25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469604640060186.25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1956686000250.7761</v>
      </c>
      <c r="L5913" s="444">
        <f t="shared" ca="1" si="217"/>
        <v>471561326060437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471561326060437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1964838858585.1538</v>
      </c>
      <c r="L5914" s="444">
        <f t="shared" ca="1" si="217"/>
        <v>473526164919022.13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473526164919022.13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1973025687162.592</v>
      </c>
      <c r="L5915" s="444">
        <f t="shared" ca="1" si="217"/>
        <v>475499190606184.69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475499190606184.69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1981246627525.7695</v>
      </c>
      <c r="L5916" s="444">
        <f t="shared" ca="1" si="217"/>
        <v>477480437233710.44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477480437233710.44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1989501821807.127</v>
      </c>
      <c r="L5917" s="444">
        <f t="shared" ca="1" si="217"/>
        <v>479469939055517.56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479469939055517.56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1997791412731.3232</v>
      </c>
      <c r="L5918" s="444">
        <f t="shared" ca="1" si="217"/>
        <v>481467730468248.88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481467730468248.88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2006115543617.7036</v>
      </c>
      <c r="L5919" s="444">
        <f t="shared" ca="1" si="217"/>
        <v>483473846011866.56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483473846011866.56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2014474358382.7771</v>
      </c>
      <c r="L5920" s="444">
        <f t="shared" ca="1" si="217"/>
        <v>485488320370249.31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485488320370249.31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2022868001542.7058</v>
      </c>
      <c r="L5921" s="444">
        <f t="shared" ca="1" si="217"/>
        <v>487511188371792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487511188371792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2031296618215.8</v>
      </c>
      <c r="L5922" s="444">
        <f t="shared" ca="1" si="217"/>
        <v>489542484990007.81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489542484990007.81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2039760354125.0322</v>
      </c>
      <c r="L5923" s="444">
        <f t="shared" ca="1" si="217"/>
        <v>491582245344132.88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491582245344132.88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2048259355600.5537</v>
      </c>
      <c r="L5924" s="444">
        <f t="shared" ca="1" si="217"/>
        <v>493630504699733.44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493630504699733.44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2056793769582.2227</v>
      </c>
      <c r="L5925" s="444">
        <f t="shared" ca="1" si="217"/>
        <v>495687298469315.69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495687298469315.69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2065363743622.1489</v>
      </c>
      <c r="L5926" s="444">
        <f t="shared" ca="1" si="217"/>
        <v>497752662212937.81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497752662212937.81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2073969425887.2412</v>
      </c>
      <c r="L5927" s="444">
        <f t="shared" ca="1" si="217"/>
        <v>499826631638825.06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499826631638825.06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2082610965161.771</v>
      </c>
      <c r="L5928" s="444">
        <f t="shared" ca="1" si="217"/>
        <v>501909242603986.81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501909242603986.81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2091288510849.9451</v>
      </c>
      <c r="L5929" s="444">
        <f t="shared" ca="1" si="217"/>
        <v>504000531114836.75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504000531114836.75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2100002212978.4863</v>
      </c>
      <c r="L5930" s="444">
        <f t="shared" ca="1" si="217"/>
        <v>506100533327815.25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506100533327815.25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2108752222199.23</v>
      </c>
      <c r="L5931" s="444">
        <f t="shared" ca="1" si="217"/>
        <v>508209285550014.5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508209285550014.5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2117538689791.7271</v>
      </c>
      <c r="L5932" s="444">
        <f t="shared" ca="1" si="217"/>
        <v>510326824239806.25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510326824239806.25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2126361767665.8596</v>
      </c>
      <c r="L5933" s="444">
        <f t="shared" ca="1" si="217"/>
        <v>512453186007472.13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512453186007472.13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2135221608364.4668</v>
      </c>
      <c r="L5934" s="444">
        <f t="shared" ca="1" si="217"/>
        <v>514588407615836.56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514588407615836.56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2144118365065.9854</v>
      </c>
      <c r="L5935" s="444">
        <f t="shared" ca="1" si="217"/>
        <v>516732525980902.56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516732525980902.56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2153052191587.094</v>
      </c>
      <c r="L5936" s="444">
        <f t="shared" ca="1" si="217"/>
        <v>518885578172489.69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518885578172489.69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2162023242385.3738</v>
      </c>
      <c r="L5937" s="444">
        <f t="shared" ca="1" si="217"/>
        <v>521047601414875.06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521047601414875.06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2171031672561.9797</v>
      </c>
      <c r="L5938" s="444">
        <f t="shared" ca="1" si="217"/>
        <v>523218633087437.06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523218633087437.06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2180077637864.321</v>
      </c>
      <c r="L5939" s="444">
        <f t="shared" ca="1" si="217"/>
        <v>525398710725301.38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525398710725301.38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2189161294688.7559</v>
      </c>
      <c r="L5940" s="444">
        <f t="shared" ca="1" si="217"/>
        <v>527587872019990.13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527587872019990.13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2198282800083.2922</v>
      </c>
      <c r="L5941" s="444">
        <f t="shared" ca="1" si="217"/>
        <v>529786154820073.44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529786154820073.44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2207442311750.3062</v>
      </c>
      <c r="L5942" s="444">
        <f t="shared" ca="1" si="217"/>
        <v>531993597131823.75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531993597131823.75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2216639988049.2651</v>
      </c>
      <c r="L5943" s="444">
        <f t="shared" ca="1" si="217"/>
        <v>534210237119873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534210237119873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2225875987999.4707</v>
      </c>
      <c r="L5944" s="444">
        <f t="shared" ca="1" si="217"/>
        <v>536436113107872.5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536436113107872.5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2235150471282.8022</v>
      </c>
      <c r="L5945" s="444">
        <f t="shared" ca="1" si="217"/>
        <v>538671263579155.31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538671263579155.31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2244463598246.4805</v>
      </c>
      <c r="L5946" s="444">
        <f t="shared" ca="1" si="217"/>
        <v>540915727177401.81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540915727177401.81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2253815529905.8413</v>
      </c>
      <c r="L5947" s="444">
        <f t="shared" ca="1" si="217"/>
        <v>543169542707307.63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543169542707307.63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2263206427947.1152</v>
      </c>
      <c r="L5948" s="444">
        <f t="shared" ca="1" si="217"/>
        <v>545432749135254.75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545432749135254.75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2272636454730.228</v>
      </c>
      <c r="L5949" s="444">
        <f t="shared" ca="1" si="217"/>
        <v>547705385589985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547705385589985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2282105773291.604</v>
      </c>
      <c r="L5950" s="444">
        <f t="shared" ca="1" si="217"/>
        <v>549987491363276.63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549987491363276.63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2291614547346.9858</v>
      </c>
      <c r="L5951" s="444">
        <f t="shared" ca="1" si="217"/>
        <v>552279105910623.63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552279105910623.63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2301162941294.2651</v>
      </c>
      <c r="L5952" s="444">
        <f t="shared" ca="1" si="217"/>
        <v>554580268851917.88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554580268851917.88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2310751120216.3247</v>
      </c>
      <c r="L5953" s="444">
        <f t="shared" ca="1" si="217"/>
        <v>556891019972134.19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556891019972134.19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2320379249883.8921</v>
      </c>
      <c r="L5954" s="444">
        <f t="shared" ca="1" si="217"/>
        <v>559211399222018.06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559211399222018.06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2330047496758.4087</v>
      </c>
      <c r="L5955" s="444">
        <f t="shared" ca="1" si="217"/>
        <v>561541446718776.5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561541446718776.5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2339756027994.9019</v>
      </c>
      <c r="L5956" s="444">
        <f t="shared" ca="1" si="217"/>
        <v>563881202746771.38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563881202746771.38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2349505011444.8809</v>
      </c>
      <c r="L5957" s="444">
        <f t="shared" ca="1" si="217"/>
        <v>566230707758216.25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566230707758216.25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2359294615659.2344</v>
      </c>
      <c r="L5958" s="444">
        <f t="shared" ca="1" si="217"/>
        <v>568590002373875.5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568590002373875.5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2369125009891.1479</v>
      </c>
      <c r="L5959" s="444">
        <f t="shared" ca="1" si="217"/>
        <v>570959127383766.63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570959127383766.63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2378996364099.0273</v>
      </c>
      <c r="L5960" s="444">
        <f t="shared" ca="1" si="217"/>
        <v>573338123747865.63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573338123747865.63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2388908848949.4399</v>
      </c>
      <c r="L5961" s="444">
        <f t="shared" ca="1" si="217"/>
        <v>575727032596815.13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575727032596815.13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2398862635820.063</v>
      </c>
      <c r="L5962" s="444">
        <f t="shared" ca="1" si="217"/>
        <v>578125895232635.25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578125895232635.25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2408857896802.647</v>
      </c>
      <c r="L5963" s="444">
        <f t="shared" ca="1" si="217"/>
        <v>580534753129437.88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580534753129437.88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2418894804705.9912</v>
      </c>
      <c r="L5964" s="444">
        <f t="shared" ca="1" si="217"/>
        <v>582953647934143.88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582953647934143.88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2428973533058.9326</v>
      </c>
      <c r="L5965" s="444">
        <f t="shared" ca="1" si="217"/>
        <v>585382621467202.75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585382621467202.75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2439094256113.3447</v>
      </c>
      <c r="L5966" s="444">
        <f t="shared" ca="1" si="217"/>
        <v>587821715723316.13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587821715723316.13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2449257148847.1504</v>
      </c>
      <c r="L5967" s="444">
        <f t="shared" ca="1" si="217"/>
        <v>590270972872163.25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590270972872163.25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2459462386967.3467</v>
      </c>
      <c r="L5968" s="444">
        <f t="shared" ca="1" si="217"/>
        <v>592730435259130.63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592730435259130.63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2469710146913.0444</v>
      </c>
      <c r="L5969" s="444">
        <f t="shared" ca="1" si="217"/>
        <v>595200145406043.63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595200145406043.63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2480000605858.5151</v>
      </c>
      <c r="L5970" s="444">
        <f t="shared" ca="1" si="217"/>
        <v>597680146011902.13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597680146011902.13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2490333941716.2588</v>
      </c>
      <c r="L5971" s="444">
        <f t="shared" ca="1" si="217"/>
        <v>600170479953618.38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600170479953618.38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2500710333140.0767</v>
      </c>
      <c r="L5972" s="444">
        <f t="shared" ca="1" si="217"/>
        <v>602671190286758.5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602671190286758.5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2511129959528.1602</v>
      </c>
      <c r="L5973" s="444">
        <f t="shared" ca="1" si="217"/>
        <v>605182320246286.63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605182320246286.63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2521593001026.1943</v>
      </c>
      <c r="L5974" s="444">
        <f t="shared" ca="1" si="217"/>
        <v>607703913247312.88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607703913247312.88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2532099638530.4702</v>
      </c>
      <c r="L5975" s="444">
        <f t="shared" ca="1" si="217"/>
        <v>610236012885843.38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610236012885843.38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2542650053691.0142</v>
      </c>
      <c r="L5976" s="444">
        <f t="shared" ca="1" si="217"/>
        <v>612778662939534.38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612778662939534.38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2553244428914.7266</v>
      </c>
      <c r="L5977" s="444">
        <f t="shared" ca="1" si="217"/>
        <v>615331907368449.13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615331907368449.13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2563882947368.5381</v>
      </c>
      <c r="L5978" s="444">
        <f t="shared" ca="1" si="217"/>
        <v>617895790315817.63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617895790315817.63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2574565792982.5732</v>
      </c>
      <c r="L5979" s="444">
        <f t="shared" ca="1" si="217"/>
        <v>620470356108800.25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620470356108800.25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2585293150453.3345</v>
      </c>
      <c r="L5980" s="444">
        <f t="shared" ca="1" si="217"/>
        <v>623055649259253.63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623055649259253.63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2596065205246.8901</v>
      </c>
      <c r="L5981" s="444">
        <f t="shared" ca="1" si="217"/>
        <v>625651714464500.5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625651714464500.5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2606882143602.0854</v>
      </c>
      <c r="L5982" s="444">
        <f t="shared" ca="1" si="217"/>
        <v>628258596608102.63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628258596608102.63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2617744152533.7607</v>
      </c>
      <c r="L5983" s="444">
        <f t="shared" ca="1" si="217"/>
        <v>630876340760636.38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630876340760636.38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2628651419835.9849</v>
      </c>
      <c r="L5984" s="444">
        <f t="shared" ca="1" si="217"/>
        <v>633504992180472.38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633504992180472.38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2639604134085.3018</v>
      </c>
      <c r="L5985" s="444">
        <f t="shared" ca="1" si="217"/>
        <v>636144596314557.63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636144596314557.63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2650602484643.9902</v>
      </c>
      <c r="L5986" s="444">
        <f t="shared" ca="1" si="217"/>
        <v>638795198799201.63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638795198799201.63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2661646661663.3398</v>
      </c>
      <c r="L5987" s="444">
        <f t="shared" ca="1" si="217"/>
        <v>641456845460865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641456845460865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2672736856086.9375</v>
      </c>
      <c r="L5988" s="444">
        <f t="shared" ca="1" si="217"/>
        <v>644129582316952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644129582316952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2683873259653.9668</v>
      </c>
      <c r="L5989" s="444">
        <f t="shared" ca="1" si="217"/>
        <v>646813455576606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646813455576606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2695056064902.5249</v>
      </c>
      <c r="L5990" s="444">
        <f t="shared" ca="1" si="217"/>
        <v>649508511641508.5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649508511641508.5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2706285465172.9521</v>
      </c>
      <c r="L5991" s="444">
        <f t="shared" ca="1" si="217"/>
        <v>652214797106681.5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652214797106681.5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2717561654611.1729</v>
      </c>
      <c r="L5992" s="444">
        <f t="shared" ca="1" si="217"/>
        <v>654932358761292.63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654932358761292.63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2728884828172.0527</v>
      </c>
      <c r="L5993" s="444">
        <f t="shared" ca="1" si="217"/>
        <v>657661243589464.63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657661243589464.63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2740255181622.769</v>
      </c>
      <c r="L5994" s="444">
        <f t="shared" ca="1" si="217"/>
        <v>660401498771087.38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660401498771087.38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2751672911546.1973</v>
      </c>
      <c r="L5995" s="444">
        <f t="shared" ca="1" si="217"/>
        <v>663153171682633.63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663153171682633.63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2763138215344.3066</v>
      </c>
      <c r="L5996" s="444">
        <f t="shared" ca="1" si="217"/>
        <v>665916309897977.88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665916309897977.88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2774651291241.5742</v>
      </c>
      <c r="L5997" s="444">
        <f t="shared" ca="1" si="217"/>
        <v>668690961189219.5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668690961189219.5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2786212338288.4146</v>
      </c>
      <c r="L5998" s="444">
        <f t="shared" ca="1" si="217"/>
        <v>671477173527507.88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671477173527507.88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2797821556364.6162</v>
      </c>
      <c r="L5999" s="444">
        <f t="shared" ca="1" si="217"/>
        <v>674274995083872.5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674274995083872.5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2809479146182.8022</v>
      </c>
      <c r="L6000" s="444">
        <f t="shared" ca="1" si="217"/>
        <v>677084474230055.25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677084474230055.25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2821185309291.897</v>
      </c>
      <c r="L6001" s="444">
        <f t="shared" ca="1" si="217"/>
        <v>679905659539347.13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679905659539347.13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2832940248080.6128</v>
      </c>
      <c r="L6002" s="444">
        <f t="shared" ca="1" si="217"/>
        <v>682738599787427.75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682738599787427.75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2844744165780.9487</v>
      </c>
      <c r="L6003" s="444">
        <f t="shared" ca="1" si="217"/>
        <v>685583343953208.75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685583343953208.75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2856597266471.7031</v>
      </c>
      <c r="L6004" s="444">
        <f t="shared" ca="1" si="217"/>
        <v>688439941219680.5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688439941219680.5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2868499755082.002</v>
      </c>
      <c r="L6005" s="444">
        <f t="shared" ca="1" si="217"/>
        <v>691308440974762.5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691308440974762.5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2880451837394.8438</v>
      </c>
      <c r="L6006" s="444">
        <f t="shared" ca="1" si="217"/>
        <v>694188892812157.38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694188892812157.38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2892453720050.6558</v>
      </c>
      <c r="L6007" s="444">
        <f t="shared" ca="1" si="217"/>
        <v>697081346532208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697081346532208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2904505610550.8667</v>
      </c>
      <c r="L6008" s="444">
        <f t="shared" ca="1" si="217"/>
        <v>699985852142758.88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699985852142758.88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2916607717261.4951</v>
      </c>
      <c r="L6009" s="444">
        <f t="shared" ca="1" si="217"/>
        <v>702902459860020.38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702902459860020.38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2928760249416.7515</v>
      </c>
      <c r="L6010" s="444">
        <f t="shared" ca="1" si="217"/>
        <v>705831220109437.13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705831220109437.13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2940963417122.6548</v>
      </c>
      <c r="L6011" s="444">
        <f t="shared" ca="1" si="217"/>
        <v>708772183526559.75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708772183526559.75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2953217431360.6655</v>
      </c>
      <c r="L6012" s="444">
        <f t="shared" ca="1" si="217"/>
        <v>711725400957920.38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711725400957920.38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2965522503991.335</v>
      </c>
      <c r="L6013" s="444">
        <f t="shared" ca="1" si="217"/>
        <v>714690923461911.75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714690923461911.75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2977878847757.9658</v>
      </c>
      <c r="L6014" s="444">
        <f t="shared" ca="1" si="217"/>
        <v>717668802309669.75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717668802309669.75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2990286676290.2905</v>
      </c>
      <c r="L6015" s="444">
        <f t="shared" ca="1" si="217"/>
        <v>720659088985960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720659088985960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3002746204108.1665</v>
      </c>
      <c r="L6016" s="444">
        <f t="shared" ca="1" si="217"/>
        <v>723661835190068.13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723661835190068.13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3015257646625.2837</v>
      </c>
      <c r="L6017" s="444">
        <f t="shared" ca="1" si="217"/>
        <v>726677092836693.38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726677092836693.38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3027821220152.8892</v>
      </c>
      <c r="L6018" s="444">
        <f t="shared" ca="1" si="217"/>
        <v>729704914056846.25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729704914056846.25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3040437141903.5259</v>
      </c>
      <c r="L6019" s="444">
        <f t="shared" ca="1" si="217"/>
        <v>732745351198749.75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732745351198749.75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3053105629994.7905</v>
      </c>
      <c r="L6020" s="444">
        <f t="shared" ca="1" si="217"/>
        <v>735798456828744.5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735798456828744.5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3065826903453.1021</v>
      </c>
      <c r="L6021" s="444">
        <f t="shared" ca="1" si="217"/>
        <v>738864283732197.63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738864283732197.63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3078601182217.4902</v>
      </c>
      <c r="L6022" s="444">
        <f t="shared" ca="1" si="217"/>
        <v>741942884914415.13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741942884914415.13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3091428687143.3965</v>
      </c>
      <c r="L6023" s="444">
        <f t="shared" ca="1" si="217"/>
        <v>745034313601558.5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745034313601558.5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3104309640006.4937</v>
      </c>
      <c r="L6024" s="444">
        <f t="shared" ca="1" si="217"/>
        <v>748138623241565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748138623241565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3117244263506.521</v>
      </c>
      <c r="L6025" s="444">
        <f t="shared" ca="1" si="217"/>
        <v>751255867505071.5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751255867505071.5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3130232781271.1313</v>
      </c>
      <c r="L6026" s="444">
        <f t="shared" ca="1" si="217"/>
        <v>754386100286342.63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754386100286342.63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3143275417859.7607</v>
      </c>
      <c r="L6027" s="444">
        <f t="shared" ca="1" si="217"/>
        <v>757529375704202.38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757529375704202.38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3156372398767.5098</v>
      </c>
      <c r="L6028" s="444">
        <f t="shared" ca="1" si="217"/>
        <v>760685748102969.88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760685748102969.88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3169523950429.041</v>
      </c>
      <c r="L6029" s="444">
        <f t="shared" ca="1" si="217"/>
        <v>763855272053398.88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763855272053398.88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3182730300222.4951</v>
      </c>
      <c r="L6030" s="444">
        <f t="shared" ca="1" si="217"/>
        <v>767038002353621.38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767038002353621.38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3195991676473.4224</v>
      </c>
      <c r="L6031" s="444">
        <f t="shared" ca="1" si="217"/>
        <v>770233994030094.75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770233994030094.75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3209308308458.728</v>
      </c>
      <c r="L6032" s="444">
        <f t="shared" ca="1" si="217"/>
        <v>773443302338553.5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773443302338553.5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3222680426410.6396</v>
      </c>
      <c r="L6033" s="444">
        <f t="shared" ca="1" si="217"/>
        <v>776665982764964.13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776665982764964.13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3236108261520.6836</v>
      </c>
      <c r="L6034" s="444">
        <f t="shared" ca="1" si="217"/>
        <v>779902091026484.75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779902091026484.75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3249592045943.6865</v>
      </c>
      <c r="L6035" s="444">
        <f t="shared" ca="1" si="217"/>
        <v>783151683072428.38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783151683072428.38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3263132012801.7847</v>
      </c>
      <c r="L6036" s="444">
        <f t="shared" ca="1" si="217"/>
        <v>786414815085230.13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786414815085230.13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3276728396188.459</v>
      </c>
      <c r="L6037" s="444">
        <f t="shared" ca="1" si="217"/>
        <v>789691543481418.63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789691543481418.63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3290381431172.5776</v>
      </c>
      <c r="L6038" s="444">
        <f t="shared" ca="1" si="217"/>
        <v>792981924912591.25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792981924912591.25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3304091353802.4634</v>
      </c>
      <c r="L6039" s="444">
        <f t="shared" ca="1" si="217"/>
        <v>796286016266393.75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796286016266393.75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3317858401109.9741</v>
      </c>
      <c r="L6040" s="444">
        <f t="shared" ca="1" si="217"/>
        <v>799603874667503.75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799603874667503.75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3331682811114.5991</v>
      </c>
      <c r="L6041" s="444">
        <f t="shared" ca="1" si="217"/>
        <v>802935557478618.38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802935557478618.38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3345564822827.5767</v>
      </c>
      <c r="L6042" s="444">
        <f t="shared" ca="1" si="217"/>
        <v>806281122301446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806281122301446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3359504676256.0249</v>
      </c>
      <c r="L6043" s="444">
        <f t="shared" ca="1" si="217"/>
        <v>809640626977702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809640626977702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3373502612407.0918</v>
      </c>
      <c r="L6044" s="444">
        <f t="shared" ca="1" si="217"/>
        <v>813014129590109.13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813014129590109.13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3387558873292.1211</v>
      </c>
      <c r="L6045" s="444">
        <f t="shared" ca="1" si="217"/>
        <v>816401688463401.25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816401688463401.25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3401673701930.8384</v>
      </c>
      <c r="L6046" s="444">
        <f t="shared" ca="1" si="217"/>
        <v>819803362165332.13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819803362165332.13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3415847342355.5503</v>
      </c>
      <c r="L6047" s="444">
        <f t="shared" ca="1" si="217"/>
        <v>823219209507687.63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823219209507687.63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3430080039615.3652</v>
      </c>
      <c r="L6048" s="444">
        <f t="shared" ca="1" si="217"/>
        <v>826649289547303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826649289547303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3444372039780.4292</v>
      </c>
      <c r="L6049" s="444">
        <f t="shared" ca="1" si="217"/>
        <v>830093661587083.38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830093661587083.38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3458723589946.1807</v>
      </c>
      <c r="L6050" s="444">
        <f t="shared" ca="1" si="217"/>
        <v>833552385177029.5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833552385177029.5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3473134938237.623</v>
      </c>
      <c r="L6051" s="444">
        <f t="shared" ca="1" si="217"/>
        <v>837025520115267.13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837025520115267.13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3487606333813.6128</v>
      </c>
      <c r="L6052" s="444">
        <f t="shared" ca="1" si="217"/>
        <v>840513126449080.75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840513126449080.75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3502138026871.1699</v>
      </c>
      <c r="L6053" s="444">
        <f t="shared" ca="1" si="217"/>
        <v>844015264475951.88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844015264475951.88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3516730268649.7993</v>
      </c>
      <c r="L6054" s="444">
        <f t="shared" ca="1" si="217"/>
        <v>847531994744601.63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847531994744601.63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3531383311435.8398</v>
      </c>
      <c r="L6055" s="444">
        <f t="shared" ca="1" si="217"/>
        <v>851063378056037.5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851063378056037.5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3546097408566.8228</v>
      </c>
      <c r="L6056" s="444">
        <f t="shared" ca="1" si="217"/>
        <v>854609475464604.38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854609475464604.38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3560872814435.8516</v>
      </c>
      <c r="L6057" s="444">
        <f t="shared" ca="1" si="217"/>
        <v>858170348279040.25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858170348279040.25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3575709784496.001</v>
      </c>
      <c r="L6058" s="444">
        <f t="shared" ca="1" si="217"/>
        <v>861746058063536.25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861746058063536.25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3590608575264.7344</v>
      </c>
      <c r="L6059" s="444">
        <f t="shared" ca="1" si="217"/>
        <v>865336666638801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865336666638801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3605569444328.3374</v>
      </c>
      <c r="L6060" s="444">
        <f t="shared" ca="1" si="217"/>
        <v>868942236083129.38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868942236083129.38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3620592650346.3726</v>
      </c>
      <c r="L6061" s="444">
        <f t="shared" ca="1" si="217"/>
        <v>872562828733475.75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872562828733475.75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3635678453056.1489</v>
      </c>
      <c r="L6062" s="444">
        <f t="shared" ca="1" si="217"/>
        <v>876198507186531.88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876198507186531.88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3650827113277.2163</v>
      </c>
      <c r="L6063" s="444">
        <f t="shared" ca="1" si="217"/>
        <v>879849334299809.13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879849334299809.13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3666038892915.8711</v>
      </c>
      <c r="L6064" s="444">
        <f t="shared" ca="1" si="217"/>
        <v>883515373192725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883515373192725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3681314054969.6875</v>
      </c>
      <c r="L6065" s="444">
        <f t="shared" ca="1" si="217"/>
        <v>887196687247694.75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887196687247694.75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3696652863532.0615</v>
      </c>
      <c r="L6066" s="444">
        <f t="shared" ca="1" si="217"/>
        <v>890893340111226.75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890893340111226.75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3712055583796.7778</v>
      </c>
      <c r="L6067" s="444">
        <f t="shared" ca="1" si="217"/>
        <v>894605395695023.5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894605395695023.5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3727522482062.5977</v>
      </c>
      <c r="L6068" s="444">
        <f t="shared" ca="1" si="217"/>
        <v>898332918177086.13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898332918177086.13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3743053825737.8589</v>
      </c>
      <c r="L6069" s="444">
        <f t="shared" ca="1" si="217"/>
        <v>902075972002824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902075972002824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3758649883345.0996</v>
      </c>
      <c r="L6070" s="444">
        <f t="shared" ca="1" si="217"/>
        <v>905834621886169.13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905834621886169.13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3774310924525.7046</v>
      </c>
      <c r="L6071" s="444">
        <f t="shared" ca="1" si="217"/>
        <v>909608932810694.88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909608932810694.88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3790037220044.562</v>
      </c>
      <c r="L6072" s="444">
        <f t="shared" ca="1" si="217"/>
        <v>913398970030739.38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913398970030739.38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3805829041794.7476</v>
      </c>
      <c r="L6073" s="444">
        <f t="shared" ca="1" si="217"/>
        <v>917204799072534.13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917204799072534.13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3821686662802.2256</v>
      </c>
      <c r="L6074" s="444">
        <f t="shared" ca="1" si="217"/>
        <v>921026485735336.38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921026485735336.38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3837610357230.5679</v>
      </c>
      <c r="L6075" s="444">
        <f t="shared" ca="1" si="217"/>
        <v>924864096092567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924864096092567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3853600400385.6963</v>
      </c>
      <c r="L6076" s="444">
        <f t="shared" ca="1" si="217"/>
        <v>928717696492952.75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928717696492952.75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3869657068720.6362</v>
      </c>
      <c r="L6077" s="444">
        <f t="shared" ca="1" si="217"/>
        <v>932587353561673.38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932587353561673.38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3885780639840.3062</v>
      </c>
      <c r="L6078" s="444">
        <f t="shared" ca="1" si="217"/>
        <v>936473134201513.63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936473134201513.63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3901971392506.3066</v>
      </c>
      <c r="L6079" s="444">
        <f t="shared" ca="1" si="217"/>
        <v>940375105594019.88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940375105594019.88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3918229606641.75</v>
      </c>
      <c r="L6080" s="444">
        <f t="shared" ca="1" si="217"/>
        <v>944293335200661.63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944293335200661.63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3934555563336.0903</v>
      </c>
      <c r="L6081" s="444">
        <f t="shared" ca="1" si="217"/>
        <v>948227890763997.75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948227890763997.75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3950949544849.9907</v>
      </c>
      <c r="L6082" s="444">
        <f t="shared" ca="1" si="217"/>
        <v>952178840308847.75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952178840308847.75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3967411834620.1987</v>
      </c>
      <c r="L6083" s="444">
        <f t="shared" ca="1" si="217"/>
        <v>956146252143468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956146252143468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3983942717264.4497</v>
      </c>
      <c r="L6084" s="444">
        <f t="shared" ca="1" si="217"/>
        <v>960130194860732.5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960130194860732.5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4000542478586.3853</v>
      </c>
      <c r="L6085" s="444">
        <f t="shared" ca="1" si="217"/>
        <v>964130737339318.88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964130737339318.88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4017211405580.4956</v>
      </c>
      <c r="L6086" s="444">
        <f t="shared" ca="1" si="217"/>
        <v>968147948744899.38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968147948744899.38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4033949786437.0806</v>
      </c>
      <c r="L6087" s="444">
        <f t="shared" ca="1" si="217"/>
        <v>972181898531336.5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972181898531336.5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4050757910547.2354</v>
      </c>
      <c r="L6088" s="444">
        <f t="shared" ca="1" si="217"/>
        <v>976232656441883.75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976232656441883.75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4067636068507.8491</v>
      </c>
      <c r="L6089" s="444">
        <f t="shared" ca="1" si="217"/>
        <v>980300292510391.63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980300292510391.63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4084584552126.6318</v>
      </c>
      <c r="L6090" s="444">
        <f t="shared" ca="1" si="217"/>
        <v>984384877062518.25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984384877062518.25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4101603654427.1592</v>
      </c>
      <c r="L6091" s="444">
        <f t="shared" ca="1" si="217"/>
        <v>988486480716945.38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988486480716945.38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4118693669653.939</v>
      </c>
      <c r="L6092" s="444">
        <f t="shared" ca="1" si="217"/>
        <v>992605174386599.38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992605174386599.38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4135854893277.4976</v>
      </c>
      <c r="L6093" s="444">
        <f t="shared" ca="1" si="217"/>
        <v>996741029279876.88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996741029279876.88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4153087621999.4863</v>
      </c>
      <c r="L6094" s="444">
        <f t="shared" ca="1" si="217"/>
        <v>1000894116901876.4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1000894116901876.4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4170392153757.8184</v>
      </c>
      <c r="L6095" s="444">
        <f t="shared" ca="1" si="217"/>
        <v>1005064509055634.3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1005064509055634.3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4187768787731.8091</v>
      </c>
      <c r="L6096" s="444">
        <f t="shared" ca="1" si="217"/>
        <v>1009252277843366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1009252277843366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4205217824347.3579</v>
      </c>
      <c r="L6097" s="444">
        <f t="shared" ca="1" si="217"/>
        <v>1013457495667713.4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1013457495667713.4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4222739565282.1396</v>
      </c>
      <c r="L6098" s="444">
        <f t="shared" ca="1" si="217"/>
        <v>1017680235232995.5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1017680235232995.5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4240334313470.814</v>
      </c>
      <c r="L6099" s="444">
        <f t="shared" ca="1" si="217"/>
        <v>1021920569546466.4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1021920569546466.4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4258002373110.2769</v>
      </c>
      <c r="L6100" s="444">
        <f t="shared" ca="1" si="217"/>
        <v>1026178571919576.6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1026178571919576.6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4275744049664.9023</v>
      </c>
      <c r="L6101" s="444">
        <f t="shared" ca="1" si="217"/>
        <v>1030454315969241.5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1030454315969241.5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4293559649871.8394</v>
      </c>
      <c r="L6102" s="444">
        <f t="shared" ca="1" si="217"/>
        <v>1034747875619113.4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1034747875619113.4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4311449481746.3057</v>
      </c>
      <c r="L6103" s="444">
        <f t="shared" ca="1" si="217"/>
        <v>1039059325100859.6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1039059325100859.6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4329413854586.915</v>
      </c>
      <c r="L6104" s="444">
        <f t="shared" ca="1" si="217"/>
        <v>1043388738955446.5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1043388738955446.5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4347453078981.0269</v>
      </c>
      <c r="L6105" s="444">
        <f t="shared" ca="1" si="217"/>
        <v>1047736192034427.5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1047736192034427.5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4365567466810.1147</v>
      </c>
      <c r="L6106" s="444">
        <f t="shared" ca="1" si="217"/>
        <v>1052101759501237.6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1052101759501237.6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4383757331255.1563</v>
      </c>
      <c r="L6107" s="444">
        <f t="shared" ca="1" si="217"/>
        <v>1056485516832492.8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1056485516832492.8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4402022986802.0527</v>
      </c>
      <c r="L6108" s="444">
        <f t="shared" ca="1" si="217"/>
        <v>1060887539819294.8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1060887539819294.8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4420364749247.0615</v>
      </c>
      <c r="L6109" s="444">
        <f t="shared" ca="1" si="217"/>
        <v>1065307904568541.8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1065307904568541.8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4438782935702.2568</v>
      </c>
      <c r="L6110" s="444">
        <f t="shared" ca="1" si="217"/>
        <v>1069746687504244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1069746687504244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4457277864601.0156</v>
      </c>
      <c r="L6111" s="444">
        <f t="shared" ca="1" si="217"/>
        <v>1074203965368845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1074203965368845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4475849855703.5205</v>
      </c>
      <c r="L6112" s="444">
        <f t="shared" ca="1" si="217"/>
        <v>1078679815224548.5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1078679815224548.5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4494499230102.2852</v>
      </c>
      <c r="L6113" s="444">
        <f t="shared" ca="1" si="217"/>
        <v>1083174314454650.8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1083174314454650.8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4513226310227.7109</v>
      </c>
      <c r="L6114" s="444">
        <f t="shared" ca="1" si="217"/>
        <v>1087687540764878.5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1087687540764878.5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4532031419853.6602</v>
      </c>
      <c r="L6115" s="444">
        <f t="shared" ca="1" si="217"/>
        <v>1092219572184732.1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1092219572184732.1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4550914884103.0508</v>
      </c>
      <c r="L6116" s="444">
        <f t="shared" ca="1" si="217"/>
        <v>1096770487068835.1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1096770487068835.1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4569877029453.4805</v>
      </c>
      <c r="L6117" s="444">
        <f t="shared" ca="1" si="217"/>
        <v>1101340364098288.6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1101340364098288.6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4588918183742.8691</v>
      </c>
      <c r="L6118" s="444">
        <f t="shared" ca="1" si="217"/>
        <v>1105929282282031.5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1105929282282031.5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4608038676175.1309</v>
      </c>
      <c r="L6119" s="444">
        <f t="shared" ca="1" si="217"/>
        <v>1110537320958206.6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1110537320958206.6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4627238837325.8613</v>
      </c>
      <c r="L6120" s="444">
        <f t="shared" ca="1" si="217"/>
        <v>1115164559795532.5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1115164559795532.5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4646518999148.0518</v>
      </c>
      <c r="L6121" s="444">
        <f t="shared" ca="1" si="217"/>
        <v>1119811078794680.5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1119811078794680.5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4665879494977.835</v>
      </c>
      <c r="L6122" s="444">
        <f t="shared" ca="1" si="217"/>
        <v>1124476958289658.4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1124476958289658.4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4685320659540.2422</v>
      </c>
      <c r="L6123" s="444">
        <f t="shared" ca="1" si="217"/>
        <v>1129162278949198.5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1129162278949198.5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4704842828954.9941</v>
      </c>
      <c r="L6124" s="444">
        <f t="shared" ca="1" si="217"/>
        <v>1133867121778153.5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1133867121778153.5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4724446340742.3066</v>
      </c>
      <c r="L6125" s="444">
        <f t="shared" ca="1" si="217"/>
        <v>1138591568118895.8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1138591568118895.8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4744131533828.7324</v>
      </c>
      <c r="L6126" s="444">
        <f t="shared" ca="1" si="217"/>
        <v>1143335699652724.5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1143335699652724.5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4763898748553.0186</v>
      </c>
      <c r="L6127" s="444">
        <f t="shared" ca="1" si="217"/>
        <v>1148099598401277.5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1148099598401277.5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4783748326671.9893</v>
      </c>
      <c r="L6128" s="444">
        <f t="shared" ref="L6128:L6250" ca="1" si="222">I6128-J6128+K6128</f>
        <v>1152883346727949.5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1152883346727949.5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4803680611366.4561</v>
      </c>
      <c r="L6129" s="444">
        <f t="shared" ca="1" si="222"/>
        <v>1157687027339316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1157687027339316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4823695947247.1504</v>
      </c>
      <c r="L6130" s="444">
        <f t="shared" ca="1" si="222"/>
        <v>1162510723286563.3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1162510723286563.3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4843794680360.6797</v>
      </c>
      <c r="L6131" s="444">
        <f t="shared" ca="1" si="222"/>
        <v>1167354517966924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1167354517966924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4863977158195.5166</v>
      </c>
      <c r="L6132" s="444">
        <f t="shared" ca="1" si="222"/>
        <v>1172218495125119.5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1172218495125119.5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4884243729687.998</v>
      </c>
      <c r="L6133" s="444">
        <f t="shared" ca="1" si="222"/>
        <v>1177102738854807.5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1177102738854807.5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4904594745228.3643</v>
      </c>
      <c r="L6134" s="444">
        <f t="shared" ca="1" si="222"/>
        <v>1182007333600035.8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1182007333600035.8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4925030556666.8154</v>
      </c>
      <c r="L6135" s="444">
        <f t="shared" ca="1" si="222"/>
        <v>1186932364156702.5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1186932364156702.5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4945551517319.5938</v>
      </c>
      <c r="L6136" s="444">
        <f t="shared" ca="1" si="222"/>
        <v>1191877915674022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1191877915674022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4966157981975.0918</v>
      </c>
      <c r="L6137" s="444">
        <f t="shared" ca="1" si="222"/>
        <v>1196844073655997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1196844073655997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4986850306899.9873</v>
      </c>
      <c r="L6138" s="444">
        <f t="shared" ca="1" si="222"/>
        <v>1201830923962897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1201830923962897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5007628849845.4043</v>
      </c>
      <c r="L6139" s="444">
        <f t="shared" ca="1" si="222"/>
        <v>1206838552812742.5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1206838552812742.5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5028493970053.0938</v>
      </c>
      <c r="L6140" s="444">
        <f t="shared" ca="1" si="222"/>
        <v>1211867046782795.5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1211867046782795.5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5049446028261.6475</v>
      </c>
      <c r="L6141" s="444">
        <f t="shared" ca="1" si="222"/>
        <v>1216916492811057.3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1216916492811057.3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5070485386712.7383</v>
      </c>
      <c r="L6142" s="444">
        <f t="shared" ca="1" si="222"/>
        <v>1221986978197770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1221986978197770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5091612409157.375</v>
      </c>
      <c r="L6143" s="444">
        <f t="shared" ca="1" si="222"/>
        <v>1227078590606927.5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1227078590606927.5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5112827460862.1982</v>
      </c>
      <c r="L6144" s="444">
        <f t="shared" ca="1" si="222"/>
        <v>1232191418067789.8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1232191418067789.8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5134130908615.791</v>
      </c>
      <c r="L6145" s="444">
        <f t="shared" ca="1" si="222"/>
        <v>1237325548976405.5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1237325548976405.5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5155523120735.0225</v>
      </c>
      <c r="L6146" s="444">
        <f t="shared" ca="1" si="222"/>
        <v>1242481072097140.5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1242481072097140.5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5177004467071.4189</v>
      </c>
      <c r="L6147" s="444">
        <f t="shared" ca="1" si="222"/>
        <v>1247658076564212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1247658076564212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5198575319017.5498</v>
      </c>
      <c r="L6148" s="444">
        <f t="shared" ca="1" si="222"/>
        <v>1252856651883229.5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1252856651883229.5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5220236049513.4561</v>
      </c>
      <c r="L6149" s="444">
        <f t="shared" ca="1" si="222"/>
        <v>1258076887932743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1258076887932743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5241987033053.0957</v>
      </c>
      <c r="L6150" s="444">
        <f t="shared" ca="1" si="222"/>
        <v>1263318874965796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1263318874965796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5263828645690.8164</v>
      </c>
      <c r="L6151" s="444">
        <f t="shared" ca="1" si="222"/>
        <v>1268582703611486.8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1268582703611486.8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5285761265047.8613</v>
      </c>
      <c r="L6152" s="444">
        <f t="shared" ca="1" si="222"/>
        <v>1273868464876534.5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1273868464876534.5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5307785270318.8936</v>
      </c>
      <c r="L6153" s="444">
        <f t="shared" ca="1" si="222"/>
        <v>1279176250146853.5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1279176250146853.5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5329901042278.5566</v>
      </c>
      <c r="L6154" s="444">
        <f t="shared" ca="1" si="222"/>
        <v>1284506151189132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1284506151189132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5352108963288.0498</v>
      </c>
      <c r="L6155" s="444">
        <f t="shared" ca="1" si="222"/>
        <v>1289858260152420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1289858260152420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5374409417301.75</v>
      </c>
      <c r="L6156" s="444">
        <f t="shared" ca="1" si="222"/>
        <v>1295232669569721.8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1295232669569721.8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5396802789873.8408</v>
      </c>
      <c r="L6157" s="444">
        <f t="shared" ca="1" si="222"/>
        <v>1300629472359595.5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1300629472359595.5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5419289468164.9814</v>
      </c>
      <c r="L6158" s="444">
        <f t="shared" ca="1" si="222"/>
        <v>1306048761827760.5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1306048761827760.5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5441869840949.002</v>
      </c>
      <c r="L6159" s="444">
        <f t="shared" ca="1" si="222"/>
        <v>1311490631668709.5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1311490631668709.5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5464544298619.623</v>
      </c>
      <c r="L6160" s="444">
        <f t="shared" ca="1" si="222"/>
        <v>1316955175967329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1316955175967329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5487313233197.2041</v>
      </c>
      <c r="L6161" s="444">
        <f t="shared" ca="1" si="222"/>
        <v>1322442489200526.3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1322442489200526.3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5510177038335.5264</v>
      </c>
      <c r="L6162" s="444">
        <f t="shared" ca="1" si="222"/>
        <v>1327952666238861.8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1327952666238861.8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5533136109328.5908</v>
      </c>
      <c r="L6163" s="444">
        <f t="shared" ca="1" si="222"/>
        <v>1333485802348190.3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1333485802348190.3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5556190843117.459</v>
      </c>
      <c r="L6164" s="444">
        <f t="shared" ca="1" si="222"/>
        <v>1339041993191307.8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1339041993191307.8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5579341638297.1152</v>
      </c>
      <c r="L6165" s="444">
        <f t="shared" ca="1" si="222"/>
        <v>1344621334829604.8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1344621334829604.8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5602588895123.3535</v>
      </c>
      <c r="L6166" s="444">
        <f t="shared" ca="1" si="222"/>
        <v>1350223923724728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1350223923724728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5625933015519.7002</v>
      </c>
      <c r="L6167" s="444">
        <f t="shared" ca="1" si="222"/>
        <v>1355849856740247.8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1355849856740247.8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5649374403084.3652</v>
      </c>
      <c r="L6168" s="444">
        <f t="shared" ca="1" si="222"/>
        <v>1361499231143332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1361499231143332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5672913463097.2168</v>
      </c>
      <c r="L6169" s="444">
        <f t="shared" ca="1" si="222"/>
        <v>1367172144606429.3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1367172144606429.3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5696550602526.7881</v>
      </c>
      <c r="L6170" s="444">
        <f t="shared" ca="1" si="222"/>
        <v>1372868695208956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1372868695208956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5720286230037.3164</v>
      </c>
      <c r="L6171" s="444">
        <f t="shared" ca="1" si="222"/>
        <v>1378588981438993.3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1378588981438993.3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5744120755995.8047</v>
      </c>
      <c r="L6172" s="444">
        <f t="shared" ca="1" si="222"/>
        <v>1384333102194989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1384333102194989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5768054592479.1211</v>
      </c>
      <c r="L6173" s="444">
        <f t="shared" ca="1" si="222"/>
        <v>1390101156787468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1390101156787468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5792088153281.1162</v>
      </c>
      <c r="L6174" s="444">
        <f t="shared" ca="1" si="222"/>
        <v>1395893244940749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1395893244940749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5816221853919.7871</v>
      </c>
      <c r="L6175" s="444">
        <f t="shared" ca="1" si="222"/>
        <v>1401709466794668.8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1401709466794668.8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5840456111644.4531</v>
      </c>
      <c r="L6176" s="444">
        <f t="shared" ca="1" si="222"/>
        <v>1407549922906313.3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1407549922906313.3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5864791345442.9717</v>
      </c>
      <c r="L6177" s="444">
        <f t="shared" ca="1" si="222"/>
        <v>1413414714251756.3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1413414714251756.3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5889227976048.9844</v>
      </c>
      <c r="L6178" s="444">
        <f t="shared" ca="1" si="222"/>
        <v>1419303942227805.3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1419303942227805.3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5913766425949.1885</v>
      </c>
      <c r="L6179" s="444">
        <f t="shared" ca="1" si="222"/>
        <v>1425217708653754.5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1425217708653754.5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5938407119390.6436</v>
      </c>
      <c r="L6180" s="444">
        <f t="shared" ca="1" si="222"/>
        <v>1431156115773145.3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1431156115773145.3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5963150482388.1055</v>
      </c>
      <c r="L6181" s="444">
        <f t="shared" ca="1" si="222"/>
        <v>1437119266255533.3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1437119266255533.3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5987996942731.3887</v>
      </c>
      <c r="L6182" s="444">
        <f t="shared" ca="1" si="222"/>
        <v>1443107263198264.8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1443107263198264.8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6012946929992.7695</v>
      </c>
      <c r="L6183" s="444">
        <f t="shared" ca="1" si="222"/>
        <v>1449120210128257.5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1449120210128257.5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6038000875534.4063</v>
      </c>
      <c r="L6184" s="444">
        <f t="shared" ca="1" si="222"/>
        <v>1455158211003792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1455158211003792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6063159212515.7998</v>
      </c>
      <c r="L6185" s="444">
        <f t="shared" ca="1" si="222"/>
        <v>1461221370216307.8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1461221370216307.8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6088422375901.2822</v>
      </c>
      <c r="L6186" s="444">
        <f t="shared" ca="1" si="222"/>
        <v>1467309792592209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1467309792592209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6113790802467.5371</v>
      </c>
      <c r="L6187" s="444">
        <f t="shared" ca="1" si="222"/>
        <v>1473423583394676.5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1473423583394676.5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6139264930811.1523</v>
      </c>
      <c r="L6188" s="444">
        <f t="shared" ca="1" si="222"/>
        <v>1479562848325487.8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1479562848325487.8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6164845201356.1992</v>
      </c>
      <c r="L6189" s="444">
        <f t="shared" ca="1" si="222"/>
        <v>1485727693526844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1485727693526844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6190532056361.8496</v>
      </c>
      <c r="L6190" s="444">
        <f t="shared" ca="1" si="222"/>
        <v>1491918225583205.8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1491918225583205.8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6216325939930.0234</v>
      </c>
      <c r="L6191" s="444">
        <f t="shared" ca="1" si="222"/>
        <v>1498134551523135.8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1498134551523135.8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6242227298013.0654</v>
      </c>
      <c r="L6192" s="444">
        <f t="shared" ca="1" si="222"/>
        <v>1504376778821148.8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1504376778821148.8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6268236578421.4531</v>
      </c>
      <c r="L6193" s="444">
        <f t="shared" ca="1" si="222"/>
        <v>1510645015399570.3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1510645015399570.3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6294354230831.543</v>
      </c>
      <c r="L6194" s="444">
        <f t="shared" ca="1" si="222"/>
        <v>1516939369630401.8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1516939369630401.8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6320580706793.3408</v>
      </c>
      <c r="L6195" s="444">
        <f t="shared" ca="1" si="222"/>
        <v>1523259950337195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1523259950337195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6346916459738.3125</v>
      </c>
      <c r="L6196" s="444">
        <f t="shared" ca="1" si="222"/>
        <v>1529606866796933.3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1529606866796933.3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6373361944987.2217</v>
      </c>
      <c r="L6197" s="444">
        <f t="shared" ca="1" si="222"/>
        <v>1535980228741920.5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1535980228741920.5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6399917619758.002</v>
      </c>
      <c r="L6198" s="444">
        <f t="shared" ca="1" si="222"/>
        <v>1542380146361678.5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1542380146361678.5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6426583943173.6602</v>
      </c>
      <c r="L6199" s="444">
        <f t="shared" ca="1" si="222"/>
        <v>1548806730304852.3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1548806730304852.3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6453361376270.2178</v>
      </c>
      <c r="L6200" s="444">
        <f t="shared" ca="1" si="222"/>
        <v>1555260091681122.5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1555260091681122.5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6480250382004.6768</v>
      </c>
      <c r="L6201" s="444">
        <f t="shared" ca="1" si="222"/>
        <v>1561740342063127.3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1561740342063127.3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6507251425263.0303</v>
      </c>
      <c r="L6202" s="444">
        <f t="shared" ca="1" si="222"/>
        <v>1568247593488390.3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1568247593488390.3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6534364972868.293</v>
      </c>
      <c r="L6203" s="444">
        <f t="shared" ca="1" si="222"/>
        <v>1574781958461258.5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1574781958461258.5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6561591493588.5771</v>
      </c>
      <c r="L6204" s="444">
        <f t="shared" ca="1" si="222"/>
        <v>1581343549954847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1581343549954847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6588931458145.1953</v>
      </c>
      <c r="L6205" s="444">
        <f t="shared" ca="1" si="222"/>
        <v>1587932481412992.3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1587932481412992.3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6616385339220.8008</v>
      </c>
      <c r="L6206" s="444">
        <f t="shared" ca="1" si="222"/>
        <v>1594548866752213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1594548866752213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6643953611467.5537</v>
      </c>
      <c r="L6207" s="444">
        <f t="shared" ca="1" si="222"/>
        <v>1601192820363680.5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1601192820363680.5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6671636751515.335</v>
      </c>
      <c r="L6208" s="444">
        <f t="shared" ca="1" si="222"/>
        <v>1607864457115195.8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1607864457115195.8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6699435237979.9824</v>
      </c>
      <c r="L6209" s="444">
        <f t="shared" ca="1" si="222"/>
        <v>1614563892353175.8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1614563892353175.8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6727349551471.5654</v>
      </c>
      <c r="L6210" s="444">
        <f t="shared" ca="1" si="222"/>
        <v>1621291241904647.3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1621291241904647.3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6755380174602.6973</v>
      </c>
      <c r="L6211" s="444">
        <f t="shared" ca="1" si="222"/>
        <v>1628046622079250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1628046622079250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6783527591996.875</v>
      </c>
      <c r="L6212" s="444">
        <f t="shared" ca="1" si="222"/>
        <v>1634830149671247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1634830149671247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6811792290296.8623</v>
      </c>
      <c r="L6213" s="444">
        <f t="shared" ca="1" si="222"/>
        <v>1641641941961543.8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1641641941961543.8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6840174758173.0986</v>
      </c>
      <c r="L6214" s="444">
        <f t="shared" ca="1" si="222"/>
        <v>1648482116719716.8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1648482116719716.8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6868675486332.1533</v>
      </c>
      <c r="L6215" s="444">
        <f t="shared" ca="1" si="222"/>
        <v>1655350792206049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1655350792206049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6897294967525.2041</v>
      </c>
      <c r="L6216" s="444">
        <f t="shared" ca="1" si="222"/>
        <v>1662248087173574.3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1662248087173574.3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6926033696556.5596</v>
      </c>
      <c r="L6217" s="444">
        <f t="shared" ca="1" si="222"/>
        <v>1669174120870130.8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1669174120870130.8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6954892170292.2109</v>
      </c>
      <c r="L6218" s="444">
        <f t="shared" ca="1" si="222"/>
        <v>1676129013040423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1676129013040423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6983870887668.4287</v>
      </c>
      <c r="L6219" s="444">
        <f t="shared" ca="1" si="222"/>
        <v>1683112883928091.5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1683112883928091.5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7012970349700.3809</v>
      </c>
      <c r="L6220" s="444">
        <f t="shared" ca="1" si="222"/>
        <v>1690125854277792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1690125854277792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7042191059490.7998</v>
      </c>
      <c r="L6221" s="444">
        <f t="shared" ca="1" si="222"/>
        <v>1697168045337282.8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1697168045337282.8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7071533522238.6777</v>
      </c>
      <c r="L6222" s="444">
        <f t="shared" ca="1" si="222"/>
        <v>1704239578859521.5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1704239578859521.5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7100998245248.0059</v>
      </c>
      <c r="L6223" s="444">
        <f t="shared" ca="1" si="222"/>
        <v>1711340577104769.5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1711340577104769.5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7130585737936.5391</v>
      </c>
      <c r="L6224" s="444">
        <f t="shared" ca="1" si="222"/>
        <v>1718471162842706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1718471162842706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7160296511844.6084</v>
      </c>
      <c r="L6225" s="444">
        <f t="shared" ca="1" si="222"/>
        <v>1725631459354550.5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1725631459354550.5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7190131080643.96</v>
      </c>
      <c r="L6226" s="444">
        <f t="shared" ca="1" si="222"/>
        <v>1732821590435194.5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1732821590435194.5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7220089960146.6436</v>
      </c>
      <c r="L6227" s="444">
        <f t="shared" ca="1" si="222"/>
        <v>1740041680395341.3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1740041680395341.3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7250173668313.9219</v>
      </c>
      <c r="L6228" s="444">
        <f t="shared" ca="1" si="222"/>
        <v>1747291854063655.3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1747291854063655.3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7280382725265.2305</v>
      </c>
      <c r="L6229" s="444">
        <f t="shared" ca="1" si="222"/>
        <v>1754572236788920.5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1754572236788920.5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7310717653287.168</v>
      </c>
      <c r="L6230" s="444">
        <f t="shared" ca="1" si="222"/>
        <v>1761882954442207.8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1761882954442207.8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7341178976842.5322</v>
      </c>
      <c r="L6231" s="444">
        <f t="shared" ca="1" si="222"/>
        <v>1769224133419050.3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1769224133419050.3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7371767222579.375</v>
      </c>
      <c r="L6232" s="444">
        <f t="shared" ca="1" si="222"/>
        <v>1776595900641629.5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1776595900641629.5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7402482919340.124</v>
      </c>
      <c r="L6233" s="444">
        <f t="shared" ca="1" si="222"/>
        <v>1783998383560969.5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1783998383560969.5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7433326598170.7061</v>
      </c>
      <c r="L6234" s="444">
        <f t="shared" ca="1" si="222"/>
        <v>1791431710159140.3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1791431710159140.3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7464298792329.751</v>
      </c>
      <c r="L6235" s="444">
        <f t="shared" ca="1" si="222"/>
        <v>1798896008951470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1798896008951470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7495400037297.792</v>
      </c>
      <c r="L6236" s="444">
        <f t="shared" ca="1" si="222"/>
        <v>1806391408988767.8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1806391408988767.8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7526630870786.5313</v>
      </c>
      <c r="L6237" s="444">
        <f t="shared" ca="1" si="222"/>
        <v>1813918039859554.3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1813918039859554.3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7557991832748.1416</v>
      </c>
      <c r="L6238" s="444">
        <f t="shared" ca="1" si="222"/>
        <v>1821476031692302.5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1821476031692302.5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7589483465384.5938</v>
      </c>
      <c r="L6239" s="444">
        <f t="shared" ca="1" si="222"/>
        <v>1829065515157687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1829065515157687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7621106313157.0293</v>
      </c>
      <c r="L6240" s="444">
        <f t="shared" ca="1" si="222"/>
        <v>1836686621470844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1836686621470844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7652860922795.1836</v>
      </c>
      <c r="L6241" s="444">
        <f t="shared" ca="1" si="222"/>
        <v>1844339482393639.3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1844339482393639.3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7684747843306.8301</v>
      </c>
      <c r="L6242" s="444">
        <f t="shared" ca="1" si="222"/>
        <v>1852024230236946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1852024230236946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7716767625987.2744</v>
      </c>
      <c r="L6243" s="444">
        <f t="shared" ca="1" si="222"/>
        <v>1859740997862933.3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1859740997862933.3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7748920824428.8877</v>
      </c>
      <c r="L6244" s="444">
        <f t="shared" ca="1" si="222"/>
        <v>1867489918687362.3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1867489918687362.3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7781207994530.6758</v>
      </c>
      <c r="L6245" s="444">
        <f t="shared" ca="1" si="222"/>
        <v>1875271126681893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1875271126681893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7813629694507.8877</v>
      </c>
      <c r="L6246" s="444">
        <f t="shared" ca="1" si="222"/>
        <v>1883084756376401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1883084756376401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7846186484901.6709</v>
      </c>
      <c r="L6247" s="444">
        <f t="shared" ca="1" si="222"/>
        <v>1890930942861302.8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1890930942861302.8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7878878928588.7627</v>
      </c>
      <c r="L6248" s="444">
        <f t="shared" ca="1" si="222"/>
        <v>1898809821789891.5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1898809821789891.5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7911707590791.2158</v>
      </c>
      <c r="L6249" s="444">
        <f t="shared" ca="1" si="222"/>
        <v>1906721529380682.8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1906721529380682.8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7944673039086.1777</v>
      </c>
      <c r="L6250" s="444">
        <f t="shared" ca="1" si="222"/>
        <v>1914666202419769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3661645.5981271528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55.666666666666664</v>
      </c>
      <c r="C4" s="463">
        <f ca="1">(SUMIFS(H:H,I:I,"&gt;0",L:L,"&lt;0"))</f>
        <v>668</v>
      </c>
      <c r="D4" s="456">
        <f t="array" aca="1" ref="D4" ca="1">INDEX(N:N,MATCH(C4,H:H,0),0)</f>
        <v>71590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3661645.5981271528</v>
      </c>
      <c r="C8" s="447">
        <f t="shared" ref="C8:C71" si="0">SUMIF(G:G,A8,J:J)</f>
        <v>0</v>
      </c>
      <c r="D8" s="447">
        <f ca="1">SUMIF(G:G,1,K:K)</f>
        <v>187336.73817047922</v>
      </c>
      <c r="E8" s="447">
        <f t="shared" ref="E8:E71" ca="1" si="1">B8-C8+D8</f>
        <v>3848982.3362976322</v>
      </c>
      <c r="F8" s="431"/>
      <c r="G8" s="459">
        <v>1</v>
      </c>
      <c r="H8" s="459">
        <v>1</v>
      </c>
      <c r="I8" s="444">
        <f ca="1">B1</f>
        <v>3661645.5981271528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15256.856658863137</v>
      </c>
      <c r="L8" s="444">
        <f t="shared" ref="L8:L262" ca="1" si="3">I8-J8+K8</f>
        <v>3676902.4547860157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3848982.3362976322</v>
      </c>
      <c r="C9" s="447">
        <f t="shared" si="0"/>
        <v>0</v>
      </c>
      <c r="D9" s="447">
        <f ca="1">SUMIF(G:G,2,K:K)</f>
        <v>196921.2412382543</v>
      </c>
      <c r="E9" s="447">
        <f t="shared" ca="1" si="1"/>
        <v>4045903.5775358863</v>
      </c>
      <c r="F9" s="431"/>
      <c r="G9" s="459">
        <v>1</v>
      </c>
      <c r="H9" s="459">
        <v>2</v>
      </c>
      <c r="I9" s="444">
        <f t="shared" ref="I9:I263" ca="1" si="5">L8</f>
        <v>3676902.4547860157</v>
      </c>
      <c r="J9" s="444">
        <f t="array" ref="J9">IFERROR(INDEX('Retirement Calculator'!K:K,MATCH('Lorri 401b'!N9,'Retirement Calculator'!A:A,0),0),0)</f>
        <v>0</v>
      </c>
      <c r="K9" s="444">
        <f t="shared" ca="1" si="2"/>
        <v>15320.426894941731</v>
      </c>
      <c r="L9" s="444">
        <f t="shared" ca="1" si="3"/>
        <v>3692222.8816809575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4045903.5775358863</v>
      </c>
      <c r="C10" s="447">
        <f t="shared" si="0"/>
        <v>0</v>
      </c>
      <c r="D10" s="447">
        <f ca="1">SUMIF(G:G,3,K:K)</f>
        <v>206996.10567322996</v>
      </c>
      <c r="E10" s="447">
        <f t="shared" ca="1" si="1"/>
        <v>4252899.6832091166</v>
      </c>
      <c r="F10" s="431"/>
      <c r="G10" s="459">
        <v>1</v>
      </c>
      <c r="H10" s="459">
        <v>3</v>
      </c>
      <c r="I10" s="444">
        <f t="shared" ca="1" si="5"/>
        <v>3692222.8816809575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15384.262007003987</v>
      </c>
      <c r="L10" s="444">
        <f t="shared" ca="1" si="3"/>
        <v>3707607.1436879616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4252899.6832091166</v>
      </c>
      <c r="C11" s="447">
        <f t="shared" si="0"/>
        <v>0</v>
      </c>
      <c r="D11" s="447">
        <f ca="1">SUMIF(G:G,4,K:K)</f>
        <v>217586.41929360031</v>
      </c>
      <c r="E11" s="447">
        <f t="shared" ca="1" si="1"/>
        <v>4470486.1025027167</v>
      </c>
      <c r="F11" s="431"/>
      <c r="G11" s="459">
        <v>1</v>
      </c>
      <c r="H11" s="459">
        <v>4</v>
      </c>
      <c r="I11" s="444">
        <f t="shared" ca="1" si="5"/>
        <v>3707607.1436879616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15448.36309869984</v>
      </c>
      <c r="L11" s="444">
        <f t="shared" ca="1" si="3"/>
        <v>3723055.5067866617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4470486.1025027167</v>
      </c>
      <c r="C12" s="447">
        <f t="shared" si="0"/>
        <v>0</v>
      </c>
      <c r="D12" s="447">
        <f ca="1">SUMIF(G:G,5,K:K)</f>
        <v>228718.55345795158</v>
      </c>
      <c r="E12" s="447">
        <f t="shared" ca="1" si="1"/>
        <v>4699204.6559606679</v>
      </c>
      <c r="F12" s="431"/>
      <c r="G12" s="459">
        <v>1</v>
      </c>
      <c r="H12" s="459">
        <v>5</v>
      </c>
      <c r="I12" s="444">
        <f t="shared" ca="1" si="5"/>
        <v>3723055.5067866617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15512.731278277757</v>
      </c>
      <c r="L12" s="444">
        <f t="shared" ca="1" si="3"/>
        <v>3738568.2380649396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4699204.6559606679</v>
      </c>
      <c r="C13" s="447">
        <f t="shared" si="0"/>
        <v>116996.01957289393</v>
      </c>
      <c r="D13" s="447">
        <f ca="1">SUMIF(G:G,6,K:K)</f>
        <v>238949.6283332755</v>
      </c>
      <c r="E13" s="447">
        <f t="shared" ca="1" si="1"/>
        <v>4821158.264721049</v>
      </c>
      <c r="F13" s="431"/>
      <c r="G13" s="459">
        <v>1</v>
      </c>
      <c r="H13" s="459">
        <v>6</v>
      </c>
      <c r="I13" s="444">
        <f t="shared" ca="1" si="5"/>
        <v>3738568.2380649396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15577.367658603915</v>
      </c>
      <c r="L13" s="444">
        <f t="shared" ca="1" si="3"/>
        <v>3754145.6057235436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4821158.264721049</v>
      </c>
      <c r="C14" s="447">
        <f t="shared" si="0"/>
        <v>280790.44697494537</v>
      </c>
      <c r="D14" s="447">
        <f ca="1">SUMIF(G:G,7,K:K)</f>
        <v>238937.46261911868</v>
      </c>
      <c r="E14" s="447">
        <f t="shared" ca="1" si="1"/>
        <v>4779305.2803652221</v>
      </c>
      <c r="F14" s="431"/>
      <c r="G14" s="459">
        <v>1</v>
      </c>
      <c r="H14" s="459">
        <v>7</v>
      </c>
      <c r="I14" s="444">
        <f t="shared" ca="1" si="5"/>
        <v>3754145.6057235436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15642.27335718143</v>
      </c>
      <c r="L14" s="444">
        <f t="shared" ca="1" si="3"/>
        <v>3769787.8790807249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4779305.2803652221</v>
      </c>
      <c r="C15" s="447">
        <f t="shared" si="0"/>
        <v>280790.44697494537</v>
      </c>
      <c r="D15" s="447">
        <f ca="1">SUMIF(G:G,8,K:K)</f>
        <v>236796.18450745996</v>
      </c>
      <c r="E15" s="447">
        <f t="shared" ca="1" si="1"/>
        <v>4735311.0178977372</v>
      </c>
      <c r="F15" s="431"/>
      <c r="G15" s="459">
        <v>1</v>
      </c>
      <c r="H15" s="459">
        <v>8</v>
      </c>
      <c r="I15" s="444">
        <f t="shared" ca="1" si="5"/>
        <v>3769787.8790807249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15707.449496169687</v>
      </c>
      <c r="L15" s="444">
        <f t="shared" ca="1" si="3"/>
        <v>3785495.3285768945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4735311.0178977372</v>
      </c>
      <c r="C16" s="447">
        <f t="shared" si="0"/>
        <v>261607.54257494543</v>
      </c>
      <c r="D16" s="447">
        <f ca="1">SUMIF(G:G,9,K:K)</f>
        <v>235031.65074708761</v>
      </c>
      <c r="E16" s="447">
        <f t="shared" ca="1" si="1"/>
        <v>4708735.1260698792</v>
      </c>
      <c r="F16" s="431"/>
      <c r="G16" s="459">
        <v>1</v>
      </c>
      <c r="H16" s="459">
        <v>9</v>
      </c>
      <c r="I16" s="444">
        <f t="shared" ca="1" si="5"/>
        <v>3785495.3285768945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15772.897202403725</v>
      </c>
      <c r="L16" s="444">
        <f t="shared" ca="1" si="3"/>
        <v>3801268.2257792982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4708735.1260698792</v>
      </c>
      <c r="C17" s="447">
        <f t="shared" si="0"/>
        <v>259863.64217494545</v>
      </c>
      <c r="D17" s="447">
        <f ca="1">SUMIF(G:G,10,K:K)</f>
        <v>233761.19893745572</v>
      </c>
      <c r="E17" s="447">
        <f t="shared" ca="1" si="1"/>
        <v>4682632.6828323901</v>
      </c>
      <c r="F17" s="431"/>
      <c r="G17" s="459">
        <v>1</v>
      </c>
      <c r="H17" s="459">
        <v>10</v>
      </c>
      <c r="I17" s="444">
        <f t="shared" ca="1" si="5"/>
        <v>3801268.2257792982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15838.617607413742</v>
      </c>
      <c r="L17" s="444">
        <f t="shared" ca="1" si="3"/>
        <v>3817106.843386712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4682632.6828323901</v>
      </c>
      <c r="C18" s="447">
        <f t="shared" si="0"/>
        <v>259863.64217494545</v>
      </c>
      <c r="D18" s="447">
        <f ca="1">SUMIF(G:G,11,K:K)</f>
        <v>232425.74840207573</v>
      </c>
      <c r="E18" s="447">
        <f t="shared" ca="1" si="1"/>
        <v>4655194.7890595207</v>
      </c>
      <c r="F18" s="431"/>
      <c r="G18" s="459">
        <v>1</v>
      </c>
      <c r="H18" s="459">
        <v>11</v>
      </c>
      <c r="I18" s="444">
        <f t="shared" ca="1" si="5"/>
        <v>3817106.843386712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15904.611847444634</v>
      </c>
      <c r="L18" s="444">
        <f t="shared" ca="1" si="3"/>
        <v>3833011.4552341565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4655194.7890595207</v>
      </c>
      <c r="C19" s="447">
        <f t="shared" si="0"/>
        <v>259863.64217494545</v>
      </c>
      <c r="D19" s="447">
        <f ca="1">SUMIF(G:G,12,K:K)</f>
        <v>231021.97368277863</v>
      </c>
      <c r="E19" s="447">
        <f t="shared" ca="1" si="1"/>
        <v>4626353.1205673544</v>
      </c>
      <c r="F19" s="431"/>
      <c r="G19" s="459">
        <v>1</v>
      </c>
      <c r="H19" s="459">
        <v>12</v>
      </c>
      <c r="I19" s="444">
        <f t="shared" ca="1" si="5"/>
        <v>3833011.4552341565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15970.88106347565</v>
      </c>
      <c r="L19" s="444">
        <f t="shared" ca="1" si="3"/>
        <v>3848982.3362976322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4626353.1205673544</v>
      </c>
      <c r="C20" s="447">
        <f t="shared" si="0"/>
        <v>259863.64217494545</v>
      </c>
      <c r="D20" s="447">
        <f ca="1">SUMIF(G:G,13,K:K)</f>
        <v>229546.37918464385</v>
      </c>
      <c r="E20" s="447">
        <f t="shared" ca="1" si="1"/>
        <v>4596035.8575770529</v>
      </c>
      <c r="F20" s="431"/>
      <c r="G20" s="459">
        <v>2</v>
      </c>
      <c r="H20" s="459">
        <v>13</v>
      </c>
      <c r="I20" s="444">
        <f t="shared" ca="1" si="5"/>
        <v>3848982.3362976322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16037.426401240133</v>
      </c>
      <c r="L20" s="444">
        <f t="shared" ca="1" si="3"/>
        <v>3865019.7626988725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4596035.8575770529</v>
      </c>
      <c r="C21" s="447">
        <f t="shared" si="0"/>
        <v>259863.64217494545</v>
      </c>
      <c r="D21" s="447">
        <f ca="1">SUMIF(G:G,14,K:K)</f>
        <v>227995.29047148078</v>
      </c>
      <c r="E21" s="447">
        <f t="shared" ca="1" si="1"/>
        <v>4564167.5058735888</v>
      </c>
      <c r="F21" s="431"/>
      <c r="G21" s="459">
        <v>2</v>
      </c>
      <c r="H21" s="459">
        <v>14</v>
      </c>
      <c r="I21" s="444">
        <f t="shared" ca="1" si="5"/>
        <v>3865019.7626988725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16104.249011245303</v>
      </c>
      <c r="L21" s="444">
        <f t="shared" ca="1" si="3"/>
        <v>3881124.0117101176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4564167.5058735888</v>
      </c>
      <c r="C22" s="447">
        <f t="shared" si="0"/>
        <v>259863.64217494545</v>
      </c>
      <c r="D22" s="447">
        <f ca="1">SUMIF(G:G,15,K:K)</f>
        <v>226364.84511596925</v>
      </c>
      <c r="E22" s="447">
        <f t="shared" ca="1" si="1"/>
        <v>4530668.7088146126</v>
      </c>
      <c r="F22" s="431"/>
      <c r="G22" s="459">
        <v>2</v>
      </c>
      <c r="H22" s="459">
        <v>15</v>
      </c>
      <c r="I22" s="444">
        <f t="shared" ca="1" si="5"/>
        <v>3881124.0117101176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16171.350048792157</v>
      </c>
      <c r="L22" s="444">
        <f t="shared" ca="1" si="3"/>
        <v>3897295.3617589097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4530668.7088146126</v>
      </c>
      <c r="C23" s="447">
        <f t="shared" si="0"/>
        <v>259863.64217494545</v>
      </c>
      <c r="D23" s="447">
        <f ca="1">SUMIF(G:G,16,K:K)</f>
        <v>224650.98308167723</v>
      </c>
      <c r="E23" s="447">
        <f t="shared" ca="1" si="1"/>
        <v>4495456.0497213444</v>
      </c>
      <c r="F23" s="431"/>
      <c r="G23" s="459">
        <v>2</v>
      </c>
      <c r="H23" s="459">
        <v>16</v>
      </c>
      <c r="I23" s="444">
        <f t="shared" ca="1" si="5"/>
        <v>3897295.3617589097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16238.730673995458</v>
      </c>
      <c r="L23" s="444">
        <f t="shared" ca="1" si="3"/>
        <v>3913534.092432905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4495456.0497213444</v>
      </c>
      <c r="C24" s="447">
        <f t="shared" si="0"/>
        <v>259863.64217494545</v>
      </c>
      <c r="D24" s="447">
        <f ca="1">SUMIF(G:G,17,K:K)</f>
        <v>222849.43661300346</v>
      </c>
      <c r="E24" s="447">
        <f t="shared" ca="1" si="1"/>
        <v>4458441.8441594029</v>
      </c>
      <c r="F24" s="431"/>
      <c r="G24" s="459">
        <v>2</v>
      </c>
      <c r="H24" s="459">
        <v>17</v>
      </c>
      <c r="I24" s="444">
        <f t="shared" ca="1" si="5"/>
        <v>3913534.092432905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16306.39205180377</v>
      </c>
      <c r="L24" s="444">
        <f t="shared" ca="1" si="3"/>
        <v>3929840.4844847089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4458441.8441594029</v>
      </c>
      <c r="C25" s="447">
        <f t="shared" si="0"/>
        <v>259863.64217494545</v>
      </c>
      <c r="D25" s="447">
        <f ca="1">SUMIF(G:G,18,K:K)</f>
        <v>220955.71960787018</v>
      </c>
      <c r="E25" s="447">
        <f t="shared" ca="1" si="1"/>
        <v>4419533.9215923278</v>
      </c>
      <c r="F25" s="431"/>
      <c r="G25" s="459">
        <v>2</v>
      </c>
      <c r="H25" s="459">
        <v>18</v>
      </c>
      <c r="I25" s="444">
        <f t="shared" ca="1" si="5"/>
        <v>3929840.4844847089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16374.33535201962</v>
      </c>
      <c r="L25" s="444">
        <f t="shared" ca="1" si="3"/>
        <v>3946214.8198367283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4419533.9215923278</v>
      </c>
      <c r="C26" s="447">
        <f t="shared" si="0"/>
        <v>259863.64217494545</v>
      </c>
      <c r="D26" s="447">
        <f ca="1">SUMIF(G:G,19,K:K)</f>
        <v>218965.11644670332</v>
      </c>
      <c r="E26" s="447">
        <f t="shared" ca="1" si="1"/>
        <v>4378635.3958640862</v>
      </c>
      <c r="F26" s="431"/>
      <c r="G26" s="459">
        <v>2</v>
      </c>
      <c r="H26" s="459">
        <v>19</v>
      </c>
      <c r="I26" s="444">
        <f t="shared" ca="1" si="5"/>
        <v>3946214.8198367283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16442.561749319702</v>
      </c>
      <c r="L26" s="444">
        <f t="shared" ca="1" si="3"/>
        <v>3962657.3815860478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4378635.3958640862</v>
      </c>
      <c r="C27" s="447">
        <f t="shared" si="0"/>
        <v>259863.64217494545</v>
      </c>
      <c r="D27" s="447">
        <f ca="1">SUMIF(G:G,20,K:K)</f>
        <v>216872.67024988183</v>
      </c>
      <c r="E27" s="447">
        <f t="shared" ca="1" si="1"/>
        <v>4335644.4239390232</v>
      </c>
      <c r="F27" s="431"/>
      <c r="G27" s="459">
        <v>2</v>
      </c>
      <c r="H27" s="459">
        <v>20</v>
      </c>
      <c r="I27" s="444">
        <f t="shared" ca="1" si="5"/>
        <v>3962657.3815860478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16511.0724232752</v>
      </c>
      <c r="L27" s="444">
        <f t="shared" ca="1" si="3"/>
        <v>3979168.4540093229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4335644.4239390232</v>
      </c>
      <c r="C28" s="447">
        <f t="shared" si="0"/>
        <v>259863.64217494545</v>
      </c>
      <c r="D28" s="447">
        <f ca="1">SUMIF(G:G,21,K:K)</f>
        <v>214673.17053441552</v>
      </c>
      <c r="E28" s="447">
        <f t="shared" ca="1" si="1"/>
        <v>4290453.9522984931</v>
      </c>
      <c r="F28" s="431"/>
      <c r="G28" s="459">
        <v>2</v>
      </c>
      <c r="H28" s="459">
        <v>21</v>
      </c>
      <c r="I28" s="444">
        <f t="shared" ca="1" si="5"/>
        <v>3979168.4540093229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16579.868558372182</v>
      </c>
      <c r="L28" s="444">
        <f t="shared" ca="1" si="3"/>
        <v>3995748.3225676953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4290453.9522984931</v>
      </c>
      <c r="C29" s="447">
        <f t="shared" si="0"/>
        <v>259863.64217494545</v>
      </c>
      <c r="D29" s="447">
        <f ca="1">SUMIF(G:G,22,K:K)</f>
        <v>212361.14023911566</v>
      </c>
      <c r="E29" s="447">
        <f t="shared" ca="1" si="1"/>
        <v>4242951.4503626637</v>
      </c>
      <c r="F29" s="431"/>
      <c r="G29" s="459">
        <v>2</v>
      </c>
      <c r="H29" s="459">
        <v>22</v>
      </c>
      <c r="I29" s="444">
        <f t="shared" ca="1" si="5"/>
        <v>3995748.3225676953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16648.951344032062</v>
      </c>
      <c r="L29" s="444">
        <f t="shared" ca="1" si="3"/>
        <v>4012397.2739117271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4242951.4503626637</v>
      </c>
      <c r="C30" s="447">
        <f t="shared" si="0"/>
        <v>259863.64217494545</v>
      </c>
      <c r="D30" s="447">
        <f ca="1">SUMIF(G:G,23,K:K)</f>
        <v>209930.82208594814</v>
      </c>
      <c r="E30" s="447">
        <f t="shared" ca="1" si="1"/>
        <v>4193018.6302736667</v>
      </c>
      <c r="F30" s="431"/>
      <c r="G30" s="459">
        <v>2</v>
      </c>
      <c r="H30" s="459">
        <v>23</v>
      </c>
      <c r="I30" s="444">
        <f t="shared" ca="1" si="5"/>
        <v>4012397.2739117271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16718.321974632199</v>
      </c>
      <c r="L30" s="444">
        <f t="shared" ca="1" si="3"/>
        <v>4029115.5958863595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4193018.6302736667</v>
      </c>
      <c r="C31" s="447">
        <f t="shared" si="0"/>
        <v>259863.64217494545</v>
      </c>
      <c r="D31" s="447">
        <f ca="1">SUMIF(G:G,24,K:K)</f>
        <v>207376.16424360787</v>
      </c>
      <c r="E31" s="447">
        <f t="shared" ca="1" si="1"/>
        <v>4140531.1523423288</v>
      </c>
      <c r="F31" s="431"/>
      <c r="G31" s="459">
        <v>2</v>
      </c>
      <c r="H31" s="459">
        <v>24</v>
      </c>
      <c r="I31" s="444">
        <f t="shared" ca="1" si="5"/>
        <v>4029115.5958863595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16787.9816495265</v>
      </c>
      <c r="L31" s="444">
        <f t="shared" ca="1" si="3"/>
        <v>4045903.5775358859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4140531.1523423288</v>
      </c>
      <c r="C32" s="447">
        <f t="shared" si="0"/>
        <v>259863.64217494545</v>
      </c>
      <c r="D32" s="447">
        <f ca="1">SUMIF(G:G,25,K:K)</f>
        <v>204690.80525761502</v>
      </c>
      <c r="E32" s="447">
        <f t="shared" ca="1" si="1"/>
        <v>4085358.3154249988</v>
      </c>
      <c r="F32" s="431"/>
      <c r="G32" s="459">
        <v>3</v>
      </c>
      <c r="H32" s="459">
        <v>25</v>
      </c>
      <c r="I32" s="444">
        <f t="shared" ca="1" si="5"/>
        <v>4045903.5775358859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16857.931573066191</v>
      </c>
      <c r="L32" s="444">
        <f t="shared" ca="1" si="3"/>
        <v>4062761.5091089522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4085358.3154249988</v>
      </c>
      <c r="C33" s="447">
        <f t="shared" si="0"/>
        <v>259863.64217494545</v>
      </c>
      <c r="D33" s="447">
        <f ca="1">SUMIF(G:G,26,K:K)</f>
        <v>201868.0582094049</v>
      </c>
      <c r="E33" s="447">
        <f t="shared" ca="1" si="1"/>
        <v>4027362.7314594579</v>
      </c>
      <c r="F33" s="431"/>
      <c r="G33" s="459">
        <v>3</v>
      </c>
      <c r="H33" s="459">
        <v>26</v>
      </c>
      <c r="I33" s="444">
        <f t="shared" ca="1" si="5"/>
        <v>4062761.5091089522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16928.172954620633</v>
      </c>
      <c r="L33" s="444">
        <f t="shared" ca="1" si="3"/>
        <v>4079689.682063573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4027362.7314594579</v>
      </c>
      <c r="C34" s="447">
        <f t="shared" si="0"/>
        <v>259863.64217494545</v>
      </c>
      <c r="D34" s="447">
        <f ca="1">SUMIF(G:G,27,K:K)</f>
        <v>198900.89406496848</v>
      </c>
      <c r="E34" s="447">
        <f t="shared" ca="1" si="1"/>
        <v>3966399.9833494807</v>
      </c>
      <c r="F34" s="431"/>
      <c r="G34" s="459">
        <v>3</v>
      </c>
      <c r="H34" s="459">
        <v>27</v>
      </c>
      <c r="I34" s="444">
        <f t="shared" ca="1" si="5"/>
        <v>4079689.682063573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16998.70700859822</v>
      </c>
      <c r="L34" s="444">
        <f t="shared" ca="1" si="3"/>
        <v>4096688.3890721714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3966399.9833494807</v>
      </c>
      <c r="C35" s="447">
        <f t="shared" si="0"/>
        <v>259863.64217494545</v>
      </c>
      <c r="D35" s="447">
        <f ca="1">SUMIF(G:G,28,K:K)</f>
        <v>195781.92417157593</v>
      </c>
      <c r="E35" s="447">
        <f t="shared" ca="1" si="1"/>
        <v>3902318.2653461113</v>
      </c>
      <c r="F35" s="431"/>
      <c r="G35" s="459">
        <v>3</v>
      </c>
      <c r="H35" s="459">
        <v>28</v>
      </c>
      <c r="I35" s="444">
        <f t="shared" ca="1" si="5"/>
        <v>4096688.3890721714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17069.534954467381</v>
      </c>
      <c r="L35" s="444">
        <f t="shared" ca="1" si="3"/>
        <v>4113757.9240266387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3902318.2653461113</v>
      </c>
      <c r="C36" s="447">
        <f t="shared" si="0"/>
        <v>259863.64217494545</v>
      </c>
      <c r="D36" s="447">
        <f ca="1">SUMIF(G:G,29,K:K)</f>
        <v>192503.38185900153</v>
      </c>
      <c r="E36" s="447">
        <f t="shared" ca="1" si="1"/>
        <v>3834958.0050301673</v>
      </c>
      <c r="F36" s="431"/>
      <c r="G36" s="459">
        <v>3</v>
      </c>
      <c r="H36" s="459">
        <v>29</v>
      </c>
      <c r="I36" s="444">
        <f t="shared" ca="1" si="5"/>
        <v>4113757.9240266387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17140.658016777663</v>
      </c>
      <c r="L36" s="444">
        <f t="shared" ca="1" si="3"/>
        <v>4130898.5820434163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3834958.0050301673</v>
      </c>
      <c r="C37" s="447">
        <f t="shared" si="0"/>
        <v>259863.64217494545</v>
      </c>
      <c r="D37" s="447">
        <f ca="1">SUMIF(G:G,30,K:K)</f>
        <v>189057.10309943015</v>
      </c>
      <c r="E37" s="447">
        <f t="shared" ca="1" si="1"/>
        <v>3764151.4659546521</v>
      </c>
      <c r="F37" s="431"/>
      <c r="G37" s="459">
        <v>3</v>
      </c>
      <c r="H37" s="459">
        <v>30</v>
      </c>
      <c r="I37" s="444">
        <f t="shared" ca="1" si="5"/>
        <v>4130898.5820434163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17212.077425180898</v>
      </c>
      <c r="L37" s="444">
        <f t="shared" ca="1" si="3"/>
        <v>4148110.6594685973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3764151.4659546521</v>
      </c>
      <c r="C38" s="447">
        <f t="shared" si="0"/>
        <v>259863.64217494545</v>
      </c>
      <c r="D38" s="447">
        <f ca="1">SUMIF(G:G,31,K:K)</f>
        <v>185434.50617788962</v>
      </c>
      <c r="E38" s="447">
        <f t="shared" ca="1" si="1"/>
        <v>3689722.3299575965</v>
      </c>
      <c r="F38" s="431"/>
      <c r="G38" s="459">
        <v>3</v>
      </c>
      <c r="H38" s="459">
        <v>31</v>
      </c>
      <c r="I38" s="444">
        <f t="shared" ca="1" si="5"/>
        <v>4148110.6594685973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17283.794414452488</v>
      </c>
      <c r="L38" s="444">
        <f t="shared" ca="1" si="3"/>
        <v>4165394.4538830495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3689722.3299575965</v>
      </c>
      <c r="C39" s="447">
        <f t="shared" si="0"/>
        <v>259863.64217494545</v>
      </c>
      <c r="D39" s="447">
        <f ca="1">SUMIF(G:G,32,K:K)</f>
        <v>181626.57032258261</v>
      </c>
      <c r="E39" s="447">
        <f t="shared" ca="1" si="1"/>
        <v>3611485.2581052333</v>
      </c>
      <c r="F39" s="431"/>
      <c r="G39" s="459">
        <v>3</v>
      </c>
      <c r="H39" s="459">
        <v>32</v>
      </c>
      <c r="I39" s="444">
        <f t="shared" ca="1" si="5"/>
        <v>4165394.4538830495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17355.810224512705</v>
      </c>
      <c r="L39" s="444">
        <f t="shared" ca="1" si="3"/>
        <v>4182750.2641075621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3611485.2581052333</v>
      </c>
      <c r="C40" s="447">
        <f t="shared" si="0"/>
        <v>259863.64217494545</v>
      </c>
      <c r="D40" s="447">
        <f ca="1">SUMIF(G:G,33,K:K)</f>
        <v>177623.81324190617</v>
      </c>
      <c r="E40" s="447">
        <f t="shared" ca="1" si="1"/>
        <v>3529245.4291721941</v>
      </c>
      <c r="F40" s="431"/>
      <c r="G40" s="459">
        <v>3</v>
      </c>
      <c r="H40" s="459">
        <v>33</v>
      </c>
      <c r="I40" s="444">
        <f t="shared" ca="1" si="5"/>
        <v>4182750.2641075621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17428.126100448175</v>
      </c>
      <c r="L40" s="444">
        <f t="shared" ca="1" si="3"/>
        <v>4200178.3902080106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3529245.4291721941</v>
      </c>
      <c r="C41" s="447">
        <f t="shared" si="0"/>
        <v>259863.64217494545</v>
      </c>
      <c r="D41" s="447">
        <f ca="1">SUMIF(G:G,34,K:K)</f>
        <v>173416.26751222275</v>
      </c>
      <c r="E41" s="447">
        <f t="shared" ca="1" si="1"/>
        <v>3442798.0545094712</v>
      </c>
      <c r="F41" s="431"/>
      <c r="G41" s="459">
        <v>3</v>
      </c>
      <c r="H41" s="459">
        <v>34</v>
      </c>
      <c r="I41" s="444">
        <f t="shared" ca="1" si="5"/>
        <v>4200178.3902080106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17500.743292533378</v>
      </c>
      <c r="L41" s="444">
        <f t="shared" ca="1" si="3"/>
        <v>4217679.1335005444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3442798.0545094712</v>
      </c>
      <c r="C42" s="447">
        <f t="shared" si="0"/>
        <v>259863.64217494545</v>
      </c>
      <c r="D42" s="447">
        <f ca="1">SUMIF(G:G,35,K:K)</f>
        <v>168993.4557575846</v>
      </c>
      <c r="E42" s="447">
        <f t="shared" ca="1" si="1"/>
        <v>3351927.8680921104</v>
      </c>
      <c r="F42" s="431"/>
      <c r="G42" s="459">
        <v>3</v>
      </c>
      <c r="H42" s="459">
        <v>35</v>
      </c>
      <c r="I42" s="444">
        <f t="shared" ca="1" si="5"/>
        <v>4217679.1335005444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17573.66305625227</v>
      </c>
      <c r="L42" s="444">
        <f t="shared" ca="1" si="3"/>
        <v>4235252.7965567969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3351927.8680921104</v>
      </c>
      <c r="C43" s="447">
        <f t="shared" si="0"/>
        <v>259863.64217494545</v>
      </c>
      <c r="D43" s="447">
        <f ca="1">SUMIF(G:G,36,K:K)</f>
        <v>164344.36455960548</v>
      </c>
      <c r="E43" s="447">
        <f t="shared" ca="1" si="1"/>
        <v>3256408.5904767709</v>
      </c>
      <c r="F43" s="431"/>
      <c r="G43" s="459">
        <v>3</v>
      </c>
      <c r="H43" s="459">
        <v>36</v>
      </c>
      <c r="I43" s="444">
        <f t="shared" ca="1" si="5"/>
        <v>4235252.7965567969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17646.886652319987</v>
      </c>
      <c r="L43" s="444">
        <f t="shared" ca="1" si="3"/>
        <v>4252899.6832091166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3256408.5904767709</v>
      </c>
      <c r="C44" s="447">
        <f t="shared" si="0"/>
        <v>259863.64217494545</v>
      </c>
      <c r="D44" s="447">
        <f ca="1">SUMIF(G:G,37,K:K)</f>
        <v>159457.41703251252</v>
      </c>
      <c r="E44" s="447">
        <f t="shared" ca="1" si="1"/>
        <v>3156002.365334338</v>
      </c>
      <c r="F44" s="431"/>
      <c r="G44" s="459">
        <v>4</v>
      </c>
      <c r="H44" s="459">
        <v>37</v>
      </c>
      <c r="I44" s="444">
        <f t="shared" ca="1" si="5"/>
        <v>4252899.6832091166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17720.415346704653</v>
      </c>
      <c r="L44" s="444">
        <f t="shared" ca="1" si="3"/>
        <v>4270620.098555821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3156002.365334338</v>
      </c>
      <c r="C45" s="447">
        <f t="shared" si="0"/>
        <v>259863.64217494545</v>
      </c>
      <c r="D45" s="447">
        <f ca="1">SUMIF(G:G,38,K:K)</f>
        <v>154320.44399508502</v>
      </c>
      <c r="E45" s="447">
        <f t="shared" ca="1" si="1"/>
        <v>3050459.1671544774</v>
      </c>
      <c r="F45" s="431"/>
      <c r="G45" s="459">
        <v>4</v>
      </c>
      <c r="H45" s="459">
        <v>38</v>
      </c>
      <c r="I45" s="444">
        <f t="shared" ca="1" si="5"/>
        <v>4270620.098555821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17794.250410649252</v>
      </c>
      <c r="L45" s="444">
        <f t="shared" ca="1" si="3"/>
        <v>4288414.34896647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3050459.1671544774</v>
      </c>
      <c r="C46" s="447">
        <f t="shared" si="0"/>
        <v>259863.64217494545</v>
      </c>
      <c r="D46" s="447">
        <f ca="1">SUMIF(G:G,39,K:K)</f>
        <v>148920.65366769538</v>
      </c>
      <c r="E46" s="447">
        <f t="shared" ca="1" si="1"/>
        <v>2939516.1786472271</v>
      </c>
      <c r="F46" s="431"/>
      <c r="G46" s="459">
        <v>4</v>
      </c>
      <c r="H46" s="459">
        <v>39</v>
      </c>
      <c r="I46" s="444">
        <f t="shared" ca="1" si="5"/>
        <v>4288414.34896647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17868.393120693625</v>
      </c>
      <c r="L46" s="444">
        <f t="shared" ca="1" si="3"/>
        <v>4306282.742087164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2939516.1786472271</v>
      </c>
      <c r="C47" s="447">
        <f t="shared" si="0"/>
        <v>259863.64217494545</v>
      </c>
      <c r="D47" s="447">
        <f ca="1">SUMIF(G:G,40,K:K)</f>
        <v>143244.59981899319</v>
      </c>
      <c r="E47" s="447">
        <f t="shared" ca="1" si="1"/>
        <v>2822897.1362912748</v>
      </c>
      <c r="F47" s="431"/>
      <c r="G47" s="459">
        <v>4</v>
      </c>
      <c r="H47" s="459">
        <v>40</v>
      </c>
      <c r="I47" s="444">
        <f t="shared" ca="1" si="5"/>
        <v>4306282.742087164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17942.844758696516</v>
      </c>
      <c r="L47" s="444">
        <f t="shared" ca="1" si="3"/>
        <v>4324225.5868458608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2822897.1362912748</v>
      </c>
      <c r="C48" s="447">
        <f t="shared" si="0"/>
        <v>259863.64217494545</v>
      </c>
      <c r="D48" s="447">
        <f ca="1">SUMIF(G:G,41,K:K)</f>
        <v>137278.14828291241</v>
      </c>
      <c r="E48" s="447">
        <f t="shared" ca="1" si="1"/>
        <v>2700311.6423992421</v>
      </c>
      <c r="F48" s="431"/>
      <c r="G48" s="459">
        <v>4</v>
      </c>
      <c r="H48" s="459">
        <v>41</v>
      </c>
      <c r="I48" s="444">
        <f t="shared" ca="1" si="5"/>
        <v>4324225.5868458608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18017.606611857755</v>
      </c>
      <c r="L48" s="444">
        <f t="shared" ca="1" si="3"/>
        <v>4342243.1934577189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2700311.6423992421</v>
      </c>
      <c r="C49" s="447">
        <f t="shared" si="0"/>
        <v>259863.64217494545</v>
      </c>
      <c r="D49" s="447">
        <f ca="1">SUMIF(G:G,42,K:K)</f>
        <v>131006.44176262635</v>
      </c>
      <c r="E49" s="447">
        <f t="shared" ca="1" si="1"/>
        <v>2571454.4419869231</v>
      </c>
      <c r="F49" s="431"/>
      <c r="G49" s="459">
        <v>4</v>
      </c>
      <c r="H49" s="459">
        <v>42</v>
      </c>
      <c r="I49" s="444">
        <f t="shared" ca="1" si="5"/>
        <v>4342243.1934577189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18092.679972740494</v>
      </c>
      <c r="L49" s="444">
        <f t="shared" ca="1" si="3"/>
        <v>4360335.8734304598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2571454.4419869231</v>
      </c>
      <c r="C50" s="447">
        <f t="shared" si="0"/>
        <v>259863.64217494545</v>
      </c>
      <c r="D50" s="447">
        <f ca="1">SUMIF(G:G,43,K:K)</f>
        <v>124413.86283380522</v>
      </c>
      <c r="E50" s="447">
        <f t="shared" ca="1" si="1"/>
        <v>2436004.6626457833</v>
      </c>
      <c r="F50" s="431"/>
      <c r="G50" s="459">
        <v>4</v>
      </c>
      <c r="H50" s="459">
        <v>43</v>
      </c>
      <c r="I50" s="444">
        <f t="shared" ca="1" si="5"/>
        <v>4360335.8734304598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18168.066139293584</v>
      </c>
      <c r="L50" s="444">
        <f t="shared" ca="1" si="3"/>
        <v>4378503.9395697536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2436004.6626457833</v>
      </c>
      <c r="C51" s="447">
        <f t="shared" si="0"/>
        <v>259863.64217494545</v>
      </c>
      <c r="D51" s="447">
        <f ca="1">SUMIF(G:G,44,K:K)</f>
        <v>117483.9950550505</v>
      </c>
      <c r="E51" s="447">
        <f t="shared" ca="1" si="1"/>
        <v>2293625.0155258887</v>
      </c>
      <c r="F51" s="431"/>
      <c r="G51" s="459">
        <v>4</v>
      </c>
      <c r="H51" s="459">
        <v>44</v>
      </c>
      <c r="I51" s="444">
        <f t="shared" ca="1" si="5"/>
        <v>4378503.9395697536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18243.766414873971</v>
      </c>
      <c r="L51" s="444">
        <f t="shared" ca="1" si="3"/>
        <v>4396747.7059846278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2293625.0155258887</v>
      </c>
      <c r="C52" s="447">
        <f t="shared" si="0"/>
        <v>259863.64217494545</v>
      </c>
      <c r="D52" s="447">
        <f ca="1">SUMIF(G:G,45,K:K)</f>
        <v>110199.58208866519</v>
      </c>
      <c r="E52" s="447">
        <f t="shared" ca="1" si="1"/>
        <v>2143960.9554396085</v>
      </c>
      <c r="F52" s="431"/>
      <c r="G52" s="459">
        <v>4</v>
      </c>
      <c r="H52" s="459">
        <v>45</v>
      </c>
      <c r="I52" s="444">
        <f t="shared" ca="1" si="5"/>
        <v>4396747.7059846278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18319.782108269283</v>
      </c>
      <c r="L52" s="444">
        <f t="shared" ca="1" si="3"/>
        <v>4415067.4880928975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2143960.9554396085</v>
      </c>
      <c r="C53" s="447">
        <f t="shared" si="0"/>
        <v>259863.64217494545</v>
      </c>
      <c r="D53" s="447">
        <f ca="1">SUMIF(G:G,46,K:K)</f>
        <v>102542.4847299653</v>
      </c>
      <c r="E53" s="447">
        <f t="shared" ca="1" si="1"/>
        <v>1986639.7979946283</v>
      </c>
      <c r="F53" s="431"/>
      <c r="G53" s="459">
        <v>4</v>
      </c>
      <c r="H53" s="459">
        <v>46</v>
      </c>
      <c r="I53" s="444">
        <f t="shared" ca="1" si="5"/>
        <v>4415067.4880928975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18396.114533720407</v>
      </c>
      <c r="L53" s="444">
        <f t="shared" ca="1" si="3"/>
        <v>4433463.602626618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1986639.7979946283</v>
      </c>
      <c r="C54" s="447">
        <f t="shared" si="0"/>
        <v>259863.64217494545</v>
      </c>
      <c r="D54" s="447">
        <f ca="1">SUMIF(G:G,47,K:K)</f>
        <v>94493.635738129131</v>
      </c>
      <c r="E54" s="447">
        <f t="shared" ca="1" si="1"/>
        <v>1821269.7915578119</v>
      </c>
      <c r="F54" s="431"/>
      <c r="G54" s="459">
        <v>4</v>
      </c>
      <c r="H54" s="459">
        <v>47</v>
      </c>
      <c r="I54" s="444">
        <f t="shared" ca="1" si="5"/>
        <v>4433463.602626618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18472.76501094424</v>
      </c>
      <c r="L54" s="444">
        <f t="shared" ca="1" si="3"/>
        <v>4451936.3676375626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1821269.7915578119</v>
      </c>
      <c r="C55" s="447">
        <f t="shared" si="0"/>
        <v>259863.64217494545</v>
      </c>
      <c r="D55" s="447">
        <f ca="1">SUMIF(G:G,48,K:K)</f>
        <v>86032.992356107134</v>
      </c>
      <c r="E55" s="447">
        <f t="shared" ca="1" si="1"/>
        <v>1647439.1417389736</v>
      </c>
      <c r="F55" s="431"/>
      <c r="G55" s="459">
        <v>4</v>
      </c>
      <c r="H55" s="459">
        <v>48</v>
      </c>
      <c r="I55" s="444">
        <f t="shared" ca="1" si="5"/>
        <v>4451936.3676375626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18549.734865156512</v>
      </c>
      <c r="L55" s="444">
        <f t="shared" ca="1" si="3"/>
        <v>4470486.1025027195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1647439.1417389736</v>
      </c>
      <c r="C56" s="447">
        <f t="shared" si="0"/>
        <v>259863.64217494545</v>
      </c>
      <c r="D56" s="447">
        <f ca="1">SUMIF(G:G,49,K:K)</f>
        <v>77139.486401360366</v>
      </c>
      <c r="E56" s="447">
        <f t="shared" ca="1" si="1"/>
        <v>1464714.9859653884</v>
      </c>
      <c r="F56" s="431"/>
      <c r="G56" s="459">
        <f>G55+1</f>
        <v>5</v>
      </c>
      <c r="H56" s="459">
        <v>49</v>
      </c>
      <c r="I56" s="444">
        <f t="shared" ca="1" si="5"/>
        <v>4470486.1025027195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18627.025427094664</v>
      </c>
      <c r="L56" s="444">
        <f t="shared" ca="1" si="3"/>
        <v>4489113.1279298142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1464714.9859653884</v>
      </c>
      <c r="C57" s="447">
        <f t="shared" si="0"/>
        <v>259863.64217494545</v>
      </c>
      <c r="D57" s="447">
        <f ca="1">SUMIF(G:G,50,K:K)</f>
        <v>67790.971803146269</v>
      </c>
      <c r="E57" s="447">
        <f t="shared" ca="1" si="1"/>
        <v>1272642.3155935891</v>
      </c>
      <c r="F57" s="431"/>
      <c r="G57" s="459">
        <f t="shared" ref="G57:G67" si="8">G56</f>
        <v>5</v>
      </c>
      <c r="H57" s="459">
        <v>50</v>
      </c>
      <c r="I57" s="444">
        <f t="shared" ca="1" si="5"/>
        <v>4489113.1279298142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18704.638033040894</v>
      </c>
      <c r="L57" s="444">
        <f t="shared" ca="1" si="3"/>
        <v>4507817.765962855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1272642.3155935891</v>
      </c>
      <c r="C58" s="447">
        <f t="shared" si="0"/>
        <v>259863.64217494545</v>
      </c>
      <c r="D58" s="447">
        <f ca="1">SUMIF(G:G,51,K:K)</f>
        <v>57964.169455712414</v>
      </c>
      <c r="E58" s="447">
        <f t="shared" ca="1" si="1"/>
        <v>1070742.8428743561</v>
      </c>
      <c r="F58" s="431"/>
      <c r="G58" s="459">
        <f t="shared" si="8"/>
        <v>5</v>
      </c>
      <c r="H58" s="459">
        <v>51</v>
      </c>
      <c r="I58" s="444">
        <f t="shared" ca="1" si="5"/>
        <v>4507817.765962855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18782.574024845228</v>
      </c>
      <c r="L58" s="444">
        <f t="shared" ca="1" si="3"/>
        <v>4526600.3399876999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1070742.8428743561</v>
      </c>
      <c r="C59" s="447">
        <f t="shared" si="0"/>
        <v>259863.64217494545</v>
      </c>
      <c r="D59" s="447">
        <f ca="1">SUMIF(G:G,52,K:K)</f>
        <v>47634.609250075227</v>
      </c>
      <c r="E59" s="447">
        <f t="shared" ca="1" si="1"/>
        <v>858513.80994948582</v>
      </c>
      <c r="F59" s="431"/>
      <c r="G59" s="459">
        <f t="shared" si="8"/>
        <v>5</v>
      </c>
      <c r="H59" s="459">
        <v>52</v>
      </c>
      <c r="I59" s="444">
        <f t="shared" ca="1" si="5"/>
        <v>4526600.3399876999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18860.83474994875</v>
      </c>
      <c r="L59" s="444">
        <f t="shared" ca="1" si="3"/>
        <v>4545461.174737649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858513.80994948582</v>
      </c>
      <c r="C60" s="447">
        <f t="shared" si="0"/>
        <v>259863.64217494545</v>
      </c>
      <c r="D60" s="447">
        <f ca="1">SUMIF(G:G,53,K:K)</f>
        <v>36776.569140034044</v>
      </c>
      <c r="E60" s="447">
        <f t="shared" ca="1" si="1"/>
        <v>635426.7369145744</v>
      </c>
      <c r="F60" s="431"/>
      <c r="G60" s="459">
        <f t="shared" si="8"/>
        <v>5</v>
      </c>
      <c r="H60" s="459">
        <v>53</v>
      </c>
      <c r="I60" s="444">
        <f t="shared" ca="1" si="5"/>
        <v>4545461.174737649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18939.421561406871</v>
      </c>
      <c r="L60" s="444">
        <f t="shared" ca="1" si="3"/>
        <v>4564400.596299056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635426.7369145744</v>
      </c>
      <c r="C61" s="447">
        <f t="shared" si="0"/>
        <v>259863.64217494545</v>
      </c>
      <c r="D61" s="447">
        <f ca="1">SUMIF(G:G,54,K:K)</f>
        <v>25363.011090687138</v>
      </c>
      <c r="E61" s="447">
        <f t="shared" ca="1" si="1"/>
        <v>400926.10583031608</v>
      </c>
      <c r="F61" s="431"/>
      <c r="G61" s="459">
        <f t="shared" si="8"/>
        <v>5</v>
      </c>
      <c r="H61" s="459">
        <v>54</v>
      </c>
      <c r="I61" s="444">
        <f t="shared" ca="1" si="5"/>
        <v>4564400.596299056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19018.335817912732</v>
      </c>
      <c r="L61" s="444">
        <f t="shared" ca="1" si="3"/>
        <v>4583418.9321169686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400926.10583031608</v>
      </c>
      <c r="C62" s="447">
        <f t="shared" si="0"/>
        <v>259863.64217494545</v>
      </c>
      <c r="D62" s="447">
        <f ca="1">SUMIF(G:G,55,K:K)</f>
        <v>13365.513749952328</v>
      </c>
      <c r="E62" s="447">
        <f t="shared" ca="1" si="1"/>
        <v>154427.97740532298</v>
      </c>
      <c r="F62" s="431"/>
      <c r="G62" s="459">
        <f t="shared" si="8"/>
        <v>5</v>
      </c>
      <c r="H62" s="459">
        <v>55</v>
      </c>
      <c r="I62" s="444">
        <f t="shared" ca="1" si="5"/>
        <v>4583418.9321169686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19097.578883820701</v>
      </c>
      <c r="L62" s="444">
        <f t="shared" ca="1" si="3"/>
        <v>4602516.5110007897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154427.97740532298</v>
      </c>
      <c r="C63" s="447">
        <f t="shared" si="0"/>
        <v>259863.64217494545</v>
      </c>
      <c r="D63" s="447">
        <f ca="1">SUMIF(G:G,56,K:K)</f>
        <v>754.20167543447701</v>
      </c>
      <c r="E63" s="447">
        <f t="shared" ca="1" si="1"/>
        <v>-104681.46309418799</v>
      </c>
      <c r="F63" s="431"/>
      <c r="G63" s="459">
        <f t="shared" si="8"/>
        <v>5</v>
      </c>
      <c r="H63" s="459">
        <v>56</v>
      </c>
      <c r="I63" s="444">
        <f t="shared" ca="1" si="5"/>
        <v>4602516.5110007897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19177.152129169957</v>
      </c>
      <c r="L63" s="444">
        <f t="shared" ca="1" si="3"/>
        <v>4621693.6631299593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-104681.46309418799</v>
      </c>
      <c r="C64" s="447">
        <f t="shared" si="0"/>
        <v>259863.64217494545</v>
      </c>
      <c r="D64" s="447">
        <f ca="1">SUMIF(G:G,57,K:K)</f>
        <v>-12502.329059594529</v>
      </c>
      <c r="E64" s="447">
        <f t="shared" ca="1" si="1"/>
        <v>-377047.43432872801</v>
      </c>
      <c r="F64" s="431"/>
      <c r="G64" s="459">
        <f t="shared" si="8"/>
        <v>5</v>
      </c>
      <c r="H64" s="459">
        <v>57</v>
      </c>
      <c r="I64" s="444">
        <f t="shared" ca="1" si="5"/>
        <v>4621693.6631299593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19257.056929708164</v>
      </c>
      <c r="L64" s="444">
        <f t="shared" ca="1" si="3"/>
        <v>4640950.7200596677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-377047.43432872801</v>
      </c>
      <c r="C65" s="447">
        <f t="shared" si="0"/>
        <v>259863.64217494545</v>
      </c>
      <c r="D65" s="447">
        <f ca="1">SUMIF(G:G,58,K:K)</f>
        <v>-26437.089066355144</v>
      </c>
      <c r="E65" s="447">
        <f t="shared" ca="1" si="1"/>
        <v>-663348.16557002859</v>
      </c>
      <c r="F65" s="431"/>
      <c r="G65" s="459">
        <f t="shared" si="8"/>
        <v>5</v>
      </c>
      <c r="H65" s="459">
        <v>58</v>
      </c>
      <c r="I65" s="444">
        <f t="shared" ca="1" si="5"/>
        <v>4640950.7200596677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19337.294666915281</v>
      </c>
      <c r="L65" s="444">
        <f t="shared" ca="1" si="3"/>
        <v>4660288.0147265829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-663348.16557002859</v>
      </c>
      <c r="C66" s="447">
        <f t="shared" si="0"/>
        <v>259863.64217494545</v>
      </c>
      <c r="D66" s="447">
        <f ca="1">SUMIF(G:G,59,K:K)</f>
        <v>-41084.777841588111</v>
      </c>
      <c r="E66" s="447">
        <f t="shared" ca="1" si="1"/>
        <v>-964296.58558656217</v>
      </c>
      <c r="F66" s="431"/>
      <c r="G66" s="459">
        <f t="shared" si="8"/>
        <v>5</v>
      </c>
      <c r="H66" s="459">
        <v>59</v>
      </c>
      <c r="I66" s="444">
        <f t="shared" ca="1" si="5"/>
        <v>4660288.0147265829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19417.866728027428</v>
      </c>
      <c r="L66" s="444">
        <f t="shared" ca="1" si="3"/>
        <v>4679705.8814546103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-964296.58558656217</v>
      </c>
      <c r="C67" s="447">
        <f t="shared" si="0"/>
        <v>259863.64217494545</v>
      </c>
      <c r="D67" s="447">
        <f t="shared" ref="D67:D71" ca="1" si="9">SUMIF(G:G,60,K:K)</f>
        <v>-56481.870174142969</v>
      </c>
      <c r="E67" s="447">
        <f t="shared" ca="1" si="1"/>
        <v>-1280642.0979356505</v>
      </c>
      <c r="F67" s="431"/>
      <c r="G67" s="459">
        <f t="shared" si="8"/>
        <v>5</v>
      </c>
      <c r="H67" s="459">
        <v>60</v>
      </c>
      <c r="I67" s="444">
        <f t="shared" ca="1" si="5"/>
        <v>4679705.8814546103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19498.774506060876</v>
      </c>
      <c r="L67" s="444">
        <f t="shared" ca="1" si="3"/>
        <v>4699204.6559606716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-1280642.0979356505</v>
      </c>
      <c r="C68" s="447">
        <f t="shared" si="0"/>
        <v>259863.64217494545</v>
      </c>
      <c r="D68" s="447">
        <f t="shared" ca="1" si="9"/>
        <v>-56481.870174142969</v>
      </c>
      <c r="E68" s="447">
        <f t="shared" ca="1" si="1"/>
        <v>-1596987.6102847389</v>
      </c>
      <c r="F68" s="431"/>
      <c r="G68" s="459">
        <f>G67+1</f>
        <v>6</v>
      </c>
      <c r="H68" s="459">
        <v>61</v>
      </c>
      <c r="I68" s="444">
        <f t="shared" ca="1" si="5"/>
        <v>4699204.6559606716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19580.019399836132</v>
      </c>
      <c r="L68" s="444">
        <f t="shared" ca="1" si="3"/>
        <v>4718784.6753605073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-1596987.6102847389</v>
      </c>
      <c r="C69" s="447">
        <f t="shared" si="0"/>
        <v>259863.64217494545</v>
      </c>
      <c r="D69" s="447">
        <f t="shared" ca="1" si="9"/>
        <v>-56481.870174142969</v>
      </c>
      <c r="E69" s="447">
        <f t="shared" ca="1" si="1"/>
        <v>-1913333.1226338274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4718784.6753605073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19661.602814002115</v>
      </c>
      <c r="L69" s="444">
        <f t="shared" ca="1" si="3"/>
        <v>4738446.2781745093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-1913333.1226338274</v>
      </c>
      <c r="C70" s="447">
        <f t="shared" si="0"/>
        <v>259863.64217494545</v>
      </c>
      <c r="D70" s="447">
        <f t="shared" ca="1" si="9"/>
        <v>-56481.870174142969</v>
      </c>
      <c r="E70" s="447">
        <f t="shared" ca="1" si="1"/>
        <v>-2229678.6349829161</v>
      </c>
      <c r="F70" s="431"/>
      <c r="G70" s="459">
        <f t="shared" si="10"/>
        <v>6</v>
      </c>
      <c r="H70" s="459">
        <v>63</v>
      </c>
      <c r="I70" s="444">
        <f t="shared" ca="1" si="5"/>
        <v>4738446.2781745093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19743.526159060457</v>
      </c>
      <c r="L70" s="444">
        <f t="shared" ca="1" si="3"/>
        <v>4758189.8043335695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-2229678.6349829161</v>
      </c>
      <c r="C71" s="447">
        <f t="shared" si="0"/>
        <v>259863.64217494545</v>
      </c>
      <c r="D71" s="447">
        <f t="shared" ca="1" si="9"/>
        <v>-56481.870174142969</v>
      </c>
      <c r="E71" s="447">
        <f t="shared" ca="1" si="1"/>
        <v>-2546024.1473320047</v>
      </c>
      <c r="F71" s="431"/>
      <c r="G71" s="459">
        <f t="shared" si="10"/>
        <v>6</v>
      </c>
      <c r="H71" s="459">
        <v>64</v>
      </c>
      <c r="I71" s="444">
        <f t="shared" ca="1" si="5"/>
        <v>4758189.8043335695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19825.790851389873</v>
      </c>
      <c r="L71" s="444">
        <f t="shared" ca="1" si="3"/>
        <v>4778015.5951849595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4778015.5951849595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19908.398313270663</v>
      </c>
      <c r="L72" s="444">
        <f t="shared" ca="1" si="3"/>
        <v>4797923.9934982304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4797923.9934982304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19991.349972909295</v>
      </c>
      <c r="L73" s="444">
        <f t="shared" ca="1" si="3"/>
        <v>4817915.3434711397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4817915.3434711397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20074.647264463081</v>
      </c>
      <c r="L74" s="444">
        <f t="shared" ca="1" si="3"/>
        <v>4837989.9907356026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4837989.9907356026</v>
      </c>
      <c r="J75" s="444">
        <f t="array" ref="J75">IFERROR(INDEX('Retirement Calculator'!K:K,MATCH('Lorri 401b'!N75,'Retirement Calculator'!A:A,0),0),0)</f>
        <v>23399.203914578786</v>
      </c>
      <c r="K75" s="444">
        <f t="shared" ca="1" si="2"/>
        <v>20060.794945087597</v>
      </c>
      <c r="L75" s="444">
        <f t="shared" ca="1" si="3"/>
        <v>4834651.5817661108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4834651.5817661108</v>
      </c>
      <c r="J76" s="444">
        <f t="array" ref="J76">IFERROR(INDEX('Retirement Calculator'!K:K,MATCH('Lorri 401b'!N76,'Retirement Calculator'!A:A,0),0),0)</f>
        <v>23399.203914578786</v>
      </c>
      <c r="K76" s="444">
        <f t="shared" ca="1" si="2"/>
        <v>20046.884907714717</v>
      </c>
      <c r="L76" s="444">
        <f t="shared" ca="1" si="3"/>
        <v>4831299.2627592469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4831299.2627592469</v>
      </c>
      <c r="J77" s="444">
        <f t="array" ref="J77">IFERROR(INDEX('Retirement Calculator'!K:K,MATCH('Lorri 401b'!N77,'Retirement Calculator'!A:A,0),0),0)</f>
        <v>23399.203914578786</v>
      </c>
      <c r="K77" s="444">
        <f t="shared" ca="1" si="2"/>
        <v>20032.916911852783</v>
      </c>
      <c r="L77" s="444">
        <f t="shared" ca="1" si="3"/>
        <v>4827932.9757565204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4827932.9757565204</v>
      </c>
      <c r="J78" s="444">
        <f t="array" ref="J78">IFERROR(INDEX('Retirement Calculator'!K:K,MATCH('Lorri 401b'!N78,'Retirement Calculator'!A:A,0),0),0)</f>
        <v>23399.203914578786</v>
      </c>
      <c r="K78" s="444">
        <f t="shared" ca="1" si="2"/>
        <v>20018.890716008089</v>
      </c>
      <c r="L78" s="444">
        <f t="shared" ca="1" si="3"/>
        <v>4824552.6625579493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4824552.6625579493</v>
      </c>
      <c r="J79" s="444">
        <f t="array" ref="J79">IFERROR(INDEX('Retirement Calculator'!K:K,MATCH('Lorri 401b'!N79,'Retirement Calculator'!A:A,0),0),0)</f>
        <v>23399.203914578786</v>
      </c>
      <c r="K79" s="444">
        <f t="shared" ca="1" si="2"/>
        <v>20004.806077680711</v>
      </c>
      <c r="L79" s="444">
        <f t="shared" ca="1" si="3"/>
        <v>4821158.2647210509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4821158.2647210509</v>
      </c>
      <c r="J80" s="444">
        <f t="array" ref="J80">IFERROR(INDEX('Retirement Calculator'!K:K,MATCH('Lorri 401b'!N80,'Retirement Calculator'!A:A,0),0),0)</f>
        <v>23399.203914578786</v>
      </c>
      <c r="K80" s="444">
        <f t="shared" ca="1" si="2"/>
        <v>19990.662753360299</v>
      </c>
      <c r="L80" s="444">
        <f t="shared" ca="1" si="3"/>
        <v>4817749.7235598322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4817749.7235598322</v>
      </c>
      <c r="J81" s="444">
        <f t="array" ref="J81">IFERROR(INDEX('Retirement Calculator'!K:K,MATCH('Lorri 401b'!N81,'Retirement Calculator'!A:A,0),0),0)</f>
        <v>23399.203914578786</v>
      </c>
      <c r="K81" s="444">
        <f t="shared" ca="1" si="2"/>
        <v>19976.460498521887</v>
      </c>
      <c r="L81" s="444">
        <f t="shared" ca="1" si="3"/>
        <v>4814326.9801437752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4814326.9801437752</v>
      </c>
      <c r="J82" s="444">
        <f t="array" ref="J82">IFERROR(INDEX('Retirement Calculator'!K:K,MATCH('Lorri 401b'!N82,'Retirement Calculator'!A:A,0),0),0)</f>
        <v>23399.203914578786</v>
      </c>
      <c r="K82" s="444">
        <f t="shared" ca="1" si="2"/>
        <v>19962.199067621652</v>
      </c>
      <c r="L82" s="444">
        <f t="shared" ca="1" si="3"/>
        <v>4810889.9752968177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4810889.9752968177</v>
      </c>
      <c r="J83" s="444">
        <f t="array" ref="J83">IFERROR(INDEX('Retirement Calculator'!K:K,MATCH('Lorri 401b'!N83,'Retirement Calculator'!A:A,0),0),0)</f>
        <v>23399.203914578786</v>
      </c>
      <c r="K83" s="444">
        <f t="shared" ca="1" si="2"/>
        <v>19947.87821409266</v>
      </c>
      <c r="L83" s="444">
        <f t="shared" ca="1" si="3"/>
        <v>4807438.6495963316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4807438.6495963316</v>
      </c>
      <c r="J84" s="444">
        <f t="array" ref="J84">IFERROR(INDEX('Retirement Calculator'!K:K,MATCH('Lorri 401b'!N84,'Retirement Calculator'!A:A,0),0),0)</f>
        <v>23399.203914578786</v>
      </c>
      <c r="K84" s="444">
        <f t="shared" ca="1" si="2"/>
        <v>19933.497690340635</v>
      </c>
      <c r="L84" s="444">
        <f t="shared" ca="1" si="3"/>
        <v>4803972.9433720931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4803972.9433720931</v>
      </c>
      <c r="J85" s="444">
        <f t="array" ref="J85">IFERROR(INDEX('Retirement Calculator'!K:K,MATCH('Lorri 401b'!N85,'Retirement Calculator'!A:A,0),0),0)</f>
        <v>23399.203914578786</v>
      </c>
      <c r="K85" s="444">
        <f t="shared" ca="1" si="2"/>
        <v>19919.057247739642</v>
      </c>
      <c r="L85" s="444">
        <f t="shared" ca="1" si="3"/>
        <v>4800492.7967052534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4800492.7967052534</v>
      </c>
      <c r="J86" s="444">
        <f t="array" ref="J86">IFERROR(INDEX('Retirement Calculator'!K:K,MATCH('Lorri 401b'!N86,'Retirement Calculator'!A:A,0),0),0)</f>
        <v>23399.203914578786</v>
      </c>
      <c r="K86" s="444">
        <f t="shared" ca="1" si="2"/>
        <v>19904.556636627811</v>
      </c>
      <c r="L86" s="444">
        <f t="shared" ca="1" si="3"/>
        <v>4796998.1494273022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4796998.1494273022</v>
      </c>
      <c r="J87" s="444">
        <f t="array" ref="J87">IFERROR(INDEX('Retirement Calculator'!K:K,MATCH('Lorri 401b'!N87,'Retirement Calculator'!A:A,0),0),0)</f>
        <v>23399.203914578786</v>
      </c>
      <c r="K87" s="444">
        <f t="shared" ca="1" si="2"/>
        <v>19889.995606303011</v>
      </c>
      <c r="L87" s="444">
        <f t="shared" ca="1" si="3"/>
        <v>4793488.9411190264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4793488.9411190264</v>
      </c>
      <c r="J88" s="444">
        <f t="array" ref="J88">IFERROR(INDEX('Retirement Calculator'!K:K,MATCH('Lorri 401b'!N88,'Retirement Calculator'!A:A,0),0),0)</f>
        <v>23399.203914578786</v>
      </c>
      <c r="K88" s="444">
        <f t="shared" ca="1" si="2"/>
        <v>19875.373905018532</v>
      </c>
      <c r="L88" s="444">
        <f t="shared" ca="1" si="3"/>
        <v>4789965.1111094663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4789965.1111094663</v>
      </c>
      <c r="J89" s="444">
        <f t="array" ref="J89">IFERROR(INDEX('Retirement Calculator'!K:K,MATCH('Lorri 401b'!N89,'Retirement Calculator'!A:A,0),0),0)</f>
        <v>23399.203914578786</v>
      </c>
      <c r="K89" s="444">
        <f t="shared" ca="1" si="2"/>
        <v>19860.691279978695</v>
      </c>
      <c r="L89" s="444">
        <f t="shared" ca="1" si="3"/>
        <v>4786426.5984748658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4786426.5984748658</v>
      </c>
      <c r="J90" s="444">
        <f t="array" ref="J90">IFERROR(INDEX('Retirement Calculator'!K:K,MATCH('Lorri 401b'!N90,'Retirement Calculator'!A:A,0),0),0)</f>
        <v>23399.203914578786</v>
      </c>
      <c r="K90" s="444">
        <f t="shared" ca="1" si="2"/>
        <v>19845.947477334528</v>
      </c>
      <c r="L90" s="444">
        <f t="shared" ca="1" si="3"/>
        <v>4782873.342037621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4782873.342037621</v>
      </c>
      <c r="J91" s="444">
        <f t="array" ref="J91">IFERROR(INDEX('Retirement Calculator'!K:K,MATCH('Lorri 401b'!N91,'Retirement Calculator'!A:A,0),0),0)</f>
        <v>23399.203914578786</v>
      </c>
      <c r="K91" s="444">
        <f t="shared" ca="1" si="2"/>
        <v>19831.14224217934</v>
      </c>
      <c r="L91" s="444">
        <f t="shared" ca="1" si="3"/>
        <v>4779305.2803652212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4779305.2803652212</v>
      </c>
      <c r="J92" s="444">
        <f t="array" ref="J92">IFERROR(INDEX('Retirement Calculator'!K:K,MATCH('Lorri 401b'!N92,'Retirement Calculator'!A:A,0),0),0)</f>
        <v>23399.203914578786</v>
      </c>
      <c r="K92" s="444">
        <f t="shared" ca="1" si="2"/>
        <v>19816.275318544343</v>
      </c>
      <c r="L92" s="444">
        <f t="shared" ca="1" si="3"/>
        <v>4775722.3517691866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4775722.3517691866</v>
      </c>
      <c r="J93" s="444">
        <f t="array" ref="J93">IFERROR(INDEX('Retirement Calculator'!K:K,MATCH('Lorri 401b'!N93,'Retirement Calculator'!A:A,0),0),0)</f>
        <v>23399.203914578786</v>
      </c>
      <c r="K93" s="444">
        <f t="shared" ca="1" si="2"/>
        <v>19801.346449394197</v>
      </c>
      <c r="L93" s="444">
        <f t="shared" ca="1" si="3"/>
        <v>4772124.4943040013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4772124.4943040013</v>
      </c>
      <c r="J94" s="444">
        <f t="array" ref="J94">IFERROR(INDEX('Retirement Calculator'!K:K,MATCH('Lorri 401b'!N94,'Retirement Calculator'!A:A,0),0),0)</f>
        <v>23399.203914578786</v>
      </c>
      <c r="K94" s="444">
        <f t="shared" ca="1" si="2"/>
        <v>19786.355376622592</v>
      </c>
      <c r="L94" s="444">
        <f t="shared" ca="1" si="3"/>
        <v>4768511.645766045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4768511.645766045</v>
      </c>
      <c r="J95" s="444">
        <f t="array" ref="J95">IFERROR(INDEX('Retirement Calculator'!K:K,MATCH('Lorri 401b'!N95,'Retirement Calculator'!A:A,0),0),0)</f>
        <v>23399.203914578786</v>
      </c>
      <c r="K95" s="444">
        <f t="shared" ca="1" si="2"/>
        <v>19771.301841047774</v>
      </c>
      <c r="L95" s="444">
        <f t="shared" ca="1" si="3"/>
        <v>4764883.7436925136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4764883.7436925136</v>
      </c>
      <c r="J96" s="444">
        <f t="array" ref="J96">IFERROR(INDEX('Retirement Calculator'!K:K,MATCH('Lorri 401b'!N96,'Retirement Calculator'!A:A,0),0),0)</f>
        <v>23399.203914578786</v>
      </c>
      <c r="K96" s="444">
        <f t="shared" ca="1" si="2"/>
        <v>19756.185582408059</v>
      </c>
      <c r="L96" s="444">
        <f t="shared" ca="1" si="3"/>
        <v>4761240.7253603423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4761240.7253603423</v>
      </c>
      <c r="J97" s="444">
        <f t="array" ref="J97">IFERROR(INDEX('Retirement Calculator'!K:K,MATCH('Lorri 401b'!N97,'Retirement Calculator'!A:A,0),0),0)</f>
        <v>23399.203914578786</v>
      </c>
      <c r="K97" s="444">
        <f t="shared" ca="1" si="2"/>
        <v>19741.006339357347</v>
      </c>
      <c r="L97" s="444">
        <f t="shared" ca="1" si="3"/>
        <v>4757582.5277851205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4757582.5277851205</v>
      </c>
      <c r="J98" s="444">
        <f t="array" ref="J98">IFERROR(INDEX('Retirement Calculator'!K:K,MATCH('Lorri 401b'!N98,'Retirement Calculator'!A:A,0),0),0)</f>
        <v>23399.203914578786</v>
      </c>
      <c r="K98" s="444">
        <f t="shared" ca="1" si="2"/>
        <v>19725.763849460589</v>
      </c>
      <c r="L98" s="444">
        <f t="shared" ca="1" si="3"/>
        <v>4753909.087720002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4753909.087720002</v>
      </c>
      <c r="J99" s="444">
        <f t="array" ref="J99">IFERROR(INDEX('Retirement Calculator'!K:K,MATCH('Lorri 401b'!N99,'Retirement Calculator'!A:A,0),0),0)</f>
        <v>23399.203914578786</v>
      </c>
      <c r="K99" s="444">
        <f t="shared" ca="1" si="2"/>
        <v>19710.457849189261</v>
      </c>
      <c r="L99" s="444">
        <f t="shared" ca="1" si="3"/>
        <v>4750220.3416546127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4750220.3416546127</v>
      </c>
      <c r="J100" s="444">
        <f t="array" ref="J100">IFERROR(INDEX('Retirement Calculator'!K:K,MATCH('Lorri 401b'!N100,'Retirement Calculator'!A:A,0),0),0)</f>
        <v>23399.203914578786</v>
      </c>
      <c r="K100" s="444">
        <f t="shared" ca="1" si="2"/>
        <v>19695.088073916806</v>
      </c>
      <c r="L100" s="444">
        <f t="shared" ca="1" si="3"/>
        <v>4746516.2258139504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4746516.2258139504</v>
      </c>
      <c r="J101" s="444">
        <f t="array" ref="J101">IFERROR(INDEX('Retirement Calculator'!K:K,MATCH('Lorri 401b'!N101,'Retirement Calculator'!A:A,0),0),0)</f>
        <v>23399.203914578786</v>
      </c>
      <c r="K101" s="444">
        <f t="shared" ca="1" si="2"/>
        <v>19679.654257914048</v>
      </c>
      <c r="L101" s="444">
        <f t="shared" ca="1" si="3"/>
        <v>4742796.6761572855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4742796.6761572855</v>
      </c>
      <c r="J102" s="444">
        <f t="array" ref="J102">IFERROR(INDEX('Retirement Calculator'!K:K,MATCH('Lorri 401b'!N102,'Retirement Calculator'!A:A,0),0),0)</f>
        <v>23399.203914578786</v>
      </c>
      <c r="K102" s="444">
        <f t="shared" ca="1" si="2"/>
        <v>19664.156134344608</v>
      </c>
      <c r="L102" s="444">
        <f t="shared" ca="1" si="3"/>
        <v>4739061.6283770511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4739061.6283770511</v>
      </c>
      <c r="J103" s="444">
        <f t="array" ref="J103">IFERROR(INDEX('Retirement Calculator'!K:K,MATCH('Lorri 401b'!N103,'Retirement Calculator'!A:A,0),0),0)</f>
        <v>23399.203914578786</v>
      </c>
      <c r="K103" s="444">
        <f t="shared" ca="1" si="2"/>
        <v>19648.5934352603</v>
      </c>
      <c r="L103" s="444">
        <f t="shared" ca="1" si="3"/>
        <v>4735311.0178977326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4735311.0178977326</v>
      </c>
      <c r="J104" s="444">
        <f t="array" ref="J104">IFERROR(INDEX('Retirement Calculator'!K:K,MATCH('Lorri 401b'!N104,'Retirement Calculator'!A:A,0),0),0)</f>
        <v>23399.203914578786</v>
      </c>
      <c r="K104" s="444">
        <f t="shared" ca="1" si="2"/>
        <v>19632.965891596472</v>
      </c>
      <c r="L104" s="444">
        <f t="shared" ca="1" si="3"/>
        <v>4731544.7798747504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4731544.7798747504</v>
      </c>
      <c r="J105" s="444">
        <f t="array" ref="J105">IFERROR(INDEX('Retirement Calculator'!K:K,MATCH('Lorri 401b'!N105,'Retirement Calculator'!A:A,0),0),0)</f>
        <v>21655.303514578787</v>
      </c>
      <c r="K105" s="444">
        <f t="shared" ca="1" si="2"/>
        <v>19624.539484834051</v>
      </c>
      <c r="L105" s="444">
        <f t="shared" ca="1" si="3"/>
        <v>4729514.0158450063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4729514.0158450063</v>
      </c>
      <c r="J106" s="444">
        <f t="array" ref="J106">IFERROR(INDEX('Retirement Calculator'!K:K,MATCH('Lorri 401b'!N106,'Retirement Calculator'!A:A,0),0),0)</f>
        <v>21655.303514578787</v>
      </c>
      <c r="K106" s="444">
        <f t="shared" ca="1" si="2"/>
        <v>19616.07796804345</v>
      </c>
      <c r="L106" s="444">
        <f t="shared" ca="1" si="3"/>
        <v>4727474.7902984712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4727474.7902984712</v>
      </c>
      <c r="J107" s="444">
        <f t="array" ref="J107">IFERROR(INDEX('Retirement Calculator'!K:K,MATCH('Lorri 401b'!N107,'Retirement Calculator'!A:A,0),0),0)</f>
        <v>21655.303514578787</v>
      </c>
      <c r="K107" s="444">
        <f t="shared" ca="1" si="2"/>
        <v>19607.581194932885</v>
      </c>
      <c r="L107" s="444">
        <f t="shared" ca="1" si="3"/>
        <v>4725427.0679788254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4725427.0679788254</v>
      </c>
      <c r="J108" s="444">
        <f t="array" ref="J108">IFERROR(INDEX('Retirement Calculator'!K:K,MATCH('Lorri 401b'!N108,'Retirement Calculator'!A:A,0),0),0)</f>
        <v>21655.303514578787</v>
      </c>
      <c r="K108" s="444">
        <f t="shared" ca="1" si="2"/>
        <v>19599.049018601028</v>
      </c>
      <c r="L108" s="444">
        <f t="shared" ca="1" si="3"/>
        <v>4723370.813482848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4723370.813482848</v>
      </c>
      <c r="J109" s="444">
        <f t="array" ref="J109">IFERROR(INDEX('Retirement Calculator'!K:K,MATCH('Lorri 401b'!N109,'Retirement Calculator'!A:A,0),0),0)</f>
        <v>21655.303514578787</v>
      </c>
      <c r="K109" s="444">
        <f t="shared" ca="1" si="2"/>
        <v>19590.481291534456</v>
      </c>
      <c r="L109" s="444">
        <f t="shared" ca="1" si="3"/>
        <v>4721305.991259804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4721305.991259804</v>
      </c>
      <c r="J110" s="444">
        <f t="array" ref="J110">IFERROR(INDEX('Retirement Calculator'!K:K,MATCH('Lorri 401b'!N110,'Retirement Calculator'!A:A,0),0),0)</f>
        <v>21655.303514578787</v>
      </c>
      <c r="K110" s="444">
        <f t="shared" ca="1" si="2"/>
        <v>19581.877865605107</v>
      </c>
      <c r="L110" s="444">
        <f t="shared" ca="1" si="3"/>
        <v>4719232.5656108307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4719232.5656108307</v>
      </c>
      <c r="J111" s="444">
        <f t="array" ref="J111">IFERROR(INDEX('Retirement Calculator'!K:K,MATCH('Lorri 401b'!N111,'Retirement Calculator'!A:A,0),0),0)</f>
        <v>21655.303514578787</v>
      </c>
      <c r="K111" s="444">
        <f t="shared" ca="1" si="2"/>
        <v>19573.238592067719</v>
      </c>
      <c r="L111" s="444">
        <f t="shared" ca="1" si="3"/>
        <v>4717150.50068832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4717150.50068832</v>
      </c>
      <c r="J112" s="444">
        <f t="array" ref="J112">IFERROR(INDEX('Retirement Calculator'!K:K,MATCH('Lorri 401b'!N112,'Retirement Calculator'!A:A,0),0),0)</f>
        <v>21655.303514578787</v>
      </c>
      <c r="K112" s="444">
        <f t="shared" ca="1" si="2"/>
        <v>19564.563321557256</v>
      </c>
      <c r="L112" s="444">
        <f t="shared" ca="1" si="3"/>
        <v>4715059.7604952985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4715059.7604952985</v>
      </c>
      <c r="J113" s="444">
        <f t="array" ref="J113">IFERROR(INDEX('Retirement Calculator'!K:K,MATCH('Lorri 401b'!N113,'Retirement Calculator'!A:A,0),0),0)</f>
        <v>21655.303514578787</v>
      </c>
      <c r="K113" s="444">
        <f t="shared" ca="1" si="2"/>
        <v>19555.851904086332</v>
      </c>
      <c r="L113" s="444">
        <f t="shared" ca="1" si="3"/>
        <v>4712960.3088848069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4712960.3088848069</v>
      </c>
      <c r="J114" s="444">
        <f t="array" ref="J114">IFERROR(INDEX('Retirement Calculator'!K:K,MATCH('Lorri 401b'!N114,'Retirement Calculator'!A:A,0),0),0)</f>
        <v>21655.303514578787</v>
      </c>
      <c r="K114" s="444">
        <f t="shared" ca="1" si="2"/>
        <v>19547.10418904262</v>
      </c>
      <c r="L114" s="444">
        <f t="shared" ca="1" si="3"/>
        <v>4710852.1095592715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4710852.1095592715</v>
      </c>
      <c r="J115" s="444">
        <f t="array" ref="J115">IFERROR(INDEX('Retirement Calculator'!K:K,MATCH('Lorri 401b'!N115,'Retirement Calculator'!A:A,0),0),0)</f>
        <v>21655.303514578787</v>
      </c>
      <c r="K115" s="444">
        <f t="shared" ca="1" si="2"/>
        <v>19538.320025186222</v>
      </c>
      <c r="L115" s="444">
        <f t="shared" ca="1" si="3"/>
        <v>4708735.1260698792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4708735.1260698792</v>
      </c>
      <c r="J116" s="444">
        <f t="array" ref="J116">IFERROR(INDEX('Retirement Calculator'!K:K,MATCH('Lorri 401b'!N116,'Retirement Calculator'!A:A,0),0),0)</f>
        <v>21655.303514578787</v>
      </c>
      <c r="K116" s="444">
        <f t="shared" ca="1" si="2"/>
        <v>19529.499260647088</v>
      </c>
      <c r="L116" s="444">
        <f t="shared" ca="1" si="3"/>
        <v>4706609.321815948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4706609.321815948</v>
      </c>
      <c r="J117" s="444">
        <f t="array" ref="J117">IFERROR(INDEX('Retirement Calculator'!K:K,MATCH('Lorri 401b'!N117,'Retirement Calculator'!A:A,0),0),0)</f>
        <v>21655.303514578787</v>
      </c>
      <c r="K117" s="444">
        <f t="shared" ca="1" si="2"/>
        <v>19520.641742922373</v>
      </c>
      <c r="L117" s="444">
        <f t="shared" ca="1" si="3"/>
        <v>4704474.660044292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4704474.660044292</v>
      </c>
      <c r="J118" s="444">
        <f t="array" ref="J118">IFERROR(INDEX('Retirement Calculator'!K:K,MATCH('Lorri 401b'!N118,'Retirement Calculator'!A:A,0),0),0)</f>
        <v>21655.303514578787</v>
      </c>
      <c r="K118" s="444">
        <f t="shared" ca="1" si="2"/>
        <v>19511.747318873808</v>
      </c>
      <c r="L118" s="444">
        <f t="shared" ca="1" si="3"/>
        <v>4702331.1038485877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4702331.1038485877</v>
      </c>
      <c r="J119" s="444">
        <f t="array" ref="J119">IFERROR(INDEX('Retirement Calculator'!K:K,MATCH('Lorri 401b'!N119,'Retirement Calculator'!A:A,0),0),0)</f>
        <v>21655.303514578787</v>
      </c>
      <c r="K119" s="444">
        <f t="shared" ca="1" si="2"/>
        <v>19502.815834725039</v>
      </c>
      <c r="L119" s="444">
        <f t="shared" ca="1" si="3"/>
        <v>4700178.6161687346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4700178.6161687346</v>
      </c>
      <c r="J120" s="444">
        <f t="array" ref="J120">IFERROR(INDEX('Retirement Calculator'!K:K,MATCH('Lorri 401b'!N120,'Retirement Calculator'!A:A,0),0),0)</f>
        <v>21655.303514578787</v>
      </c>
      <c r="K120" s="444">
        <f t="shared" ca="1" si="2"/>
        <v>19493.847136058983</v>
      </c>
      <c r="L120" s="444">
        <f t="shared" ca="1" si="3"/>
        <v>4698017.1597902151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4698017.1597902151</v>
      </c>
      <c r="J121" s="444">
        <f t="array" ref="J121">IFERROR(INDEX('Retirement Calculator'!K:K,MATCH('Lorri 401b'!N121,'Retirement Calculator'!A:A,0),0),0)</f>
        <v>21655.303514578787</v>
      </c>
      <c r="K121" s="444">
        <f t="shared" ca="1" si="2"/>
        <v>19484.841067815152</v>
      </c>
      <c r="L121" s="444">
        <f t="shared" ca="1" si="3"/>
        <v>4695846.6973434519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4695846.6973434519</v>
      </c>
      <c r="J122" s="444">
        <f t="array" ref="J122">IFERROR(INDEX('Retirement Calculator'!K:K,MATCH('Lorri 401b'!N122,'Retirement Calculator'!A:A,0),0),0)</f>
        <v>21655.303514578787</v>
      </c>
      <c r="K122" s="444">
        <f t="shared" ca="1" si="2"/>
        <v>19475.797474286974</v>
      </c>
      <c r="L122" s="444">
        <f t="shared" ca="1" si="3"/>
        <v>4693667.19130316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4693667.19130316</v>
      </c>
      <c r="J123" s="444">
        <f t="array" ref="J123">IFERROR(INDEX('Retirement Calculator'!K:K,MATCH('Lorri 401b'!N123,'Retirement Calculator'!A:A,0),0),0)</f>
        <v>21655.303514578787</v>
      </c>
      <c r="K123" s="444">
        <f t="shared" ca="1" si="2"/>
        <v>19466.716199119091</v>
      </c>
      <c r="L123" s="444">
        <f t="shared" ca="1" si="3"/>
        <v>4691478.6039877003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4691478.6039877003</v>
      </c>
      <c r="J124" s="444">
        <f t="array" ref="J124">IFERROR(INDEX('Retirement Calculator'!K:K,MATCH('Lorri 401b'!N124,'Retirement Calculator'!A:A,0),0),0)</f>
        <v>21655.303514578787</v>
      </c>
      <c r="K124" s="444">
        <f t="shared" ca="1" si="2"/>
        <v>19457.597085304675</v>
      </c>
      <c r="L124" s="444">
        <f t="shared" ca="1" si="3"/>
        <v>4689280.8975584265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4689280.8975584265</v>
      </c>
      <c r="J125" s="444">
        <f t="array" ref="J125">IFERROR(INDEX('Retirement Calculator'!K:K,MATCH('Lorri 401b'!N125,'Retirement Calculator'!A:A,0),0),0)</f>
        <v>21655.303514578787</v>
      </c>
      <c r="K125" s="444">
        <f t="shared" ca="1" si="2"/>
        <v>19448.4399751827</v>
      </c>
      <c r="L125" s="444">
        <f t="shared" ca="1" si="3"/>
        <v>4687074.0340190306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4687074.0340190306</v>
      </c>
      <c r="J126" s="444">
        <f t="array" ref="J126">IFERROR(INDEX('Retirement Calculator'!K:K,MATCH('Lorri 401b'!N126,'Retirement Calculator'!A:A,0),0),0)</f>
        <v>21655.303514578787</v>
      </c>
      <c r="K126" s="444">
        <f t="shared" ca="1" si="2"/>
        <v>19439.244710435218</v>
      </c>
      <c r="L126" s="444">
        <f t="shared" ca="1" si="3"/>
        <v>4684857.9752148874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4684857.9752148874</v>
      </c>
      <c r="J127" s="444">
        <f t="array" ref="J127">IFERROR(INDEX('Retirement Calculator'!K:K,MATCH('Lorri 401b'!N127,'Retirement Calculator'!A:A,0),0),0)</f>
        <v>21655.303514578787</v>
      </c>
      <c r="K127" s="444">
        <f t="shared" ca="1" si="2"/>
        <v>19430.011132084619</v>
      </c>
      <c r="L127" s="444">
        <f t="shared" ca="1" si="3"/>
        <v>4682632.6828323938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4682632.6828323938</v>
      </c>
      <c r="J128" s="444">
        <f t="array" ref="J128">IFERROR(INDEX('Retirement Calculator'!K:K,MATCH('Lorri 401b'!N128,'Retirement Calculator'!A:A,0),0),0)</f>
        <v>21655.303514578787</v>
      </c>
      <c r="K128" s="444">
        <f t="shared" ca="1" si="2"/>
        <v>19420.739080490897</v>
      </c>
      <c r="L128" s="444">
        <f t="shared" ca="1" si="3"/>
        <v>4680398.118398306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4680398.118398306</v>
      </c>
      <c r="J129" s="444">
        <f t="array" ref="J129">IFERROR(INDEX('Retirement Calculator'!K:K,MATCH('Lorri 401b'!N129,'Retirement Calculator'!A:A,0),0),0)</f>
        <v>21655.303514578787</v>
      </c>
      <c r="K129" s="444">
        <f t="shared" ca="1" si="2"/>
        <v>19411.428395348863</v>
      </c>
      <c r="L129" s="444">
        <f t="shared" ca="1" si="3"/>
        <v>4678154.2432790762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4678154.2432790762</v>
      </c>
      <c r="J130" s="444">
        <f t="array" ref="J130">IFERROR(INDEX('Retirement Calculator'!K:K,MATCH('Lorri 401b'!N130,'Retirement Calculator'!A:A,0),0),0)</f>
        <v>21655.303514578787</v>
      </c>
      <c r="K130" s="444">
        <f t="shared" ca="1" si="2"/>
        <v>19402.078915685408</v>
      </c>
      <c r="L130" s="444">
        <f t="shared" ca="1" si="3"/>
        <v>4675901.0186801832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4675901.0186801832</v>
      </c>
      <c r="J131" s="444">
        <f t="array" ref="J131">IFERROR(INDEX('Retirement Calculator'!K:K,MATCH('Lorri 401b'!N131,'Retirement Calculator'!A:A,0),0),0)</f>
        <v>21655.303514578787</v>
      </c>
      <c r="K131" s="444">
        <f t="shared" ca="1" si="2"/>
        <v>19392.690479856687</v>
      </c>
      <c r="L131" s="444">
        <f t="shared" ca="1" si="3"/>
        <v>4673638.4056454618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4673638.4056454618</v>
      </c>
      <c r="J132" s="444">
        <f t="array" ref="J132">IFERROR(INDEX('Retirement Calculator'!K:K,MATCH('Lorri 401b'!N132,'Retirement Calculator'!A:A,0),0),0)</f>
        <v>21655.303514578787</v>
      </c>
      <c r="K132" s="444">
        <f t="shared" ca="1" si="2"/>
        <v>19383.262925545347</v>
      </c>
      <c r="L132" s="444">
        <f t="shared" ca="1" si="3"/>
        <v>4671366.3650564291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4671366.3650564291</v>
      </c>
      <c r="J133" s="444">
        <f t="array" ref="J133">IFERROR(INDEX('Retirement Calculator'!K:K,MATCH('Lorri 401b'!N133,'Retirement Calculator'!A:A,0),0),0)</f>
        <v>21655.303514578787</v>
      </c>
      <c r="K133" s="444">
        <f t="shared" ca="1" si="2"/>
        <v>19373.79608975771</v>
      </c>
      <c r="L133" s="444">
        <f t="shared" ca="1" si="3"/>
        <v>4669084.8576316088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4669084.8576316088</v>
      </c>
      <c r="J134" s="444">
        <f t="array" ref="J134">IFERROR(INDEX('Retirement Calculator'!K:K,MATCH('Lorri 401b'!N134,'Retirement Calculator'!A:A,0),0),0)</f>
        <v>21655.303514578787</v>
      </c>
      <c r="K134" s="444">
        <f t="shared" ca="1" si="2"/>
        <v>19364.289808820959</v>
      </c>
      <c r="L134" s="444">
        <f t="shared" ca="1" si="3"/>
        <v>4666793.8439258514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4666793.8439258514</v>
      </c>
      <c r="J135" s="444">
        <f t="array" ref="J135">IFERROR(INDEX('Retirement Calculator'!K:K,MATCH('Lorri 401b'!N135,'Retirement Calculator'!A:A,0),0),0)</f>
        <v>21655.303514578787</v>
      </c>
      <c r="K135" s="444">
        <f t="shared" ca="1" si="2"/>
        <v>19354.743918380304</v>
      </c>
      <c r="L135" s="444">
        <f t="shared" ca="1" si="3"/>
        <v>4664493.2843296537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4664493.2843296537</v>
      </c>
      <c r="J136" s="444">
        <f t="array" ref="J136">IFERROR(INDEX('Retirement Calculator'!K:K,MATCH('Lorri 401b'!N136,'Retirement Calculator'!A:A,0),0),0)</f>
        <v>21655.303514578787</v>
      </c>
      <c r="K136" s="444">
        <f t="shared" ca="1" si="2"/>
        <v>19345.158253396148</v>
      </c>
      <c r="L136" s="444">
        <f t="shared" ca="1" si="3"/>
        <v>4662183.1390684713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4662183.1390684713</v>
      </c>
      <c r="J137" s="444">
        <f t="array" ref="J137">IFERROR(INDEX('Retirement Calculator'!K:K,MATCH('Lorri 401b'!N137,'Retirement Calculator'!A:A,0),0),0)</f>
        <v>21655.303514578787</v>
      </c>
      <c r="K137" s="444">
        <f t="shared" ca="1" si="2"/>
        <v>19335.532648141219</v>
      </c>
      <c r="L137" s="444">
        <f t="shared" ca="1" si="3"/>
        <v>4659863.3682020344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4659863.3682020344</v>
      </c>
      <c r="J138" s="444">
        <f t="array" ref="J138">IFERROR(INDEX('Retirement Calculator'!K:K,MATCH('Lorri 401b'!N138,'Retirement Calculator'!A:A,0),0),0)</f>
        <v>21655.303514578787</v>
      </c>
      <c r="K138" s="444">
        <f t="shared" ca="1" si="2"/>
        <v>19325.866936197734</v>
      </c>
      <c r="L138" s="444">
        <f t="shared" ca="1" si="3"/>
        <v>4657533.9316236535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4657533.9316236535</v>
      </c>
      <c r="J139" s="444">
        <f t="array" ref="J139">IFERROR(INDEX('Retirement Calculator'!K:K,MATCH('Lorri 401b'!N139,'Retirement Calculator'!A:A,0),0),0)</f>
        <v>21655.303514578787</v>
      </c>
      <c r="K139" s="444">
        <f t="shared" ca="1" si="2"/>
        <v>19316.160950454479</v>
      </c>
      <c r="L139" s="444">
        <f t="shared" ca="1" si="3"/>
        <v>4655194.78905953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4655194.78905953</v>
      </c>
      <c r="J140" s="444">
        <f t="array" ref="J140">IFERROR(INDEX('Retirement Calculator'!K:K,MATCH('Lorri 401b'!N140,'Retirement Calculator'!A:A,0),0),0)</f>
        <v>21655.303514578787</v>
      </c>
      <c r="K140" s="444">
        <f t="shared" ca="1" si="2"/>
        <v>19306.414523103966</v>
      </c>
      <c r="L140" s="444">
        <f t="shared" ca="1" si="3"/>
        <v>4652845.9000680558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4652845.9000680558</v>
      </c>
      <c r="J141" s="444">
        <f t="array" ref="J141">IFERROR(INDEX('Retirement Calculator'!K:K,MATCH('Lorri 401b'!N141,'Retirement Calculator'!A:A,0),0),0)</f>
        <v>21655.303514578787</v>
      </c>
      <c r="K141" s="444">
        <f t="shared" ca="1" si="2"/>
        <v>19296.627485639488</v>
      </c>
      <c r="L141" s="444">
        <f t="shared" ca="1" si="3"/>
        <v>4650487.2240391169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4650487.2240391169</v>
      </c>
      <c r="J142" s="444">
        <f t="array" ref="J142">IFERROR(INDEX('Retirement Calculator'!K:K,MATCH('Lorri 401b'!N142,'Retirement Calculator'!A:A,0),0),0)</f>
        <v>21655.303514578787</v>
      </c>
      <c r="K142" s="444">
        <f t="shared" ca="1" si="2"/>
        <v>19286.799668852243</v>
      </c>
      <c r="L142" s="444">
        <f t="shared" ca="1" si="3"/>
        <v>4648118.7201933907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4648118.7201933907</v>
      </c>
      <c r="J143" s="444">
        <f t="array" ref="J143">IFERROR(INDEX('Retirement Calculator'!K:K,MATCH('Lorri 401b'!N143,'Retirement Calculator'!A:A,0),0),0)</f>
        <v>21655.303514578787</v>
      </c>
      <c r="K143" s="444">
        <f t="shared" ca="1" si="2"/>
        <v>19276.930902828386</v>
      </c>
      <c r="L143" s="444">
        <f t="shared" ca="1" si="3"/>
        <v>4645740.3475816408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4645740.3475816408</v>
      </c>
      <c r="J144" s="444">
        <f t="array" ref="J144">IFERROR(INDEX('Retirement Calculator'!K:K,MATCH('Lorri 401b'!N144,'Retirement Calculator'!A:A,0),0),0)</f>
        <v>21655.303514578787</v>
      </c>
      <c r="K144" s="444">
        <f t="shared" ca="1" si="2"/>
        <v>19267.021016946092</v>
      </c>
      <c r="L144" s="444">
        <f t="shared" ca="1" si="3"/>
        <v>4643352.0650840085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4643352.0650840085</v>
      </c>
      <c r="J145" s="444">
        <f t="array" ref="J145">IFERROR(INDEX('Retirement Calculator'!K:K,MATCH('Lorri 401b'!N145,'Retirement Calculator'!A:A,0),0),0)</f>
        <v>21655.303514578787</v>
      </c>
      <c r="K145" s="444">
        <f t="shared" ca="1" si="2"/>
        <v>19257.069839872624</v>
      </c>
      <c r="L145" s="444">
        <f t="shared" ca="1" si="3"/>
        <v>4640953.8314093025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4640953.8314093025</v>
      </c>
      <c r="J146" s="444">
        <f t="array" ref="J146">IFERROR(INDEX('Retirement Calculator'!K:K,MATCH('Lorri 401b'!N146,'Retirement Calculator'!A:A,0),0),0)</f>
        <v>21655.303514578787</v>
      </c>
      <c r="K146" s="444">
        <f t="shared" ca="1" si="2"/>
        <v>19247.07719956135</v>
      </c>
      <c r="L146" s="444">
        <f t="shared" ca="1" si="3"/>
        <v>4638545.6050942857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4638545.6050942857</v>
      </c>
      <c r="J147" s="444">
        <f t="array" ref="J147">IFERROR(INDEX('Retirement Calculator'!K:K,MATCH('Lorri 401b'!N147,'Retirement Calculator'!A:A,0),0),0)</f>
        <v>21655.303514578787</v>
      </c>
      <c r="K147" s="444">
        <f t="shared" ca="1" si="2"/>
        <v>19237.04292324878</v>
      </c>
      <c r="L147" s="444">
        <f t="shared" ca="1" si="3"/>
        <v>4636127.3445029557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4636127.3445029557</v>
      </c>
      <c r="J148" s="444">
        <f t="array" ref="J148">IFERROR(INDEX('Retirement Calculator'!K:K,MATCH('Lorri 401b'!N148,'Retirement Calculator'!A:A,0),0),0)</f>
        <v>21655.303514578787</v>
      </c>
      <c r="K148" s="444">
        <f t="shared" ca="1" si="2"/>
        <v>19226.966837451571</v>
      </c>
      <c r="L148" s="444">
        <f t="shared" ca="1" si="3"/>
        <v>4633699.0078258291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4633699.0078258291</v>
      </c>
      <c r="J149" s="444">
        <f t="array" ref="J149">IFERROR(INDEX('Retirement Calculator'!K:K,MATCH('Lorri 401b'!N149,'Retirement Calculator'!A:A,0),0),0)</f>
        <v>21655.303514578787</v>
      </c>
      <c r="K149" s="444">
        <f t="shared" ca="1" si="2"/>
        <v>19216.848767963544</v>
      </c>
      <c r="L149" s="444">
        <f t="shared" ca="1" si="3"/>
        <v>4631260.5530792139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4631260.5530792139</v>
      </c>
      <c r="J150" s="444">
        <f t="array" ref="J150">IFERROR(INDEX('Retirement Calculator'!K:K,MATCH('Lorri 401b'!N150,'Retirement Calculator'!A:A,0),0),0)</f>
        <v>21655.303514578787</v>
      </c>
      <c r="K150" s="444">
        <f t="shared" ca="1" si="2"/>
        <v>19206.688539852646</v>
      </c>
      <c r="L150" s="444">
        <f t="shared" ca="1" si="3"/>
        <v>4628811.938104488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4628811.938104488</v>
      </c>
      <c r="J151" s="444">
        <f t="array" ref="J151">IFERROR(INDEX('Retirement Calculator'!K:K,MATCH('Lorri 401b'!N151,'Retirement Calculator'!A:A,0),0),0)</f>
        <v>21655.303514578787</v>
      </c>
      <c r="K151" s="444">
        <f t="shared" ca="1" si="2"/>
        <v>19196.485977457956</v>
      </c>
      <c r="L151" s="444">
        <f t="shared" ca="1" si="3"/>
        <v>4626353.1205673674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4626353.1205673674</v>
      </c>
      <c r="J152" s="444">
        <f t="array" ref="J152">IFERROR(INDEX('Retirement Calculator'!K:K,MATCH('Lorri 401b'!N152,'Retirement Calculator'!A:A,0),0),0)</f>
        <v>21655.303514578787</v>
      </c>
      <c r="K152" s="444">
        <f t="shared" ca="1" si="2"/>
        <v>19186.240904386621</v>
      </c>
      <c r="L152" s="444">
        <f t="shared" ca="1" si="3"/>
        <v>4623884.0579571761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4623884.0579571761</v>
      </c>
      <c r="J153" s="444">
        <f t="array" ref="J153">IFERROR(INDEX('Retirement Calculator'!K:K,MATCH('Lorri 401b'!N153,'Retirement Calculator'!A:A,0),0),0)</f>
        <v>21655.303514578787</v>
      </c>
      <c r="K153" s="444">
        <f t="shared" ca="1" si="2"/>
        <v>19175.953143510822</v>
      </c>
      <c r="L153" s="444">
        <f t="shared" ca="1" si="3"/>
        <v>4621404.7075861087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4621404.7075861087</v>
      </c>
      <c r="J154" s="444">
        <f t="array" ref="J154">IFERROR(INDEX('Retirement Calculator'!K:K,MATCH('Lorri 401b'!N154,'Retirement Calculator'!A:A,0),0),0)</f>
        <v>21655.303514578787</v>
      </c>
      <c r="K154" s="444">
        <f t="shared" ca="1" si="2"/>
        <v>19165.622516964708</v>
      </c>
      <c r="L154" s="444">
        <f t="shared" ca="1" si="3"/>
        <v>4618915.0265884949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4618915.0265884949</v>
      </c>
      <c r="J155" s="444">
        <f t="array" ref="J155">IFERROR(INDEX('Retirement Calculator'!K:K,MATCH('Lorri 401b'!N155,'Retirement Calculator'!A:A,0),0),0)</f>
        <v>21655.303514578787</v>
      </c>
      <c r="K155" s="444">
        <f t="shared" ca="1" si="2"/>
        <v>19155.24884614132</v>
      </c>
      <c r="L155" s="444">
        <f t="shared" ca="1" si="3"/>
        <v>4616414.9719200581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4616414.9719200581</v>
      </c>
      <c r="J156" s="444">
        <f t="array" ref="J156">IFERROR(INDEX('Retirement Calculator'!K:K,MATCH('Lorri 401b'!N156,'Retirement Calculator'!A:A,0),0),0)</f>
        <v>21655.303514578787</v>
      </c>
      <c r="K156" s="444">
        <f t="shared" ca="1" si="2"/>
        <v>19144.831951689499</v>
      </c>
      <c r="L156" s="444">
        <f t="shared" ca="1" si="3"/>
        <v>4613904.5003571697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4613904.5003571697</v>
      </c>
      <c r="J157" s="444">
        <f t="array" ref="J157">IFERROR(INDEX('Retirement Calculator'!K:K,MATCH('Lorri 401b'!N157,'Retirement Calculator'!A:A,0),0),0)</f>
        <v>21655.303514578787</v>
      </c>
      <c r="K157" s="444">
        <f t="shared" ca="1" si="2"/>
        <v>19134.371653510796</v>
      </c>
      <c r="L157" s="444">
        <f t="shared" ca="1" si="3"/>
        <v>4611383.5684961025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4611383.5684961025</v>
      </c>
      <c r="J158" s="444">
        <f t="array" ref="J158">IFERROR(INDEX('Retirement Calculator'!K:K,MATCH('Lorri 401b'!N158,'Retirement Calculator'!A:A,0),0),0)</f>
        <v>21655.303514578787</v>
      </c>
      <c r="K158" s="444">
        <f t="shared" ca="1" si="2"/>
        <v>19123.867770756351</v>
      </c>
      <c r="L158" s="444">
        <f t="shared" ca="1" si="3"/>
        <v>4608852.1327522807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4608852.1327522807</v>
      </c>
      <c r="J159" s="444">
        <f t="array" ref="J159">IFERROR(INDEX('Retirement Calculator'!K:K,MATCH('Lorri 401b'!N159,'Retirement Calculator'!A:A,0),0),0)</f>
        <v>21655.303514578787</v>
      </c>
      <c r="K159" s="444">
        <f t="shared" ca="1" si="2"/>
        <v>19113.320121823759</v>
      </c>
      <c r="L159" s="444">
        <f t="shared" ca="1" si="3"/>
        <v>4606310.1493595261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4606310.1493595261</v>
      </c>
      <c r="J160" s="444">
        <f t="array" ref="J160">IFERROR(INDEX('Retirement Calculator'!K:K,MATCH('Lorri 401b'!N160,'Retirement Calculator'!A:A,0),0),0)</f>
        <v>21655.303514578787</v>
      </c>
      <c r="K160" s="444">
        <f t="shared" ca="1" si="2"/>
        <v>19102.728524353948</v>
      </c>
      <c r="L160" s="444">
        <f t="shared" ca="1" si="3"/>
        <v>4603757.574369302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4603757.574369302</v>
      </c>
      <c r="J161" s="444">
        <f t="array" ref="J161">IFERROR(INDEX('Retirement Calculator'!K:K,MATCH('Lorri 401b'!N161,'Retirement Calculator'!A:A,0),0),0)</f>
        <v>21655.303514578787</v>
      </c>
      <c r="K161" s="444">
        <f t="shared" ca="1" si="2"/>
        <v>19092.092795228014</v>
      </c>
      <c r="L161" s="444">
        <f t="shared" ca="1" si="3"/>
        <v>4601194.3636499513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4601194.3636499513</v>
      </c>
      <c r="J162" s="444">
        <f t="array" ref="J162">IFERROR(INDEX('Retirement Calculator'!K:K,MATCH('Lorri 401b'!N162,'Retirement Calculator'!A:A,0),0),0)</f>
        <v>21655.303514578787</v>
      </c>
      <c r="K162" s="444">
        <f t="shared" ca="1" si="2"/>
        <v>19081.412750564054</v>
      </c>
      <c r="L162" s="444">
        <f t="shared" ca="1" si="3"/>
        <v>4598620.4728859374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4598620.4728859374</v>
      </c>
      <c r="J163" s="444">
        <f t="array" ref="J163">IFERROR(INDEX('Retirement Calculator'!K:K,MATCH('Lorri 401b'!N163,'Retirement Calculator'!A:A,0),0),0)</f>
        <v>21655.303514578787</v>
      </c>
      <c r="K163" s="444">
        <f t="shared" ca="1" si="2"/>
        <v>19070.688205713996</v>
      </c>
      <c r="L163" s="444">
        <f t="shared" ca="1" si="3"/>
        <v>4596035.8575770734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4596035.8575770734</v>
      </c>
      <c r="J164" s="444">
        <f t="array" ref="J164">IFERROR(INDEX('Retirement Calculator'!K:K,MATCH('Lorri 401b'!N164,'Retirement Calculator'!A:A,0),0),0)</f>
        <v>21655.303514578787</v>
      </c>
      <c r="K164" s="444">
        <f t="shared" ca="1" si="2"/>
        <v>19059.918975260396</v>
      </c>
      <c r="L164" s="444">
        <f t="shared" ca="1" si="3"/>
        <v>4593440.4730377551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4593440.4730377551</v>
      </c>
      <c r="J165" s="444">
        <f t="array" ref="J165">IFERROR(INDEX('Retirement Calculator'!K:K,MATCH('Lorri 401b'!N165,'Retirement Calculator'!A:A,0),0),0)</f>
        <v>21655.303514578787</v>
      </c>
      <c r="K165" s="444">
        <f t="shared" ca="1" si="2"/>
        <v>19049.104873013235</v>
      </c>
      <c r="L165" s="444">
        <f t="shared" ca="1" si="3"/>
        <v>4590834.2743961904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4590834.2743961904</v>
      </c>
      <c r="J166" s="444">
        <f t="array" ref="J166">IFERROR(INDEX('Retirement Calculator'!K:K,MATCH('Lorri 401b'!N166,'Retirement Calculator'!A:A,0),0),0)</f>
        <v>21655.303514578787</v>
      </c>
      <c r="K166" s="444">
        <f t="shared" ca="1" si="2"/>
        <v>19038.245712006716</v>
      </c>
      <c r="L166" s="444">
        <f t="shared" ca="1" si="3"/>
        <v>4588217.2165936185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4588217.2165936185</v>
      </c>
      <c r="J167" s="444">
        <f t="array" ref="J167">IFERROR(INDEX('Retirement Calculator'!K:K,MATCH('Lorri 401b'!N167,'Retirement Calculator'!A:A,0),0),0)</f>
        <v>21655.303514578787</v>
      </c>
      <c r="K167" s="444">
        <f t="shared" ca="1" si="2"/>
        <v>19027.341304496</v>
      </c>
      <c r="L167" s="444">
        <f t="shared" ca="1" si="3"/>
        <v>4585589.2543835361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4585589.2543835361</v>
      </c>
      <c r="J168" s="444">
        <f t="array" ref="J168">IFERROR(INDEX('Retirement Calculator'!K:K,MATCH('Lorri 401b'!N168,'Retirement Calculator'!A:A,0),0),0)</f>
        <v>21655.303514578787</v>
      </c>
      <c r="K168" s="444">
        <f t="shared" ca="1" si="2"/>
        <v>19016.39146195399</v>
      </c>
      <c r="L168" s="444">
        <f t="shared" ca="1" si="3"/>
        <v>4582950.3423309121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4582950.3423309121</v>
      </c>
      <c r="J169" s="444">
        <f t="array" ref="J169">IFERROR(INDEX('Retirement Calculator'!K:K,MATCH('Lorri 401b'!N169,'Retirement Calculator'!A:A,0),0),0)</f>
        <v>21655.303514578787</v>
      </c>
      <c r="K169" s="444">
        <f t="shared" ca="1" si="2"/>
        <v>19005.395995068058</v>
      </c>
      <c r="L169" s="444">
        <f t="shared" ca="1" si="3"/>
        <v>4580300.4348114021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4580300.4348114021</v>
      </c>
      <c r="J170" s="444">
        <f t="array" ref="J170">IFERROR(INDEX('Retirement Calculator'!K:K,MATCH('Lorri 401b'!N170,'Retirement Calculator'!A:A,0),0),0)</f>
        <v>21655.303514578787</v>
      </c>
      <c r="K170" s="444">
        <f t="shared" ca="1" si="2"/>
        <v>18994.354713736764</v>
      </c>
      <c r="L170" s="444">
        <f t="shared" ca="1" si="3"/>
        <v>4577639.4860105608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4577639.4860105608</v>
      </c>
      <c r="J171" s="444">
        <f t="array" ref="J171">IFERROR(INDEX('Retirement Calculator'!K:K,MATCH('Lorri 401b'!N171,'Retirement Calculator'!A:A,0),0),0)</f>
        <v>21655.303514578787</v>
      </c>
      <c r="K171" s="444">
        <f t="shared" ca="1" si="2"/>
        <v>18983.267427066592</v>
      </c>
      <c r="L171" s="444">
        <f t="shared" ca="1" si="3"/>
        <v>4574967.4499230487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4574967.4499230487</v>
      </c>
      <c r="J172" s="444">
        <f t="array" ref="J172">IFERROR(INDEX('Retirement Calculator'!K:K,MATCH('Lorri 401b'!N172,'Retirement Calculator'!A:A,0),0),0)</f>
        <v>21655.303514578787</v>
      </c>
      <c r="K172" s="444">
        <f t="shared" ca="1" si="2"/>
        <v>18972.133943368626</v>
      </c>
      <c r="L172" s="444">
        <f t="shared" ca="1" si="3"/>
        <v>4572284.280351839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4572284.280351839</v>
      </c>
      <c r="J173" s="444">
        <f t="array" ref="J173">IFERROR(INDEX('Retirement Calculator'!K:K,MATCH('Lorri 401b'!N173,'Retirement Calculator'!A:A,0),0),0)</f>
        <v>21655.303514578787</v>
      </c>
      <c r="K173" s="444">
        <f t="shared" ca="1" si="2"/>
        <v>18960.954070155254</v>
      </c>
      <c r="L173" s="444">
        <f t="shared" ca="1" si="3"/>
        <v>4569589.9309074162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4569589.9309074162</v>
      </c>
      <c r="J174" s="444">
        <f t="array" ref="J174">IFERROR(INDEX('Retirement Calculator'!K:K,MATCH('Lorri 401b'!N174,'Retirement Calculator'!A:A,0),0),0)</f>
        <v>21655.303514578787</v>
      </c>
      <c r="K174" s="444">
        <f t="shared" ca="1" si="2"/>
        <v>18949.727614136824</v>
      </c>
      <c r="L174" s="444">
        <f t="shared" ca="1" si="3"/>
        <v>4566884.3550069742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4566884.3550069742</v>
      </c>
      <c r="J175" s="444">
        <f t="array" ref="J175">IFERROR(INDEX('Retirement Calculator'!K:K,MATCH('Lorri 401b'!N175,'Retirement Calculator'!A:A,0),0),0)</f>
        <v>21655.303514578787</v>
      </c>
      <c r="K175" s="444">
        <f t="shared" ca="1" si="2"/>
        <v>18938.454381218315</v>
      </c>
      <c r="L175" s="444">
        <f t="shared" ca="1" si="3"/>
        <v>4564167.505873614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4564167.505873614</v>
      </c>
      <c r="J176" s="444">
        <f t="array" ref="J176">IFERROR(INDEX('Retirement Calculator'!K:K,MATCH('Lorri 401b'!N176,'Retirement Calculator'!A:A,0),0),0)</f>
        <v>21655.303514578787</v>
      </c>
      <c r="K176" s="444">
        <f t="shared" ca="1" si="2"/>
        <v>18927.13417649598</v>
      </c>
      <c r="L176" s="444">
        <f t="shared" ca="1" si="3"/>
        <v>4561439.336535532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4561439.336535532</v>
      </c>
      <c r="J177" s="444">
        <f t="array" ref="J177">IFERROR(INDEX('Retirement Calculator'!K:K,MATCH('Lorri 401b'!N177,'Retirement Calculator'!A:A,0),0),0)</f>
        <v>21655.303514578787</v>
      </c>
      <c r="K177" s="444">
        <f t="shared" ca="1" si="2"/>
        <v>18915.766804253974</v>
      </c>
      <c r="L177" s="444">
        <f t="shared" ca="1" si="3"/>
        <v>4558699.7998252073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4558699.7998252073</v>
      </c>
      <c r="J178" s="444">
        <f t="array" ref="J178">IFERROR(INDEX('Retirement Calculator'!K:K,MATCH('Lorri 401b'!N178,'Retirement Calculator'!A:A,0),0),0)</f>
        <v>21655.303514578787</v>
      </c>
      <c r="K178" s="444">
        <f t="shared" ca="1" si="2"/>
        <v>18904.352067960954</v>
      </c>
      <c r="L178" s="444">
        <f t="shared" ca="1" si="3"/>
        <v>4555948.8483785903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4555948.8483785903</v>
      </c>
      <c r="J179" s="444">
        <f t="array" ref="J179">IFERROR(INDEX('Retirement Calculator'!K:K,MATCH('Lorri 401b'!N179,'Retirement Calculator'!A:A,0),0),0)</f>
        <v>21655.303514578787</v>
      </c>
      <c r="K179" s="444">
        <f t="shared" ca="1" si="2"/>
        <v>18892.889770266716</v>
      </c>
      <c r="L179" s="444">
        <f t="shared" ca="1" si="3"/>
        <v>4553186.4346342785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4553186.4346342785</v>
      </c>
      <c r="J180" s="444">
        <f t="array" ref="J180">IFERROR(INDEX('Retirement Calculator'!K:K,MATCH('Lorri 401b'!N180,'Retirement Calculator'!A:A,0),0),0)</f>
        <v>21655.303514578787</v>
      </c>
      <c r="K180" s="444">
        <f t="shared" ca="1" si="2"/>
        <v>18881.379712998751</v>
      </c>
      <c r="L180" s="444">
        <f t="shared" ca="1" si="3"/>
        <v>4550412.510832699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4550412.510832699</v>
      </c>
      <c r="J181" s="444">
        <f t="array" ref="J181">IFERROR(INDEX('Retirement Calculator'!K:K,MATCH('Lorri 401b'!N181,'Retirement Calculator'!A:A,0),0),0)</f>
        <v>21655.303514578787</v>
      </c>
      <c r="K181" s="444">
        <f t="shared" ca="1" si="2"/>
        <v>18869.821697158837</v>
      </c>
      <c r="L181" s="444">
        <f t="shared" ca="1" si="3"/>
        <v>4547627.0290152794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4547627.0290152794</v>
      </c>
      <c r="J182" s="444">
        <f t="array" ref="J182">IFERROR(INDEX('Retirement Calculator'!K:K,MATCH('Lorri 401b'!N182,'Retirement Calculator'!A:A,0),0),0)</f>
        <v>21655.303514578787</v>
      </c>
      <c r="K182" s="444">
        <f t="shared" ca="1" si="2"/>
        <v>18858.215522919589</v>
      </c>
      <c r="L182" s="444">
        <f t="shared" ca="1" si="3"/>
        <v>4544829.9410236208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4544829.9410236208</v>
      </c>
      <c r="J183" s="444">
        <f t="array" ref="J183">IFERROR(INDEX('Retirement Calculator'!K:K,MATCH('Lorri 401b'!N183,'Retirement Calculator'!A:A,0),0),0)</f>
        <v>21655.303514578787</v>
      </c>
      <c r="K183" s="444">
        <f t="shared" ca="1" si="2"/>
        <v>18846.560989621008</v>
      </c>
      <c r="L183" s="444">
        <f t="shared" ca="1" si="3"/>
        <v>4542021.1984986635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4542021.1984986635</v>
      </c>
      <c r="J184" s="444">
        <f t="array" ref="J184">IFERROR(INDEX('Retirement Calculator'!K:K,MATCH('Lorri 401b'!N184,'Retirement Calculator'!A:A,0),0),0)</f>
        <v>21655.303514578787</v>
      </c>
      <c r="K184" s="444">
        <f t="shared" ca="1" si="2"/>
        <v>18834.857895767022</v>
      </c>
      <c r="L184" s="444">
        <f t="shared" ca="1" si="3"/>
        <v>4539200.7528798524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4539200.7528798524</v>
      </c>
      <c r="J185" s="444">
        <f t="array" ref="J185">IFERROR(INDEX('Retirement Calculator'!K:K,MATCH('Lorri 401b'!N185,'Retirement Calculator'!A:A,0),0),0)</f>
        <v>21655.303514578787</v>
      </c>
      <c r="K185" s="444">
        <f t="shared" ca="1" si="2"/>
        <v>18823.106039021975</v>
      </c>
      <c r="L185" s="444">
        <f t="shared" ca="1" si="3"/>
        <v>4536368.5554042961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4536368.5554042961</v>
      </c>
      <c r="J186" s="444">
        <f t="array" ref="J186">IFERROR(INDEX('Retirement Calculator'!K:K,MATCH('Lorri 401b'!N186,'Retirement Calculator'!A:A,0),0),0)</f>
        <v>21655.303514578787</v>
      </c>
      <c r="K186" s="444">
        <f t="shared" ca="1" si="2"/>
        <v>18811.305216207158</v>
      </c>
      <c r="L186" s="444">
        <f t="shared" ca="1" si="3"/>
        <v>4533524.5571059249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4533524.5571059249</v>
      </c>
      <c r="J187" s="444">
        <f t="array" ref="J187">IFERROR(INDEX('Retirement Calculator'!K:K,MATCH('Lorri 401b'!N187,'Retirement Calculator'!A:A,0),0),0)</f>
        <v>21655.303514578787</v>
      </c>
      <c r="K187" s="444">
        <f t="shared" ca="1" si="2"/>
        <v>18799.455223297278</v>
      </c>
      <c r="L187" s="444">
        <f t="shared" ca="1" si="3"/>
        <v>4530668.7088146443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4530668.7088146443</v>
      </c>
      <c r="J188" s="444">
        <f t="array" ref="J188">IFERROR(INDEX('Retirement Calculator'!K:K,MATCH('Lorri 401b'!N188,'Retirement Calculator'!A:A,0),0),0)</f>
        <v>21655.303514578787</v>
      </c>
      <c r="K188" s="444">
        <f t="shared" ca="1" si="2"/>
        <v>18787.55585541694</v>
      </c>
      <c r="L188" s="444">
        <f t="shared" ca="1" si="3"/>
        <v>4527800.9611554826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4527800.9611554826</v>
      </c>
      <c r="J189" s="444">
        <f t="array" ref="J189">IFERROR(INDEX('Retirement Calculator'!K:K,MATCH('Lorri 401b'!N189,'Retirement Calculator'!A:A,0),0),0)</f>
        <v>21655.303514578787</v>
      </c>
      <c r="K189" s="444">
        <f t="shared" ca="1" si="2"/>
        <v>18775.6069068371</v>
      </c>
      <c r="L189" s="444">
        <f t="shared" ca="1" si="3"/>
        <v>4524921.264547741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4524921.264547741</v>
      </c>
      <c r="J190" s="444">
        <f t="array" ref="J190">IFERROR(INDEX('Retirement Calculator'!K:K,MATCH('Lorri 401b'!N190,'Retirement Calculator'!A:A,0),0),0)</f>
        <v>21655.303514578787</v>
      </c>
      <c r="K190" s="444">
        <f t="shared" ca="1" si="2"/>
        <v>18763.608170971511</v>
      </c>
      <c r="L190" s="444">
        <f t="shared" ca="1" si="3"/>
        <v>4522029.5692041339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4522029.5692041339</v>
      </c>
      <c r="J191" s="444">
        <f t="array" ref="J191">IFERROR(INDEX('Retirement Calculator'!K:K,MATCH('Lorri 401b'!N191,'Retirement Calculator'!A:A,0),0),0)</f>
        <v>21655.303514578787</v>
      </c>
      <c r="K191" s="444">
        <f t="shared" ca="1" si="2"/>
        <v>18751.559440373148</v>
      </c>
      <c r="L191" s="444">
        <f t="shared" ca="1" si="3"/>
        <v>4519125.825129929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4519125.825129929</v>
      </c>
      <c r="J192" s="444">
        <f t="array" ref="J192">IFERROR(INDEX('Retirement Calculator'!K:K,MATCH('Lorri 401b'!N192,'Retirement Calculator'!A:A,0),0),0)</f>
        <v>21655.303514578787</v>
      </c>
      <c r="K192" s="444">
        <f t="shared" ca="1" si="2"/>
        <v>18739.460506730626</v>
      </c>
      <c r="L192" s="444">
        <f t="shared" ca="1" si="3"/>
        <v>4516209.9821220813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4516209.9821220813</v>
      </c>
      <c r="J193" s="444">
        <f t="array" ref="J193">IFERROR(INDEX('Retirement Calculator'!K:K,MATCH('Lorri 401b'!N193,'Retirement Calculator'!A:A,0),0),0)</f>
        <v>21655.303514578787</v>
      </c>
      <c r="K193" s="444">
        <f t="shared" ca="1" si="2"/>
        <v>18727.311160864596</v>
      </c>
      <c r="L193" s="444">
        <f t="shared" ca="1" si="3"/>
        <v>4513281.9897683673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4513281.9897683673</v>
      </c>
      <c r="J194" s="444">
        <f t="array" ref="J194">IFERROR(INDEX('Retirement Calculator'!K:K,MATCH('Lorri 401b'!N194,'Retirement Calculator'!A:A,0),0),0)</f>
        <v>21655.303514578787</v>
      </c>
      <c r="K194" s="444">
        <f t="shared" ca="1" si="2"/>
        <v>18715.111192724122</v>
      </c>
      <c r="L194" s="444">
        <f t="shared" ca="1" si="3"/>
        <v>4510341.7974465126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4510341.7974465126</v>
      </c>
      <c r="J195" s="444">
        <f t="array" ref="J195">IFERROR(INDEX('Retirement Calculator'!K:K,MATCH('Lorri 401b'!N195,'Retirement Calculator'!A:A,0),0),0)</f>
        <v>21655.303514578787</v>
      </c>
      <c r="K195" s="444">
        <f t="shared" ca="1" si="2"/>
        <v>18702.860391383059</v>
      </c>
      <c r="L195" s="444">
        <f t="shared" ca="1" si="3"/>
        <v>4507389.3543233173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4507389.3543233173</v>
      </c>
      <c r="J196" s="444">
        <f t="array" ref="J196">IFERROR(INDEX('Retirement Calculator'!K:K,MATCH('Lorri 401b'!N196,'Retirement Calculator'!A:A,0),0),0)</f>
        <v>21655.303514578787</v>
      </c>
      <c r="K196" s="444">
        <f t="shared" ca="1" si="2"/>
        <v>18690.558545036412</v>
      </c>
      <c r="L196" s="444">
        <f t="shared" ca="1" si="3"/>
        <v>4504424.6093537752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4504424.6093537752</v>
      </c>
      <c r="J197" s="444">
        <f t="array" ref="J197">IFERROR(INDEX('Retirement Calculator'!K:K,MATCH('Lorri 401b'!N197,'Retirement Calculator'!A:A,0),0),0)</f>
        <v>21655.303514578787</v>
      </c>
      <c r="K197" s="444">
        <f t="shared" ca="1" si="2"/>
        <v>18678.205440996651</v>
      </c>
      <c r="L197" s="444">
        <f t="shared" ca="1" si="3"/>
        <v>4501447.511280193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4501447.511280193</v>
      </c>
      <c r="J198" s="444">
        <f t="array" ref="J198">IFERROR(INDEX('Retirement Calculator'!K:K,MATCH('Lorri 401b'!N198,'Retirement Calculator'!A:A,0),0),0)</f>
        <v>21655.303514578787</v>
      </c>
      <c r="K198" s="444">
        <f t="shared" ca="1" si="2"/>
        <v>18665.80086569006</v>
      </c>
      <c r="L198" s="444">
        <f t="shared" ca="1" si="3"/>
        <v>4498458.0086313048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4498458.0086313048</v>
      </c>
      <c r="J199" s="444">
        <f t="array" ref="J199">IFERROR(INDEX('Retirement Calculator'!K:K,MATCH('Lorri 401b'!N199,'Retirement Calculator'!A:A,0),0),0)</f>
        <v>21655.303514578787</v>
      </c>
      <c r="K199" s="444">
        <f t="shared" ca="1" si="2"/>
        <v>18653.344604653026</v>
      </c>
      <c r="L199" s="444">
        <f t="shared" ca="1" si="3"/>
        <v>4495456.0497213798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4495456.0497213798</v>
      </c>
      <c r="J200" s="444">
        <f t="array" ref="J200">IFERROR(INDEX('Retirement Calculator'!K:K,MATCH('Lorri 401b'!N200,'Retirement Calculator'!A:A,0),0),0)</f>
        <v>21655.303514578787</v>
      </c>
      <c r="K200" s="444">
        <f t="shared" ca="1" si="2"/>
        <v>18640.83644252834</v>
      </c>
      <c r="L200" s="444">
        <f t="shared" ca="1" si="3"/>
        <v>4492441.5826493297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4492441.5826493297</v>
      </c>
      <c r="J201" s="444">
        <f t="array" ref="J201">IFERROR(INDEX('Retirement Calculator'!K:K,MATCH('Lorri 401b'!N201,'Retirement Calculator'!A:A,0),0),0)</f>
        <v>21655.303514578787</v>
      </c>
      <c r="K201" s="444">
        <f t="shared" ca="1" si="2"/>
        <v>18628.276163061462</v>
      </c>
      <c r="L201" s="444">
        <f t="shared" ca="1" si="3"/>
        <v>4489414.5552978124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4489414.5552978124</v>
      </c>
      <c r="J202" s="444">
        <f t="array" ref="J202">IFERROR(INDEX('Retirement Calculator'!K:K,MATCH('Lorri 401b'!N202,'Retirement Calculator'!A:A,0),0),0)</f>
        <v>21655.303514578787</v>
      </c>
      <c r="K202" s="444">
        <f t="shared" ca="1" si="2"/>
        <v>18615.663549096807</v>
      </c>
      <c r="L202" s="444">
        <f t="shared" ca="1" si="3"/>
        <v>4486374.9153323313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4486374.9153323313</v>
      </c>
      <c r="J203" s="444">
        <f t="array" ref="J203">IFERROR(INDEX('Retirement Calculator'!K:K,MATCH('Lorri 401b'!N203,'Retirement Calculator'!A:A,0),0),0)</f>
        <v>21655.303514578787</v>
      </c>
      <c r="K203" s="444">
        <f t="shared" ca="1" si="2"/>
        <v>18602.998382573969</v>
      </c>
      <c r="L203" s="444">
        <f t="shared" ca="1" si="3"/>
        <v>4483322.6102003269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4483322.6102003269</v>
      </c>
      <c r="J204" s="444">
        <f t="array" ref="J204">IFERROR(INDEX('Retirement Calculator'!K:K,MATCH('Lorri 401b'!N204,'Retirement Calculator'!A:A,0),0),0)</f>
        <v>21655.303514578787</v>
      </c>
      <c r="K204" s="444">
        <f t="shared" ca="1" si="2"/>
        <v>18590.280444523953</v>
      </c>
      <c r="L204" s="444">
        <f t="shared" ca="1" si="3"/>
        <v>4480257.5871302728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4480257.5871302728</v>
      </c>
      <c r="J205" s="444">
        <f t="array" ref="J205">IFERROR(INDEX('Retirement Calculator'!K:K,MATCH('Lorri 401b'!N205,'Retirement Calculator'!A:A,0),0),0)</f>
        <v>21655.303514578787</v>
      </c>
      <c r="K205" s="444">
        <f t="shared" ca="1" si="2"/>
        <v>18577.509515065394</v>
      </c>
      <c r="L205" s="444">
        <f t="shared" ca="1" si="3"/>
        <v>4477179.7931307601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4477179.7931307601</v>
      </c>
      <c r="J206" s="444">
        <f t="array" ref="J206">IFERROR(INDEX('Retirement Calculator'!K:K,MATCH('Lorri 401b'!N206,'Retirement Calculator'!A:A,0),0),0)</f>
        <v>21655.303514578787</v>
      </c>
      <c r="K206" s="444">
        <f t="shared" ca="1" si="2"/>
        <v>18564.685373400756</v>
      </c>
      <c r="L206" s="444">
        <f t="shared" ca="1" si="3"/>
        <v>4474089.174989582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4474089.174989582</v>
      </c>
      <c r="J207" s="444">
        <f t="array" ref="J207">IFERROR(INDEX('Retirement Calculator'!K:K,MATCH('Lorri 401b'!N207,'Retirement Calculator'!A:A,0),0),0)</f>
        <v>21655.303514578787</v>
      </c>
      <c r="K207" s="444">
        <f t="shared" ca="1" si="2"/>
        <v>18551.807797812515</v>
      </c>
      <c r="L207" s="444">
        <f t="shared" ca="1" si="3"/>
        <v>4470985.6792728165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4470985.6792728165</v>
      </c>
      <c r="J208" s="444">
        <f t="array" ref="J208">IFERROR(INDEX('Retirement Calculator'!K:K,MATCH('Lorri 401b'!N208,'Retirement Calculator'!A:A,0),0),0)</f>
        <v>21655.303514578787</v>
      </c>
      <c r="K208" s="444">
        <f t="shared" ca="1" si="2"/>
        <v>18538.876565659324</v>
      </c>
      <c r="L208" s="444">
        <f t="shared" ca="1" si="3"/>
        <v>4467869.2523238976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4467869.2523238976</v>
      </c>
      <c r="J209" s="444">
        <f t="array" ref="J209">IFERROR(INDEX('Retirement Calculator'!K:K,MATCH('Lorri 401b'!N209,'Retirement Calculator'!A:A,0),0),0)</f>
        <v>21655.303514578787</v>
      </c>
      <c r="K209" s="444">
        <f t="shared" ca="1" si="2"/>
        <v>18525.891453372162</v>
      </c>
      <c r="L209" s="444">
        <f t="shared" ca="1" si="3"/>
        <v>4464739.8402626915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4464739.8402626915</v>
      </c>
      <c r="J210" s="444">
        <f t="array" ref="J210">IFERROR(INDEX('Retirement Calculator'!K:K,MATCH('Lorri 401b'!N210,'Retirement Calculator'!A:A,0),0),0)</f>
        <v>21655.303514578787</v>
      </c>
      <c r="K210" s="444">
        <f t="shared" ca="1" si="2"/>
        <v>18512.852236450472</v>
      </c>
      <c r="L210" s="444">
        <f t="shared" ca="1" si="3"/>
        <v>4461597.3889845638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4461597.3889845638</v>
      </c>
      <c r="J211" s="444">
        <f t="array" ref="J211">IFERROR(INDEX('Retirement Calculator'!K:K,MATCH('Lorri 401b'!N211,'Retirement Calculator'!A:A,0),0),0)</f>
        <v>21655.303514578787</v>
      </c>
      <c r="K211" s="444">
        <f t="shared" ca="1" si="2"/>
        <v>18499.758689458271</v>
      </c>
      <c r="L211" s="444">
        <f t="shared" ca="1" si="3"/>
        <v>4458441.8441594439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4458441.8441594439</v>
      </c>
      <c r="J212" s="444">
        <f t="array" ref="J212">IFERROR(INDEX('Retirement Calculator'!K:K,MATCH('Lorri 401b'!N212,'Retirement Calculator'!A:A,0),0),0)</f>
        <v>21655.303514578787</v>
      </c>
      <c r="K212" s="444">
        <f t="shared" ca="1" si="2"/>
        <v>18486.610586020273</v>
      </c>
      <c r="L212" s="444">
        <f t="shared" ca="1" si="3"/>
        <v>4455273.1512308856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4455273.1512308856</v>
      </c>
      <c r="J213" s="444">
        <f t="array" ref="J213">IFERROR(INDEX('Retirement Calculator'!K:K,MATCH('Lorri 401b'!N213,'Retirement Calculator'!A:A,0),0),0)</f>
        <v>21655.303514578787</v>
      </c>
      <c r="K213" s="444">
        <f t="shared" ca="1" si="2"/>
        <v>18473.407698817948</v>
      </c>
      <c r="L213" s="444">
        <f t="shared" ca="1" si="3"/>
        <v>4452091.2554151248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4452091.2554151248</v>
      </c>
      <c r="J214" s="444">
        <f t="array" ref="J214">IFERROR(INDEX('Retirement Calculator'!K:K,MATCH('Lorri 401b'!N214,'Retirement Calculator'!A:A,0),0),0)</f>
        <v>21655.303514578787</v>
      </c>
      <c r="K214" s="444">
        <f t="shared" ca="1" si="2"/>
        <v>18460.149799585612</v>
      </c>
      <c r="L214" s="444">
        <f t="shared" ca="1" si="3"/>
        <v>4448896.1017001318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4448896.1017001318</v>
      </c>
      <c r="J215" s="444">
        <f t="array" ref="J215">IFERROR(INDEX('Retirement Calculator'!K:K,MATCH('Lorri 401b'!N215,'Retirement Calculator'!A:A,0),0),0)</f>
        <v>21655.303514578787</v>
      </c>
      <c r="K215" s="444">
        <f t="shared" ca="1" si="2"/>
        <v>18446.836659106473</v>
      </c>
      <c r="L215" s="444">
        <f t="shared" ca="1" si="3"/>
        <v>4445687.6348446598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4445687.6348446598</v>
      </c>
      <c r="J216" s="444">
        <f t="array" ref="J216">IFERROR(INDEX('Retirement Calculator'!K:K,MATCH('Lorri 401b'!N216,'Retirement Calculator'!A:A,0),0),0)</f>
        <v>21655.303514578787</v>
      </c>
      <c r="K216" s="444">
        <f t="shared" ca="1" si="2"/>
        <v>18433.468047208673</v>
      </c>
      <c r="L216" s="444">
        <f t="shared" ca="1" si="3"/>
        <v>4442465.7993772905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4442465.7993772905</v>
      </c>
      <c r="J217" s="444">
        <f t="array" ref="J217">IFERROR(INDEX('Retirement Calculator'!K:K,MATCH('Lorri 401b'!N217,'Retirement Calculator'!A:A,0),0),0)</f>
        <v>21655.303514578787</v>
      </c>
      <c r="K217" s="444">
        <f t="shared" ca="1" si="2"/>
        <v>18420.0437327613</v>
      </c>
      <c r="L217" s="444">
        <f t="shared" ca="1" si="3"/>
        <v>4439230.5395954736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4439230.5395954736</v>
      </c>
      <c r="J218" s="444">
        <f t="array" ref="J218">IFERROR(INDEX('Retirement Calculator'!K:K,MATCH('Lorri 401b'!N218,'Retirement Calculator'!A:A,0),0),0)</f>
        <v>21655.303514578787</v>
      </c>
      <c r="K218" s="444">
        <f t="shared" ca="1" si="2"/>
        <v>18406.563483670398</v>
      </c>
      <c r="L218" s="444">
        <f t="shared" ca="1" si="3"/>
        <v>4435981.7995645655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4435981.7995645655</v>
      </c>
      <c r="J219" s="444">
        <f t="array" ref="J219">IFERROR(INDEX('Retirement Calculator'!K:K,MATCH('Lorri 401b'!N219,'Retirement Calculator'!A:A,0),0),0)</f>
        <v>21655.303514578787</v>
      </c>
      <c r="K219" s="444">
        <f t="shared" ca="1" si="2"/>
        <v>18393.027066874947</v>
      </c>
      <c r="L219" s="444">
        <f t="shared" ca="1" si="3"/>
        <v>4432719.5231168624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4432719.5231168624</v>
      </c>
      <c r="J220" s="444">
        <f t="array" ref="J220">IFERROR(INDEX('Retirement Calculator'!K:K,MATCH('Lorri 401b'!N220,'Retirement Calculator'!A:A,0),0),0)</f>
        <v>21655.303514578787</v>
      </c>
      <c r="K220" s="444">
        <f t="shared" ca="1" si="2"/>
        <v>18379.434248342848</v>
      </c>
      <c r="L220" s="444">
        <f t="shared" ca="1" si="3"/>
        <v>4429443.6538506271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4429443.6538506271</v>
      </c>
      <c r="J221" s="444">
        <f t="array" ref="J221">IFERROR(INDEX('Retirement Calculator'!K:K,MATCH('Lorri 401b'!N221,'Retirement Calculator'!A:A,0),0),0)</f>
        <v>21655.303514578787</v>
      </c>
      <c r="K221" s="444">
        <f t="shared" ca="1" si="2"/>
        <v>18365.784793066869</v>
      </c>
      <c r="L221" s="444">
        <f t="shared" ca="1" si="3"/>
        <v>4426154.1351291155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4426154.1351291155</v>
      </c>
      <c r="J222" s="444">
        <f t="array" ref="J222">IFERROR(INDEX('Retirement Calculator'!K:K,MATCH('Lorri 401b'!N222,'Retirement Calculator'!A:A,0),0),0)</f>
        <v>21655.303514578787</v>
      </c>
      <c r="K222" s="444">
        <f t="shared" ca="1" si="2"/>
        <v>18352.078465060571</v>
      </c>
      <c r="L222" s="444">
        <f t="shared" ca="1" si="3"/>
        <v>4422850.9100795975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4422850.9100795975</v>
      </c>
      <c r="J223" s="444">
        <f t="array" ref="J223">IFERROR(INDEX('Retirement Calculator'!K:K,MATCH('Lorri 401b'!N223,'Retirement Calculator'!A:A,0),0),0)</f>
        <v>21655.303514578787</v>
      </c>
      <c r="K223" s="444">
        <f t="shared" ca="1" si="2"/>
        <v>18338.315027354245</v>
      </c>
      <c r="L223" s="444">
        <f t="shared" ca="1" si="3"/>
        <v>4419533.9215923734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4419533.9215923734</v>
      </c>
      <c r="J224" s="444">
        <f t="array" ref="J224">IFERROR(INDEX('Retirement Calculator'!K:K,MATCH('Lorri 401b'!N224,'Retirement Calculator'!A:A,0),0),0)</f>
        <v>21655.303514578787</v>
      </c>
      <c r="K224" s="444">
        <f t="shared" ca="1" si="2"/>
        <v>18324.494241990811</v>
      </c>
      <c r="L224" s="444">
        <f t="shared" ca="1" si="3"/>
        <v>4416203.1123197861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4416203.1123197861</v>
      </c>
      <c r="J225" s="444">
        <f t="array" ref="J225">IFERROR(INDEX('Retirement Calculator'!K:K,MATCH('Lorri 401b'!N225,'Retirement Calculator'!A:A,0),0),0)</f>
        <v>21655.303514578787</v>
      </c>
      <c r="K225" s="444">
        <f t="shared" ca="1" si="2"/>
        <v>18310.615870021698</v>
      </c>
      <c r="L225" s="444">
        <f t="shared" ca="1" si="3"/>
        <v>4412858.424675229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4412858.424675229</v>
      </c>
      <c r="J226" s="444">
        <f t="array" ref="J226">IFERROR(INDEX('Retirement Calculator'!K:K,MATCH('Lorri 401b'!N226,'Retirement Calculator'!A:A,0),0),0)</f>
        <v>21655.303514578787</v>
      </c>
      <c r="K226" s="444">
        <f t="shared" ca="1" si="2"/>
        <v>18296.679671502712</v>
      </c>
      <c r="L226" s="444">
        <f t="shared" ca="1" si="3"/>
        <v>4409499.8008321533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4409499.8008321533</v>
      </c>
      <c r="J227" s="444">
        <f t="array" ref="J227">IFERROR(INDEX('Retirement Calculator'!K:K,MATCH('Lorri 401b'!N227,'Retirement Calculator'!A:A,0),0),0)</f>
        <v>21655.303514578787</v>
      </c>
      <c r="K227" s="444">
        <f t="shared" ca="1" si="2"/>
        <v>18282.685405489894</v>
      </c>
      <c r="L227" s="444">
        <f t="shared" ca="1" si="3"/>
        <v>4406127.1827230649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4406127.1827230649</v>
      </c>
      <c r="J228" s="444">
        <f t="array" ref="J228">IFERROR(INDEX('Retirement Calculator'!K:K,MATCH('Lorri 401b'!N228,'Retirement Calculator'!A:A,0),0),0)</f>
        <v>21655.303514578787</v>
      </c>
      <c r="K228" s="444">
        <f t="shared" ca="1" si="2"/>
        <v>18268.63283003536</v>
      </c>
      <c r="L228" s="444">
        <f t="shared" ca="1" si="3"/>
        <v>4402740.5120385215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4402740.5120385215</v>
      </c>
      <c r="J229" s="444">
        <f t="array" ref="J229">IFERROR(INDEX('Retirement Calculator'!K:K,MATCH('Lorri 401b'!N229,'Retirement Calculator'!A:A,0),0),0)</f>
        <v>21655.303514578787</v>
      </c>
      <c r="K229" s="444">
        <f t="shared" ca="1" si="2"/>
        <v>18254.521702183098</v>
      </c>
      <c r="L229" s="444">
        <f t="shared" ca="1" si="3"/>
        <v>4399339.7302261265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4399339.7302261265</v>
      </c>
      <c r="J230" s="444">
        <f t="array" ref="J230">IFERROR(INDEX('Retirement Calculator'!K:K,MATCH('Lorri 401b'!N230,'Retirement Calculator'!A:A,0),0),0)</f>
        <v>21655.303514578787</v>
      </c>
      <c r="K230" s="444">
        <f t="shared" ca="1" si="2"/>
        <v>18240.351777964785</v>
      </c>
      <c r="L230" s="444">
        <f t="shared" ca="1" si="3"/>
        <v>4395924.7784895133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4395924.7784895133</v>
      </c>
      <c r="J231" s="444">
        <f t="array" ref="J231">IFERROR(INDEX('Retirement Calculator'!K:K,MATCH('Lorri 401b'!N231,'Retirement Calculator'!A:A,0),0),0)</f>
        <v>21655.303514578787</v>
      </c>
      <c r="K231" s="444">
        <f t="shared" ca="1" si="2"/>
        <v>18226.122812395563</v>
      </c>
      <c r="L231" s="444">
        <f t="shared" ca="1" si="3"/>
        <v>4392495.5977873309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4392495.5977873309</v>
      </c>
      <c r="J232" s="444">
        <f t="array" ref="J232">IFERROR(INDEX('Retirement Calculator'!K:K,MATCH('Lorri 401b'!N232,'Retirement Calculator'!A:A,0),0),0)</f>
        <v>21655.303514578787</v>
      </c>
      <c r="K232" s="444">
        <f t="shared" ca="1" si="2"/>
        <v>18211.8345594698</v>
      </c>
      <c r="L232" s="444">
        <f t="shared" ca="1" si="3"/>
        <v>4389052.128832222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4389052.128832222</v>
      </c>
      <c r="J233" s="444">
        <f t="array" ref="J233">IFERROR(INDEX('Retirement Calculator'!K:K,MATCH('Lorri 401b'!N233,'Retirement Calculator'!A:A,0),0),0)</f>
        <v>21655.303514578787</v>
      </c>
      <c r="K233" s="444">
        <f t="shared" ca="1" si="2"/>
        <v>18197.486772156848</v>
      </c>
      <c r="L233" s="444">
        <f t="shared" ca="1" si="3"/>
        <v>4385594.3120898008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4385594.3120898008</v>
      </c>
      <c r="J234" s="444">
        <f t="array" ref="J234">IFERROR(INDEX('Retirement Calculator'!K:K,MATCH('Lorri 401b'!N234,'Retirement Calculator'!A:A,0),0),0)</f>
        <v>21655.303514578787</v>
      </c>
      <c r="K234" s="444">
        <f t="shared" ca="1" si="2"/>
        <v>18183.079202396759</v>
      </c>
      <c r="L234" s="444">
        <f t="shared" ca="1" si="3"/>
        <v>4382122.0877776193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4382122.0877776193</v>
      </c>
      <c r="J235" s="444">
        <f t="array" ref="J235">IFERROR(INDEX('Retirement Calculator'!K:K,MATCH('Lorri 401b'!N235,'Retirement Calculator'!A:A,0),0),0)</f>
        <v>21655.303514578787</v>
      </c>
      <c r="K235" s="444">
        <f t="shared" ca="1" si="2"/>
        <v>18168.611601096003</v>
      </c>
      <c r="L235" s="444">
        <f t="shared" ca="1" si="3"/>
        <v>4378635.3958641365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4378635.3958641365</v>
      </c>
      <c r="J236" s="444">
        <f t="array" ref="J236">IFERROR(INDEX('Retirement Calculator'!K:K,MATCH('Lorri 401b'!N236,'Retirement Calculator'!A:A,0),0),0)</f>
        <v>21655.303514578787</v>
      </c>
      <c r="K236" s="444">
        <f t="shared" ca="1" si="2"/>
        <v>18154.083718123158</v>
      </c>
      <c r="L236" s="444">
        <f t="shared" ca="1" si="3"/>
        <v>4375134.1760676811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4375134.1760676811</v>
      </c>
      <c r="J237" s="444">
        <f t="array" ref="J237">IFERROR(INDEX('Retirement Calculator'!K:K,MATCH('Lorri 401b'!N237,'Retirement Calculator'!A:A,0),0),0)</f>
        <v>21655.303514578787</v>
      </c>
      <c r="K237" s="444">
        <f t="shared" ca="1" si="2"/>
        <v>18139.495302304593</v>
      </c>
      <c r="L237" s="444">
        <f t="shared" ca="1" si="3"/>
        <v>4371618.3678554073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4371618.3678554073</v>
      </c>
      <c r="J238" s="444">
        <f t="array" ref="J238">IFERROR(INDEX('Retirement Calculator'!K:K,MATCH('Lorri 401b'!N238,'Retirement Calculator'!A:A,0),0),0)</f>
        <v>21655.303514578787</v>
      </c>
      <c r="K238" s="444">
        <f t="shared" ca="1" si="2"/>
        <v>18124.84610142012</v>
      </c>
      <c r="L238" s="444">
        <f t="shared" ca="1" si="3"/>
        <v>4368087.9104422489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4368087.9104422489</v>
      </c>
      <c r="J239" s="444">
        <f t="array" ref="J239">IFERROR(INDEX('Retirement Calculator'!K:K,MATCH('Lorri 401b'!N239,'Retirement Calculator'!A:A,0),0),0)</f>
        <v>21655.303514578787</v>
      </c>
      <c r="K239" s="444">
        <f t="shared" ca="1" si="2"/>
        <v>18110.135862198626</v>
      </c>
      <c r="L239" s="444">
        <f t="shared" ca="1" si="3"/>
        <v>4364542.7427898692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4364542.7427898692</v>
      </c>
      <c r="J240" s="444">
        <f t="array" ref="J240">IFERROR(INDEX('Retirement Calculator'!K:K,MATCH('Lorri 401b'!N240,'Retirement Calculator'!A:A,0),0),0)</f>
        <v>21655.303514578787</v>
      </c>
      <c r="K240" s="444">
        <f t="shared" ca="1" si="2"/>
        <v>18095.364330313711</v>
      </c>
      <c r="L240" s="444">
        <f t="shared" ca="1" si="3"/>
        <v>4360982.8036056049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4360982.8036056049</v>
      </c>
      <c r="J241" s="444">
        <f t="array" ref="J241">IFERROR(INDEX('Retirement Calculator'!K:K,MATCH('Lorri 401b'!N241,'Retirement Calculator'!A:A,0),0),0)</f>
        <v>21655.303514578787</v>
      </c>
      <c r="K241" s="444">
        <f t="shared" ca="1" si="2"/>
        <v>18080.531250379277</v>
      </c>
      <c r="L241" s="444">
        <f t="shared" ca="1" si="3"/>
        <v>4357408.0313414056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4357408.0313414056</v>
      </c>
      <c r="J242" s="444">
        <f t="array" ref="J242">IFERROR(INDEX('Retirement Calculator'!K:K,MATCH('Lorri 401b'!N242,'Retirement Calculator'!A:A,0),0),0)</f>
        <v>21655.303514578787</v>
      </c>
      <c r="K242" s="444">
        <f t="shared" ca="1" si="2"/>
        <v>18065.636365945113</v>
      </c>
      <c r="L242" s="444">
        <f t="shared" ca="1" si="3"/>
        <v>4353818.3641927727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4353818.3641927727</v>
      </c>
      <c r="J243" s="444">
        <f t="array" ref="J243">IFERROR(INDEX('Retirement Calculator'!K:K,MATCH('Lorri 401b'!N243,'Retirement Calculator'!A:A,0),0),0)</f>
        <v>21655.303514578787</v>
      </c>
      <c r="K243" s="444">
        <f t="shared" ca="1" si="2"/>
        <v>18050.679419492477</v>
      </c>
      <c r="L243" s="444">
        <f t="shared" ca="1" si="3"/>
        <v>4350213.7400976866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4350213.7400976866</v>
      </c>
      <c r="J244" s="444">
        <f t="array" ref="J244">IFERROR(INDEX('Retirement Calculator'!K:K,MATCH('Lorri 401b'!N244,'Retirement Calculator'!A:A,0),0),0)</f>
        <v>21655.303514578787</v>
      </c>
      <c r="K244" s="444">
        <f t="shared" ca="1" si="2"/>
        <v>18035.660152429617</v>
      </c>
      <c r="L244" s="444">
        <f t="shared" ca="1" si="3"/>
        <v>4346594.096735538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4346594.096735538</v>
      </c>
      <c r="J245" s="444">
        <f t="array" ref="J245">IFERROR(INDEX('Retirement Calculator'!K:K,MATCH('Lorri 401b'!N245,'Retirement Calculator'!A:A,0),0),0)</f>
        <v>21655.303514578787</v>
      </c>
      <c r="K245" s="444">
        <f t="shared" ca="1" si="2"/>
        <v>18020.578305087332</v>
      </c>
      <c r="L245" s="444">
        <f t="shared" ca="1" si="3"/>
        <v>4342959.3715260467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4342959.3715260467</v>
      </c>
      <c r="J246" s="444">
        <f t="array" ref="J246">IFERROR(INDEX('Retirement Calculator'!K:K,MATCH('Lorri 401b'!N246,'Retirement Calculator'!A:A,0),0),0)</f>
        <v>21655.303514578787</v>
      </c>
      <c r="K246" s="444">
        <f t="shared" ca="1" si="2"/>
        <v>18005.43361671445</v>
      </c>
      <c r="L246" s="444">
        <f t="shared" ca="1" si="3"/>
        <v>4339309.5016281828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4339309.5016281828</v>
      </c>
      <c r="J247" s="444">
        <f t="array" ref="J247">IFERROR(INDEX('Retirement Calculator'!K:K,MATCH('Lorri 401b'!N247,'Retirement Calculator'!A:A,0),0),0)</f>
        <v>21655.303514578787</v>
      </c>
      <c r="K247" s="444">
        <f t="shared" ca="1" si="2"/>
        <v>17990.225825473353</v>
      </c>
      <c r="L247" s="444">
        <f t="shared" ca="1" si="3"/>
        <v>4335644.4239390781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4335644.4239390781</v>
      </c>
      <c r="J248" s="444">
        <f t="array" ref="J248">IFERROR(INDEX('Retirement Calculator'!K:K,MATCH('Lorri 401b'!N248,'Retirement Calculator'!A:A,0),0),0)</f>
        <v>21655.303514578787</v>
      </c>
      <c r="K248" s="444">
        <f t="shared" ca="1" si="2"/>
        <v>17974.954668435414</v>
      </c>
      <c r="L248" s="444">
        <f t="shared" ca="1" si="3"/>
        <v>4331964.075092935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4331964.075092935</v>
      </c>
      <c r="J249" s="444">
        <f t="array" ref="J249">IFERROR(INDEX('Retirement Calculator'!K:K,MATCH('Lorri 401b'!N249,'Retirement Calculator'!A:A,0),0),0)</f>
        <v>21655.303514578787</v>
      </c>
      <c r="K249" s="444">
        <f t="shared" ca="1" si="2"/>
        <v>17959.619881576487</v>
      </c>
      <c r="L249" s="444">
        <f t="shared" ca="1" si="3"/>
        <v>4328268.3914599335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4328268.3914599335</v>
      </c>
      <c r="J250" s="444">
        <f t="array" ref="J250">IFERROR(INDEX('Retirement Calculator'!K:K,MATCH('Lorri 401b'!N250,'Retirement Calculator'!A:A,0),0),0)</f>
        <v>21655.303514578787</v>
      </c>
      <c r="K250" s="444">
        <f t="shared" ca="1" si="2"/>
        <v>17944.221199772313</v>
      </c>
      <c r="L250" s="444">
        <f t="shared" ca="1" si="3"/>
        <v>4324557.3091451274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4324557.3091451274</v>
      </c>
      <c r="J251" s="444">
        <f t="array" ref="J251">IFERROR(INDEX('Retirement Calculator'!K:K,MATCH('Lorri 401b'!N251,'Retirement Calculator'!A:A,0),0),0)</f>
        <v>21655.303514578787</v>
      </c>
      <c r="K251" s="444">
        <f t="shared" ca="1" si="2"/>
        <v>17928.758356793955</v>
      </c>
      <c r="L251" s="444">
        <f t="shared" ca="1" si="3"/>
        <v>4320830.7639873428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4320830.7639873428</v>
      </c>
      <c r="J252" s="444">
        <f t="array" ref="J252">IFERROR(INDEX('Retirement Calculator'!K:K,MATCH('Lorri 401b'!N252,'Retirement Calculator'!A:A,0),0),0)</f>
        <v>21655.303514578787</v>
      </c>
      <c r="K252" s="444">
        <f t="shared" ca="1" si="2"/>
        <v>17913.231085303185</v>
      </c>
      <c r="L252" s="444">
        <f t="shared" ca="1" si="3"/>
        <v>4317088.6915580677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4317088.6915580677</v>
      </c>
      <c r="J253" s="444">
        <f t="array" ref="J253">IFERROR(INDEX('Retirement Calculator'!K:K,MATCH('Lorri 401b'!N253,'Retirement Calculator'!A:A,0),0),0)</f>
        <v>21655.303514578787</v>
      </c>
      <c r="K253" s="444">
        <f t="shared" ca="1" si="2"/>
        <v>17897.639116847873</v>
      </c>
      <c r="L253" s="444">
        <f t="shared" ca="1" si="3"/>
        <v>4313331.0271603372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4313331.0271603372</v>
      </c>
      <c r="J254" s="444">
        <f t="array" ref="J254">IFERROR(INDEX('Retirement Calculator'!K:K,MATCH('Lorri 401b'!N254,'Retirement Calculator'!A:A,0),0),0)</f>
        <v>21655.303514578787</v>
      </c>
      <c r="K254" s="444">
        <f t="shared" ca="1" si="2"/>
        <v>17881.982181857329</v>
      </c>
      <c r="L254" s="444">
        <f t="shared" ca="1" si="3"/>
        <v>4309557.7058276162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4309557.7058276162</v>
      </c>
      <c r="J255" s="444">
        <f t="array" ref="J255">IFERROR(INDEX('Retirement Calculator'!K:K,MATCH('Lorri 401b'!N255,'Retirement Calculator'!A:A,0),0),0)</f>
        <v>21655.303514578787</v>
      </c>
      <c r="K255" s="444">
        <f t="shared" ca="1" si="2"/>
        <v>17866.260009637655</v>
      </c>
      <c r="L255" s="444">
        <f t="shared" ca="1" si="3"/>
        <v>4305768.6623226758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4305768.6623226758</v>
      </c>
      <c r="J256" s="444">
        <f t="array" ref="J256">IFERROR(INDEX('Retirement Calculator'!K:K,MATCH('Lorri 401b'!N256,'Retirement Calculator'!A:A,0),0),0)</f>
        <v>21655.303514578787</v>
      </c>
      <c r="K256" s="444">
        <f t="shared" ca="1" si="2"/>
        <v>17850.472328367072</v>
      </c>
      <c r="L256" s="444">
        <f t="shared" ca="1" si="3"/>
        <v>4301963.8311364641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4301963.8311364641</v>
      </c>
      <c r="J257" s="444">
        <f t="array" ref="J257">IFERROR(INDEX('Retirement Calculator'!K:K,MATCH('Lorri 401b'!N257,'Retirement Calculator'!A:A,0),0),0)</f>
        <v>21655.303514578787</v>
      </c>
      <c r="K257" s="444">
        <f t="shared" ca="1" si="2"/>
        <v>17834.61886509119</v>
      </c>
      <c r="L257" s="444">
        <f t="shared" ca="1" si="3"/>
        <v>4298143.1464869771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4298143.1464869771</v>
      </c>
      <c r="J258" s="444">
        <f t="array" ref="J258">IFERROR(INDEX('Retirement Calculator'!K:K,MATCH('Lorri 401b'!N258,'Retirement Calculator'!A:A,0),0),0)</f>
        <v>21655.303514578787</v>
      </c>
      <c r="K258" s="444">
        <f t="shared" ca="1" si="2"/>
        <v>17818.699345718327</v>
      </c>
      <c r="L258" s="444">
        <f t="shared" ca="1" si="3"/>
        <v>4294306.5423181169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4294306.5423181169</v>
      </c>
      <c r="J259" s="444">
        <f t="array" ref="J259">IFERROR(INDEX('Retirement Calculator'!K:K,MATCH('Lorri 401b'!N259,'Retirement Calculator'!A:A,0),0),0)</f>
        <v>21655.303514578787</v>
      </c>
      <c r="K259" s="444">
        <f t="shared" ca="1" si="2"/>
        <v>17802.713495014745</v>
      </c>
      <c r="L259" s="444">
        <f t="shared" ca="1" si="3"/>
        <v>4290453.9522985537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4290453.9522985537</v>
      </c>
      <c r="J260" s="444">
        <f t="array" ref="J260">IFERROR(INDEX('Retirement Calculator'!K:K,MATCH('Lorri 401b'!N260,'Retirement Calculator'!A:A,0),0),0)</f>
        <v>21655.303514578787</v>
      </c>
      <c r="K260" s="444">
        <f t="shared" ca="1" si="2"/>
        <v>17786.661036599897</v>
      </c>
      <c r="L260" s="444">
        <f t="shared" ca="1" si="3"/>
        <v>4286585.3098205756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4286585.3098205756</v>
      </c>
      <c r="J261" s="444">
        <f t="array" ref="J261">IFERROR(INDEX('Retirement Calculator'!K:K,MATCH('Lorri 401b'!N261,'Retirement Calculator'!A:A,0),0),0)</f>
        <v>21655.303514578787</v>
      </c>
      <c r="K261" s="444">
        <f t="shared" ca="1" si="2"/>
        <v>17770.541692941653</v>
      </c>
      <c r="L261" s="444">
        <f t="shared" ca="1" si="3"/>
        <v>4282700.5479989387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4282700.5479989387</v>
      </c>
      <c r="J262" s="444">
        <f t="array" ref="J262">IFERROR(INDEX('Retirement Calculator'!K:K,MATCH('Lorri 401b'!N262,'Retirement Calculator'!A:A,0),0),0)</f>
        <v>21655.303514578787</v>
      </c>
      <c r="K262" s="444">
        <f t="shared" ca="1" si="2"/>
        <v>17754.355185351502</v>
      </c>
      <c r="L262" s="444">
        <f t="shared" ca="1" si="3"/>
        <v>4278799.5996697117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4278799.5996697117</v>
      </c>
      <c r="J263" s="444">
        <f t="array" ref="J263">IFERROR(INDEX('Retirement Calculator'!K:K,MATCH('Lorri 401b'!N263,'Retirement Calculator'!A:A,0),0),0)</f>
        <v>21655.303514578787</v>
      </c>
      <c r="K263" s="444">
        <f t="shared" ref="K263:K517" ca="1" si="27">IPMT(M263/12,1,12,-I263+J263,,0)</f>
        <v>17738.101233979723</v>
      </c>
      <c r="L263" s="444">
        <f t="shared" ref="L263:L517" ca="1" si="28">I263-J263+K263</f>
        <v>4274882.397389113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4274882.397389113</v>
      </c>
      <c r="J264" s="444">
        <f t="array" ref="J264">IFERROR(INDEX('Retirement Calculator'!K:K,MATCH('Lorri 401b'!N264,'Retirement Calculator'!A:A,0),0),0)</f>
        <v>21655.303514578787</v>
      </c>
      <c r="K264" s="444">
        <f t="shared" ca="1" si="27"/>
        <v>17721.779557810562</v>
      </c>
      <c r="L264" s="444">
        <f t="shared" ca="1" si="28"/>
        <v>4270948.8734323448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4270948.8734323448</v>
      </c>
      <c r="J265" s="444">
        <f t="array" ref="J265">IFERROR(INDEX('Retirement Calculator'!K:K,MATCH('Lorri 401b'!N265,'Retirement Calculator'!A:A,0),0),0)</f>
        <v>21655.303514578787</v>
      </c>
      <c r="K265" s="444">
        <f t="shared" ca="1" si="27"/>
        <v>17705.389874657361</v>
      </c>
      <c r="L265" s="444">
        <f t="shared" ca="1" si="28"/>
        <v>4266998.959792424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4266998.959792424</v>
      </c>
      <c r="J266" s="444">
        <f t="array" ref="J266">IFERROR(INDEX('Retirement Calculator'!K:K,MATCH('Lorri 401b'!N266,'Retirement Calculator'!A:A,0),0),0)</f>
        <v>21655.303514578787</v>
      </c>
      <c r="K266" s="444">
        <f t="shared" ca="1" si="27"/>
        <v>17688.931901157688</v>
      </c>
      <c r="L266" s="444">
        <f t="shared" ca="1" si="28"/>
        <v>4263032.5881790034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4263032.5881790034</v>
      </c>
      <c r="J267" s="444">
        <f t="array" ref="J267">IFERROR(INDEX('Retirement Calculator'!K:K,MATCH('Lorri 401b'!N267,'Retirement Calculator'!A:A,0),0),0)</f>
        <v>21655.303514578787</v>
      </c>
      <c r="K267" s="444">
        <f t="shared" ca="1" si="27"/>
        <v>17672.405352768437</v>
      </c>
      <c r="L267" s="444">
        <f t="shared" ca="1" si="28"/>
        <v>4259049.6900171936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4259049.6900171936</v>
      </c>
      <c r="J268" s="444">
        <f t="array" ref="J268">IFERROR(INDEX('Retirement Calculator'!K:K,MATCH('Lorri 401b'!N268,'Retirement Calculator'!A:A,0),0),0)</f>
        <v>21655.303514578787</v>
      </c>
      <c r="K268" s="444">
        <f t="shared" ca="1" si="27"/>
        <v>17655.809943760898</v>
      </c>
      <c r="L268" s="444">
        <f t="shared" ca="1" si="28"/>
        <v>4255050.1964463759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4255050.1964463759</v>
      </c>
      <c r="J269" s="444">
        <f t="array" ref="J269">IFERROR(INDEX('Retirement Calculator'!K:K,MATCH('Lorri 401b'!N269,'Retirement Calculator'!A:A,0),0),0)</f>
        <v>21655.303514578787</v>
      </c>
      <c r="K269" s="444">
        <f t="shared" ca="1" si="27"/>
        <v>17639.145387215824</v>
      </c>
      <c r="L269" s="444">
        <f t="shared" ca="1" si="28"/>
        <v>4251034.0383190131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4251034.0383190131</v>
      </c>
      <c r="J270" s="444">
        <f t="array" ref="J270">IFERROR(INDEX('Retirement Calculator'!K:K,MATCH('Lorri 401b'!N270,'Retirement Calculator'!A:A,0),0),0)</f>
        <v>21655.303514578787</v>
      </c>
      <c r="K270" s="444">
        <f t="shared" ca="1" si="27"/>
        <v>17622.411395018476</v>
      </c>
      <c r="L270" s="444">
        <f t="shared" ca="1" si="28"/>
        <v>4247001.1461994536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4247001.1461994536</v>
      </c>
      <c r="J271" s="444">
        <f t="array" ref="J271">IFERROR(INDEX('Retirement Calculator'!K:K,MATCH('Lorri 401b'!N271,'Retirement Calculator'!A:A,0),0),0)</f>
        <v>21655.303514578787</v>
      </c>
      <c r="K271" s="444">
        <f t="shared" ca="1" si="27"/>
        <v>17605.607677853648</v>
      </c>
      <c r="L271" s="444">
        <f t="shared" ca="1" si="28"/>
        <v>4242951.4503627289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4242951.4503627289</v>
      </c>
      <c r="J272" s="444">
        <f t="array" ref="J272">IFERROR(INDEX('Retirement Calculator'!K:K,MATCH('Lorri 401b'!N272,'Retirement Calculator'!A:A,0),0),0)</f>
        <v>21655.303514578787</v>
      </c>
      <c r="K272" s="444">
        <f t="shared" ca="1" si="27"/>
        <v>17588.733945200627</v>
      </c>
      <c r="L272" s="444">
        <f t="shared" ca="1" si="28"/>
        <v>4238884.8807933507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4238884.8807933507</v>
      </c>
      <c r="J273" s="444">
        <f t="array" ref="J273">IFERROR(INDEX('Retirement Calculator'!K:K,MATCH('Lorri 401b'!N273,'Retirement Calculator'!A:A,0),0),0)</f>
        <v>21655.303514578787</v>
      </c>
      <c r="K273" s="444">
        <f t="shared" ca="1" si="27"/>
        <v>17571.789905328216</v>
      </c>
      <c r="L273" s="444">
        <f t="shared" ca="1" si="28"/>
        <v>4234801.3671841007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4234801.3671841007</v>
      </c>
      <c r="J274" s="444">
        <f t="array" ref="J274">IFERROR(INDEX('Retirement Calculator'!K:K,MATCH('Lorri 401b'!N274,'Retirement Calculator'!A:A,0),0),0)</f>
        <v>21655.303514578787</v>
      </c>
      <c r="K274" s="444">
        <f t="shared" ca="1" si="27"/>
        <v>17554.775265289674</v>
      </c>
      <c r="L274" s="444">
        <f t="shared" ca="1" si="28"/>
        <v>4230700.8389348118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4230700.8389348118</v>
      </c>
      <c r="J275" s="444">
        <f t="array" ref="J275">IFERROR(INDEX('Retirement Calculator'!K:K,MATCH('Lorri 401b'!N275,'Retirement Calculator'!A:A,0),0),0)</f>
        <v>21655.303514578787</v>
      </c>
      <c r="K275" s="444">
        <f t="shared" ca="1" si="27"/>
        <v>17537.689730917638</v>
      </c>
      <c r="L275" s="444">
        <f t="shared" ca="1" si="28"/>
        <v>4226583.2251511514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4226583.2251511514</v>
      </c>
      <c r="J276" s="444">
        <f t="array" ref="J276">IFERROR(INDEX('Retirement Calculator'!K:K,MATCH('Lorri 401b'!N276,'Retirement Calculator'!A:A,0),0),0)</f>
        <v>21655.303514578787</v>
      </c>
      <c r="K276" s="444">
        <f t="shared" ca="1" si="27"/>
        <v>17520.533006819052</v>
      </c>
      <c r="L276" s="444">
        <f t="shared" ca="1" si="28"/>
        <v>4222448.454643392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4222448.454643392</v>
      </c>
      <c r="J277" s="444">
        <f t="array" ref="J277">IFERROR(INDEX('Retirement Calculator'!K:K,MATCH('Lorri 401b'!N277,'Retirement Calculator'!A:A,0),0),0)</f>
        <v>21655.303514578787</v>
      </c>
      <c r="K277" s="444">
        <f t="shared" ca="1" si="27"/>
        <v>17503.304796370056</v>
      </c>
      <c r="L277" s="444">
        <f t="shared" ca="1" si="28"/>
        <v>4218296.4559251834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4218296.4559251834</v>
      </c>
      <c r="J278" s="444">
        <f t="array" ref="J278">IFERROR(INDEX('Retirement Calculator'!K:K,MATCH('Lorri 401b'!N278,'Retirement Calculator'!A:A,0),0),0)</f>
        <v>21655.303514578787</v>
      </c>
      <c r="K278" s="444">
        <f t="shared" ca="1" si="27"/>
        <v>17486.004801710853</v>
      </c>
      <c r="L278" s="444">
        <f t="shared" ca="1" si="28"/>
        <v>4214127.1572123161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4214127.1572123161</v>
      </c>
      <c r="J279" s="444">
        <f t="array" ref="J279">IFERROR(INDEX('Retirement Calculator'!K:K,MATCH('Lorri 401b'!N279,'Retirement Calculator'!A:A,0),0),0)</f>
        <v>21655.303514578787</v>
      </c>
      <c r="K279" s="444">
        <f t="shared" ca="1" si="27"/>
        <v>17468.632723740571</v>
      </c>
      <c r="L279" s="444">
        <f t="shared" ca="1" si="28"/>
        <v>4209940.486421478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4209940.486421478</v>
      </c>
      <c r="J280" s="444">
        <f t="array" ref="J280">IFERROR(INDEX('Retirement Calculator'!K:K,MATCH('Lorri 401b'!N280,'Retirement Calculator'!A:A,0),0),0)</f>
        <v>21655.303514578787</v>
      </c>
      <c r="K280" s="444">
        <f t="shared" ca="1" si="27"/>
        <v>17451.188262112079</v>
      </c>
      <c r="L280" s="444">
        <f t="shared" ca="1" si="28"/>
        <v>4205736.3711690111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4205736.3711690111</v>
      </c>
      <c r="J281" s="444">
        <f t="array" ref="J281">IFERROR(INDEX('Retirement Calculator'!K:K,MATCH('Lorri 401b'!N281,'Retirement Calculator'!A:A,0),0),0)</f>
        <v>21655.303514578787</v>
      </c>
      <c r="K281" s="444">
        <f t="shared" ca="1" si="27"/>
        <v>17433.6711152268</v>
      </c>
      <c r="L281" s="444">
        <f t="shared" ca="1" si="28"/>
        <v>4201514.7387696588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4201514.7387696588</v>
      </c>
      <c r="J282" s="444">
        <f t="array" ref="J282">IFERROR(INDEX('Retirement Calculator'!K:K,MATCH('Lorri 401b'!N282,'Retirement Calculator'!A:A,0),0),0)</f>
        <v>21655.303514578787</v>
      </c>
      <c r="K282" s="444">
        <f t="shared" ca="1" si="27"/>
        <v>17416.080980229501</v>
      </c>
      <c r="L282" s="444">
        <f t="shared" ca="1" si="28"/>
        <v>4197275.5162353097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4197275.5162353097</v>
      </c>
      <c r="J283" s="444">
        <f t="array" ref="J283">IFERROR(INDEX('Retirement Calculator'!K:K,MATCH('Lorri 401b'!N283,'Retirement Calculator'!A:A,0),0),0)</f>
        <v>21655.303514578787</v>
      </c>
      <c r="K283" s="444">
        <f t="shared" ca="1" si="27"/>
        <v>17398.417553003044</v>
      </c>
      <c r="L283" s="444">
        <f t="shared" ca="1" si="28"/>
        <v>4193018.6302737338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4193018.6302737338</v>
      </c>
      <c r="J284" s="444">
        <f t="array" ref="J284">IFERROR(INDEX('Retirement Calculator'!K:K,MATCH('Lorri 401b'!N284,'Retirement Calculator'!A:A,0),0),0)</f>
        <v>21655.303514578787</v>
      </c>
      <c r="K284" s="444">
        <f t="shared" ca="1" si="27"/>
        <v>17380.680528163146</v>
      </c>
      <c r="L284" s="444">
        <f t="shared" ca="1" si="28"/>
        <v>4188744.0072873179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4188744.0072873179</v>
      </c>
      <c r="J285" s="444">
        <f t="array" ref="J285">IFERROR(INDEX('Retirement Calculator'!K:K,MATCH('Lorri 401b'!N285,'Retirement Calculator'!A:A,0),0),0)</f>
        <v>21655.303514578787</v>
      </c>
      <c r="K285" s="444">
        <f t="shared" ca="1" si="27"/>
        <v>17362.86959905308</v>
      </c>
      <c r="L285" s="444">
        <f t="shared" ca="1" si="28"/>
        <v>4184451.5733717922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4184451.5733717922</v>
      </c>
      <c r="J286" s="444">
        <f t="array" ref="J286">IFERROR(INDEX('Retirement Calculator'!K:K,MATCH('Lorri 401b'!N286,'Retirement Calculator'!A:A,0),0),0)</f>
        <v>21655.303514578787</v>
      </c>
      <c r="K286" s="444">
        <f t="shared" ca="1" si="27"/>
        <v>17344.984457738392</v>
      </c>
      <c r="L286" s="444">
        <f t="shared" ca="1" si="28"/>
        <v>4180141.2543149516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4180141.2543149516</v>
      </c>
      <c r="J287" s="444">
        <f t="array" ref="J287">IFERROR(INDEX('Retirement Calculator'!K:K,MATCH('Lorri 401b'!N287,'Retirement Calculator'!A:A,0),0),0)</f>
        <v>21655.303514578787</v>
      </c>
      <c r="K287" s="444">
        <f t="shared" ca="1" si="27"/>
        <v>17327.024795001551</v>
      </c>
      <c r="L287" s="444">
        <f t="shared" ca="1" si="28"/>
        <v>4175812.9755953741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4175812.9755953741</v>
      </c>
      <c r="J288" s="444">
        <f t="array" ref="J288">IFERROR(INDEX('Retirement Calculator'!K:K,MATCH('Lorri 401b'!N288,'Retirement Calculator'!A:A,0),0),0)</f>
        <v>21655.303514578787</v>
      </c>
      <c r="K288" s="444">
        <f t="shared" ca="1" si="27"/>
        <v>17308.990300336645</v>
      </c>
      <c r="L288" s="444">
        <f t="shared" ca="1" si="28"/>
        <v>4171466.6623811321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4171466.6623811321</v>
      </c>
      <c r="J289" s="444">
        <f t="array" ref="J289">IFERROR(INDEX('Retirement Calculator'!K:K,MATCH('Lorri 401b'!N289,'Retirement Calculator'!A:A,0),0),0)</f>
        <v>21655.303514578787</v>
      </c>
      <c r="K289" s="444">
        <f t="shared" ca="1" si="27"/>
        <v>17290.880661943975</v>
      </c>
      <c r="L289" s="444">
        <f t="shared" ca="1" si="28"/>
        <v>4167102.2395284972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4167102.2395284972</v>
      </c>
      <c r="J290" s="444">
        <f t="array" ref="J290">IFERROR(INDEX('Retirement Calculator'!K:K,MATCH('Lorri 401b'!N290,'Retirement Calculator'!A:A,0),0),0)</f>
        <v>21655.303514578787</v>
      </c>
      <c r="K290" s="444">
        <f t="shared" ca="1" si="27"/>
        <v>17272.695566724662</v>
      </c>
      <c r="L290" s="444">
        <f t="shared" ca="1" si="28"/>
        <v>4162719.6315806429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4162719.6315806429</v>
      </c>
      <c r="J291" s="444">
        <f t="array" ref="J291">IFERROR(INDEX('Retirement Calculator'!K:K,MATCH('Lorri 401b'!N291,'Retirement Calculator'!A:A,0),0),0)</f>
        <v>21655.303514578787</v>
      </c>
      <c r="K291" s="444">
        <f t="shared" ca="1" si="27"/>
        <v>17254.434700275266</v>
      </c>
      <c r="L291" s="444">
        <f t="shared" ca="1" si="28"/>
        <v>4158318.7627663394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4158318.7627663394</v>
      </c>
      <c r="J292" s="444">
        <f t="array" ref="J292">IFERROR(INDEX('Retirement Calculator'!K:K,MATCH('Lorri 401b'!N292,'Retirement Calculator'!A:A,0),0),0)</f>
        <v>21655.303514578787</v>
      </c>
      <c r="K292" s="444">
        <f t="shared" ca="1" si="27"/>
        <v>17236.097746882337</v>
      </c>
      <c r="L292" s="444">
        <f t="shared" ca="1" si="28"/>
        <v>4153899.5569986426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4153899.5569986426</v>
      </c>
      <c r="J293" s="444">
        <f t="array" ref="J293">IFERROR(INDEX('Retirement Calculator'!K:K,MATCH('Lorri 401b'!N293,'Retirement Calculator'!A:A,0),0),0)</f>
        <v>21655.303514578787</v>
      </c>
      <c r="K293" s="444">
        <f t="shared" ca="1" si="27"/>
        <v>17217.684389516933</v>
      </c>
      <c r="L293" s="444">
        <f t="shared" ca="1" si="28"/>
        <v>4149461.9378735805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4149461.9378735805</v>
      </c>
      <c r="J294" s="444">
        <f t="array" ref="J294">IFERROR(INDEX('Retirement Calculator'!K:K,MATCH('Lorri 401b'!N294,'Retirement Calculator'!A:A,0),0),0)</f>
        <v>21655.303514578787</v>
      </c>
      <c r="K294" s="444">
        <f t="shared" ca="1" si="27"/>
        <v>17199.19430982917</v>
      </c>
      <c r="L294" s="444">
        <f t="shared" ca="1" si="28"/>
        <v>4145005.8286688309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4145005.8286688309</v>
      </c>
      <c r="J295" s="444">
        <f t="array" ref="J295">IFERROR(INDEX('Retirement Calculator'!K:K,MATCH('Lorri 401b'!N295,'Retirement Calculator'!A:A,0),0),0)</f>
        <v>21655.303514578787</v>
      </c>
      <c r="K295" s="444">
        <f t="shared" ca="1" si="27"/>
        <v>17180.627188142716</v>
      </c>
      <c r="L295" s="444">
        <f t="shared" ca="1" si="28"/>
        <v>4140531.1523423949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4140531.1523423949</v>
      </c>
      <c r="J296" s="444">
        <f t="array" ref="J296">IFERROR(INDEX('Retirement Calculator'!K:K,MATCH('Lorri 401b'!N296,'Retirement Calculator'!A:A,0),0),0)</f>
        <v>21655.303514578787</v>
      </c>
      <c r="K296" s="444">
        <f t="shared" ca="1" si="27"/>
        <v>17161.982703449234</v>
      </c>
      <c r="L296" s="444">
        <f t="shared" ca="1" si="28"/>
        <v>4136037.8315312653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4136037.8315312653</v>
      </c>
      <c r="J297" s="444">
        <f t="array" ref="J297">IFERROR(INDEX('Retirement Calculator'!K:K,MATCH('Lorri 401b'!N297,'Retirement Calculator'!A:A,0),0),0)</f>
        <v>21655.303514578787</v>
      </c>
      <c r="K297" s="444">
        <f t="shared" ca="1" si="27"/>
        <v>17143.260533402863</v>
      </c>
      <c r="L297" s="444">
        <f t="shared" ca="1" si="28"/>
        <v>4131525.7885500891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4131525.7885500891</v>
      </c>
      <c r="J298" s="444">
        <f t="array" ref="J298">IFERROR(INDEX('Retirement Calculator'!K:K,MATCH('Lorri 401b'!N298,'Retirement Calculator'!A:A,0),0),0)</f>
        <v>21655.303514578787</v>
      </c>
      <c r="K298" s="444">
        <f t="shared" ca="1" si="27"/>
        <v>17124.460354314626</v>
      </c>
      <c r="L298" s="444">
        <f t="shared" ca="1" si="28"/>
        <v>4126994.9453898249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4126994.9453898249</v>
      </c>
      <c r="J299" s="444">
        <f t="array" ref="J299">IFERROR(INDEX('Retirement Calculator'!K:K,MATCH('Lorri 401b'!N299,'Retirement Calculator'!A:A,0),0),0)</f>
        <v>21655.303514578787</v>
      </c>
      <c r="K299" s="444">
        <f t="shared" ca="1" si="27"/>
        <v>17105.581841146857</v>
      </c>
      <c r="L299" s="444">
        <f t="shared" ca="1" si="28"/>
        <v>4122445.2237163931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4122445.2237163931</v>
      </c>
      <c r="J300" s="444">
        <f t="array" ref="J300">IFERROR(INDEX('Retirement Calculator'!K:K,MATCH('Lorri 401b'!N300,'Retirement Calculator'!A:A,0),0),0)</f>
        <v>21655.303514578787</v>
      </c>
      <c r="K300" s="444">
        <f t="shared" ca="1" si="27"/>
        <v>17086.62466750756</v>
      </c>
      <c r="L300" s="444">
        <f t="shared" ca="1" si="28"/>
        <v>4117876.5448693219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4117876.5448693219</v>
      </c>
      <c r="J301" s="444">
        <f t="array" ref="J301">IFERROR(INDEX('Retirement Calculator'!K:K,MATCH('Lorri 401b'!N301,'Retirement Calculator'!A:A,0),0),0)</f>
        <v>21655.303514578787</v>
      </c>
      <c r="K301" s="444">
        <f t="shared" ca="1" si="27"/>
        <v>17067.588505644762</v>
      </c>
      <c r="L301" s="444">
        <f t="shared" ca="1" si="28"/>
        <v>4113288.8298603878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4113288.8298603878</v>
      </c>
      <c r="J302" s="444">
        <f t="array" ref="J302">IFERROR(INDEX('Retirement Calculator'!K:K,MATCH('Lorri 401b'!N302,'Retirement Calculator'!A:A,0),0),0)</f>
        <v>21655.303514578787</v>
      </c>
      <c r="K302" s="444">
        <f t="shared" ca="1" si="27"/>
        <v>17048.473026440872</v>
      </c>
      <c r="L302" s="444">
        <f t="shared" ca="1" si="28"/>
        <v>4108681.9993722499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4108681.9993722499</v>
      </c>
      <c r="J303" s="444">
        <f t="array" ref="J303">IFERROR(INDEX('Retirement Calculator'!K:K,MATCH('Lorri 401b'!N303,'Retirement Calculator'!A:A,0),0),0)</f>
        <v>21655.303514578787</v>
      </c>
      <c r="K303" s="444">
        <f t="shared" ca="1" si="27"/>
        <v>17029.277899406963</v>
      </c>
      <c r="L303" s="444">
        <f t="shared" ca="1" si="28"/>
        <v>4104055.9737570779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4104055.9737570779</v>
      </c>
      <c r="J304" s="444">
        <f t="array" ref="J304">IFERROR(INDEX('Retirement Calculator'!K:K,MATCH('Lorri 401b'!N304,'Retirement Calculator'!A:A,0),0),0)</f>
        <v>21655.303514578787</v>
      </c>
      <c r="K304" s="444">
        <f t="shared" ca="1" si="27"/>
        <v>17010.002792677078</v>
      </c>
      <c r="L304" s="444">
        <f t="shared" ca="1" si="28"/>
        <v>4099410.673035176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4099410.673035176</v>
      </c>
      <c r="J305" s="444">
        <f t="array" ref="J305">IFERROR(INDEX('Retirement Calculator'!K:K,MATCH('Lorri 401b'!N305,'Retirement Calculator'!A:A,0),0),0)</f>
        <v>21655.303514578787</v>
      </c>
      <c r="K305" s="444">
        <f t="shared" ca="1" si="27"/>
        <v>16990.647373002488</v>
      </c>
      <c r="L305" s="444">
        <f t="shared" ca="1" si="28"/>
        <v>4094746.0168935996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4094746.0168935996</v>
      </c>
      <c r="J306" s="444">
        <f t="array" ref="J306">IFERROR(INDEX('Retirement Calculator'!K:K,MATCH('Lorri 401b'!N306,'Retirement Calculator'!A:A,0),0),0)</f>
        <v>21655.303514578787</v>
      </c>
      <c r="K306" s="444">
        <f t="shared" ca="1" si="27"/>
        <v>16971.211305745921</v>
      </c>
      <c r="L306" s="444">
        <f t="shared" ca="1" si="28"/>
        <v>4090061.9246847667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4090061.9246847667</v>
      </c>
      <c r="J307" s="444">
        <f t="array" ref="J307">IFERROR(INDEX('Retirement Calculator'!K:K,MATCH('Lorri 401b'!N307,'Retirement Calculator'!A:A,0),0),0)</f>
        <v>21655.303514578787</v>
      </c>
      <c r="K307" s="444">
        <f t="shared" ca="1" si="27"/>
        <v>16951.694254875783</v>
      </c>
      <c r="L307" s="444">
        <f t="shared" ca="1" si="28"/>
        <v>4085358.3154250635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4085358.3154250635</v>
      </c>
      <c r="J308" s="444">
        <f t="array" ref="J308">IFERROR(INDEX('Retirement Calculator'!K:K,MATCH('Lorri 401b'!N308,'Retirement Calculator'!A:A,0),0),0)</f>
        <v>21655.303514578787</v>
      </c>
      <c r="K308" s="444">
        <f t="shared" ca="1" si="27"/>
        <v>16932.095882960351</v>
      </c>
      <c r="L308" s="444">
        <f t="shared" ca="1" si="28"/>
        <v>4080635.1077934448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4080635.1077934448</v>
      </c>
      <c r="J309" s="444">
        <f t="array" ref="J309">IFERROR(INDEX('Retirement Calculator'!K:K,MATCH('Lorri 401b'!N309,'Retirement Calculator'!A:A,0),0),0)</f>
        <v>21655.303514578787</v>
      </c>
      <c r="K309" s="444">
        <f t="shared" ca="1" si="27"/>
        <v>16912.415851161939</v>
      </c>
      <c r="L309" s="444">
        <f t="shared" ca="1" si="28"/>
        <v>4075892.2201300277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4075892.2201300277</v>
      </c>
      <c r="J310" s="444">
        <f t="array" ref="J310">IFERROR(INDEX('Retirement Calculator'!K:K,MATCH('Lorri 401b'!N310,'Retirement Calculator'!A:A,0),0),0)</f>
        <v>21655.303514578787</v>
      </c>
      <c r="K310" s="444">
        <f t="shared" ca="1" si="27"/>
        <v>16892.65381923104</v>
      </c>
      <c r="L310" s="444">
        <f t="shared" ca="1" si="28"/>
        <v>4071129.5704346797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4071129.5704346797</v>
      </c>
      <c r="J311" s="444">
        <f t="array" ref="J311">IFERROR(INDEX('Retirement Calculator'!K:K,MATCH('Lorri 401b'!N311,'Retirement Calculator'!A:A,0),0),0)</f>
        <v>21655.303514578787</v>
      </c>
      <c r="K311" s="444">
        <f t="shared" ca="1" si="27"/>
        <v>16872.809445500421</v>
      </c>
      <c r="L311" s="444">
        <f t="shared" ca="1" si="28"/>
        <v>4066347.0763656013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4066347.0763656013</v>
      </c>
      <c r="J312" s="444">
        <f t="array" ref="J312">IFERROR(INDEX('Retirement Calculator'!K:K,MATCH('Lorri 401b'!N312,'Retirement Calculator'!A:A,0),0),0)</f>
        <v>21655.303514578787</v>
      </c>
      <c r="K312" s="444">
        <f t="shared" ca="1" si="27"/>
        <v>16852.882386879261</v>
      </c>
      <c r="L312" s="444">
        <f t="shared" ca="1" si="28"/>
        <v>4061544.6552379015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4061544.6552379015</v>
      </c>
      <c r="J313" s="444">
        <f t="array" ref="J313">IFERROR(INDEX('Retirement Calculator'!K:K,MATCH('Lorri 401b'!N313,'Retirement Calculator'!A:A,0),0),0)</f>
        <v>21655.303514578787</v>
      </c>
      <c r="K313" s="444">
        <f t="shared" ca="1" si="27"/>
        <v>16832.872298847178</v>
      </c>
      <c r="L313" s="444">
        <f t="shared" ca="1" si="28"/>
        <v>4056722.2240221696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4056722.2240221696</v>
      </c>
      <c r="J314" s="444">
        <f t="array" ref="J314">IFERROR(INDEX('Retirement Calculator'!K:K,MATCH('Lorri 401b'!N314,'Retirement Calculator'!A:A,0),0),0)</f>
        <v>21655.303514578787</v>
      </c>
      <c r="K314" s="444">
        <f t="shared" ca="1" si="27"/>
        <v>16812.778835448291</v>
      </c>
      <c r="L314" s="444">
        <f t="shared" ca="1" si="28"/>
        <v>4051879.6993430392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4051879.6993430392</v>
      </c>
      <c r="J315" s="444">
        <f t="array" ref="J315">IFERROR(INDEX('Retirement Calculator'!K:K,MATCH('Lorri 401b'!N315,'Retirement Calculator'!A:A,0),0),0)</f>
        <v>21655.303514578787</v>
      </c>
      <c r="K315" s="444">
        <f t="shared" ca="1" si="27"/>
        <v>16792.60164928525</v>
      </c>
      <c r="L315" s="444">
        <f t="shared" ca="1" si="28"/>
        <v>4047016.9974777456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4047016.9974777456</v>
      </c>
      <c r="J316" s="444">
        <f t="array" ref="J316">IFERROR(INDEX('Retirement Calculator'!K:K,MATCH('Lorri 401b'!N316,'Retirement Calculator'!A:A,0),0),0)</f>
        <v>21655.303514578787</v>
      </c>
      <c r="K316" s="444">
        <f t="shared" ca="1" si="27"/>
        <v>16772.340391513193</v>
      </c>
      <c r="L316" s="444">
        <f t="shared" ca="1" si="28"/>
        <v>4042134.0343546802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4042134.0343546802</v>
      </c>
      <c r="J317" s="444">
        <f t="array" ref="J317">IFERROR(INDEX('Retirement Calculator'!K:K,MATCH('Lorri 401b'!N317,'Retirement Calculator'!A:A,0),0),0)</f>
        <v>21655.303514578787</v>
      </c>
      <c r="K317" s="444">
        <f t="shared" ca="1" si="27"/>
        <v>16751.994711833755</v>
      </c>
      <c r="L317" s="444">
        <f t="shared" ca="1" si="28"/>
        <v>4037230.7255519349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4037230.7255519349</v>
      </c>
      <c r="J318" s="444">
        <f t="array" ref="J318">IFERROR(INDEX('Retirement Calculator'!K:K,MATCH('Lorri 401b'!N318,'Retirement Calculator'!A:A,0),0),0)</f>
        <v>21655.303514578787</v>
      </c>
      <c r="K318" s="444">
        <f t="shared" ca="1" si="27"/>
        <v>16731.564258488983</v>
      </c>
      <c r="L318" s="444">
        <f t="shared" ca="1" si="28"/>
        <v>4032306.9862958449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4032306.9862958449</v>
      </c>
      <c r="J319" s="444">
        <f t="array" ref="J319">IFERROR(INDEX('Retirement Calculator'!K:K,MATCH('Lorri 401b'!N319,'Retirement Calculator'!A:A,0),0),0)</f>
        <v>21655.303514578787</v>
      </c>
      <c r="K319" s="444">
        <f t="shared" ca="1" si="27"/>
        <v>16711.048678255273</v>
      </c>
      <c r="L319" s="444">
        <f t="shared" ca="1" si="28"/>
        <v>4027362.7314595212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4027362.7314595212</v>
      </c>
      <c r="J320" s="444">
        <f t="array" ref="J320">IFERROR(INDEX('Retirement Calculator'!K:K,MATCH('Lorri 401b'!N320,'Retirement Calculator'!A:A,0),0),0)</f>
        <v>21655.303514578787</v>
      </c>
      <c r="K320" s="444">
        <f t="shared" ca="1" si="27"/>
        <v>16690.447616437261</v>
      </c>
      <c r="L320" s="444">
        <f t="shared" ca="1" si="28"/>
        <v>4022397.8755613798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4022397.8755613798</v>
      </c>
      <c r="J321" s="444">
        <f t="array" ref="J321">IFERROR(INDEX('Retirement Calculator'!K:K,MATCH('Lorri 401b'!N321,'Retirement Calculator'!A:A,0),0),0)</f>
        <v>21655.303514578787</v>
      </c>
      <c r="K321" s="444">
        <f t="shared" ca="1" si="27"/>
        <v>16669.760716861671</v>
      </c>
      <c r="L321" s="444">
        <f t="shared" ca="1" si="28"/>
        <v>4017412.3327636626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4017412.3327636626</v>
      </c>
      <c r="J322" s="444">
        <f t="array" ref="J322">IFERROR(INDEX('Retirement Calculator'!K:K,MATCH('Lorri 401b'!N322,'Retirement Calculator'!A:A,0),0),0)</f>
        <v>21655.303514578787</v>
      </c>
      <c r="K322" s="444">
        <f t="shared" ca="1" si="27"/>
        <v>16648.987621871183</v>
      </c>
      <c r="L322" s="444">
        <f t="shared" ca="1" si="28"/>
        <v>4012406.016870955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4012406.016870955</v>
      </c>
      <c r="J323" s="444">
        <f t="array" ref="J323">IFERROR(INDEX('Retirement Calculator'!K:K,MATCH('Lorri 401b'!N323,'Retirement Calculator'!A:A,0),0),0)</f>
        <v>21655.303514578787</v>
      </c>
      <c r="K323" s="444">
        <f t="shared" ca="1" si="27"/>
        <v>16628.127972318231</v>
      </c>
      <c r="L323" s="444">
        <f t="shared" ca="1" si="28"/>
        <v>4007378.8413286945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4007378.8413286945</v>
      </c>
      <c r="J324" s="444">
        <f t="array" ref="J324">IFERROR(INDEX('Retirement Calculator'!K:K,MATCH('Lorri 401b'!N324,'Retirement Calculator'!A:A,0),0),0)</f>
        <v>21655.303514578787</v>
      </c>
      <c r="K324" s="444">
        <f t="shared" ca="1" si="27"/>
        <v>16607.181407558815</v>
      </c>
      <c r="L324" s="444">
        <f t="shared" ca="1" si="28"/>
        <v>4002330.7192216744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4002330.7192216744</v>
      </c>
      <c r="J325" s="444">
        <f t="array" ref="J325">IFERROR(INDEX('Retirement Calculator'!K:K,MATCH('Lorri 401b'!N325,'Retirement Calculator'!A:A,0),0),0)</f>
        <v>21655.303514578787</v>
      </c>
      <c r="K325" s="444">
        <f t="shared" ca="1" si="27"/>
        <v>16586.14756544623</v>
      </c>
      <c r="L325" s="444">
        <f t="shared" ca="1" si="28"/>
        <v>3997261.5632725419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3997261.5632725419</v>
      </c>
      <c r="J326" s="444">
        <f t="array" ref="J326">IFERROR(INDEX('Retirement Calculator'!K:K,MATCH('Lorri 401b'!N326,'Retirement Calculator'!A:A,0),0),0)</f>
        <v>21655.303514578787</v>
      </c>
      <c r="K326" s="444">
        <f t="shared" ca="1" si="27"/>
        <v>16565.026082324846</v>
      </c>
      <c r="L326" s="444">
        <f t="shared" ca="1" si="28"/>
        <v>3992171.2858402878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3992171.2858402878</v>
      </c>
      <c r="J327" s="444">
        <f t="array" ref="J327">IFERROR(INDEX('Retirement Calculator'!K:K,MATCH('Lorri 401b'!N327,'Retirement Calculator'!A:A,0),0),0)</f>
        <v>21655.303514578787</v>
      </c>
      <c r="K327" s="444">
        <f t="shared" ca="1" si="27"/>
        <v>16543.816593023788</v>
      </c>
      <c r="L327" s="444">
        <f t="shared" ca="1" si="28"/>
        <v>3987059.7989187329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3987059.7989187329</v>
      </c>
      <c r="J328" s="444">
        <f t="array" ref="J328">IFERROR(INDEX('Retirement Calculator'!K:K,MATCH('Lorri 401b'!N328,'Retirement Calculator'!A:A,0),0),0)</f>
        <v>21655.303514578787</v>
      </c>
      <c r="K328" s="444">
        <f t="shared" ca="1" si="27"/>
        <v>16522.518730850643</v>
      </c>
      <c r="L328" s="444">
        <f t="shared" ca="1" si="28"/>
        <v>3981927.0141350045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3981927.0141350045</v>
      </c>
      <c r="J329" s="444">
        <f t="array" ref="J329">IFERROR(INDEX('Retirement Calculator'!K:K,MATCH('Lorri 401b'!N329,'Retirement Calculator'!A:A,0),0),0)</f>
        <v>21655.303514578787</v>
      </c>
      <c r="K329" s="444">
        <f t="shared" ca="1" si="27"/>
        <v>16501.132127585108</v>
      </c>
      <c r="L329" s="444">
        <f t="shared" ca="1" si="28"/>
        <v>3976772.8427480105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3976772.8427480105</v>
      </c>
      <c r="J330" s="444">
        <f t="array" ref="J330">IFERROR(INDEX('Retirement Calculator'!K:K,MATCH('Lorri 401b'!N330,'Retirement Calculator'!A:A,0),0),0)</f>
        <v>21655.303514578787</v>
      </c>
      <c r="K330" s="444">
        <f t="shared" ca="1" si="27"/>
        <v>16479.656413472632</v>
      </c>
      <c r="L330" s="444">
        <f t="shared" ca="1" si="28"/>
        <v>3971597.1956469044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3971597.1956469044</v>
      </c>
      <c r="J331" s="444">
        <f t="array" ref="J331">IFERROR(INDEX('Retirement Calculator'!K:K,MATCH('Lorri 401b'!N331,'Retirement Calculator'!A:A,0),0),0)</f>
        <v>21655.303514578787</v>
      </c>
      <c r="K331" s="444">
        <f t="shared" ca="1" si="27"/>
        <v>16458.091217218021</v>
      </c>
      <c r="L331" s="444">
        <f t="shared" ca="1" si="28"/>
        <v>3966399.9833495435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3966399.9833495435</v>
      </c>
      <c r="J332" s="444">
        <f t="array" ref="J332">IFERROR(INDEX('Retirement Calculator'!K:K,MATCH('Lorri 401b'!N332,'Retirement Calculator'!A:A,0),0),0)</f>
        <v>21655.303514578787</v>
      </c>
      <c r="K332" s="444">
        <f t="shared" ca="1" si="27"/>
        <v>16436.436165979023</v>
      </c>
      <c r="L332" s="444">
        <f t="shared" ca="1" si="28"/>
        <v>3961181.1160009438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3961181.1160009438</v>
      </c>
      <c r="J333" s="444">
        <f t="array" ref="J333">IFERROR(INDEX('Retirement Calculator'!K:K,MATCH('Lorri 401b'!N333,'Retirement Calculator'!A:A,0),0),0)</f>
        <v>21655.303514578787</v>
      </c>
      <c r="K333" s="444">
        <f t="shared" ca="1" si="27"/>
        <v>16414.690885359851</v>
      </c>
      <c r="L333" s="444">
        <f t="shared" ca="1" si="28"/>
        <v>3955940.5033717249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3955940.5033717249</v>
      </c>
      <c r="J334" s="444">
        <f t="array" ref="J334">IFERROR(INDEX('Retirement Calculator'!K:K,MATCH('Lorri 401b'!N334,'Retirement Calculator'!A:A,0),0),0)</f>
        <v>21655.303514578787</v>
      </c>
      <c r="K334" s="444">
        <f t="shared" ca="1" si="27"/>
        <v>16392.854999404775</v>
      </c>
      <c r="L334" s="444">
        <f t="shared" ca="1" si="28"/>
        <v>3950678.0548565509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3950678.0548565509</v>
      </c>
      <c r="J335" s="444">
        <f t="array" ref="J335">IFERROR(INDEX('Retirement Calculator'!K:K,MATCH('Lorri 401b'!N335,'Retirement Calculator'!A:A,0),0),0)</f>
        <v>21655.303514578787</v>
      </c>
      <c r="K335" s="444">
        <f t="shared" ca="1" si="27"/>
        <v>16370.92813059155</v>
      </c>
      <c r="L335" s="444">
        <f t="shared" ca="1" si="28"/>
        <v>3945393.6794725638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3945393.6794725638</v>
      </c>
      <c r="J336" s="444">
        <f t="array" ref="J336">IFERROR(INDEX('Retirement Calculator'!K:K,MATCH('Lorri 401b'!N336,'Retirement Calculator'!A:A,0),0),0)</f>
        <v>21655.303514578787</v>
      </c>
      <c r="K336" s="444">
        <f t="shared" ca="1" si="27"/>
        <v>16348.909899824939</v>
      </c>
      <c r="L336" s="444">
        <f t="shared" ca="1" si="28"/>
        <v>3940087.2858578097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3940087.2858578097</v>
      </c>
      <c r="J337" s="444">
        <f t="array" ref="J337">IFERROR(INDEX('Retirement Calculator'!K:K,MATCH('Lorri 401b'!N337,'Retirement Calculator'!A:A,0),0),0)</f>
        <v>21655.303514578787</v>
      </c>
      <c r="K337" s="444">
        <f t="shared" ca="1" si="27"/>
        <v>16326.799926430129</v>
      </c>
      <c r="L337" s="444">
        <f t="shared" ca="1" si="28"/>
        <v>3934758.7822696608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3934758.7822696608</v>
      </c>
      <c r="J338" s="444">
        <f t="array" ref="J338">IFERROR(INDEX('Retirement Calculator'!K:K,MATCH('Lorri 401b'!N338,'Retirement Calculator'!A:A,0),0),0)</f>
        <v>21655.303514578787</v>
      </c>
      <c r="K338" s="444">
        <f t="shared" ca="1" si="27"/>
        <v>16304.597828146174</v>
      </c>
      <c r="L338" s="444">
        <f t="shared" ca="1" si="28"/>
        <v>3929408.0765832281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3929408.0765832281</v>
      </c>
      <c r="J339" s="444">
        <f t="array" ref="J339">IFERROR(INDEX('Retirement Calculator'!K:K,MATCH('Lorri 401b'!N339,'Retirement Calculator'!A:A,0),0),0)</f>
        <v>21655.303514578787</v>
      </c>
      <c r="K339" s="444">
        <f t="shared" ca="1" si="27"/>
        <v>16282.303221119371</v>
      </c>
      <c r="L339" s="444">
        <f t="shared" ca="1" si="28"/>
        <v>3924035.0762897688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3924035.0762897688</v>
      </c>
      <c r="J340" s="444">
        <f t="array" ref="J340">IFERROR(INDEX('Retirement Calculator'!K:K,MATCH('Lorri 401b'!N340,'Retirement Calculator'!A:A,0),0),0)</f>
        <v>21655.303514578787</v>
      </c>
      <c r="K340" s="444">
        <f t="shared" ca="1" si="27"/>
        <v>16259.915719896626</v>
      </c>
      <c r="L340" s="444">
        <f t="shared" ca="1" si="28"/>
        <v>3918639.6884950865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3918639.6884950865</v>
      </c>
      <c r="J341" s="444">
        <f t="array" ref="J341">IFERROR(INDEX('Retirement Calculator'!K:K,MATCH('Lorri 401b'!N341,'Retirement Calculator'!A:A,0),0),0)</f>
        <v>21655.303514578787</v>
      </c>
      <c r="K341" s="444">
        <f t="shared" ca="1" si="27"/>
        <v>16237.434937418782</v>
      </c>
      <c r="L341" s="444">
        <f t="shared" ca="1" si="28"/>
        <v>3913221.8199179266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3913221.8199179266</v>
      </c>
      <c r="J342" s="444">
        <f t="array" ref="J342">IFERROR(INDEX('Retirement Calculator'!K:K,MATCH('Lorri 401b'!N342,'Retirement Calculator'!A:A,0),0),0)</f>
        <v>21655.303514578787</v>
      </c>
      <c r="K342" s="444">
        <f t="shared" ca="1" si="27"/>
        <v>16214.860485013947</v>
      </c>
      <c r="L342" s="444">
        <f t="shared" ca="1" si="28"/>
        <v>3907781.3768883618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3907781.3768883618</v>
      </c>
      <c r="J343" s="444">
        <f t="array" ref="J343">IFERROR(INDEX('Retirement Calculator'!K:K,MATCH('Lorri 401b'!N343,'Retirement Calculator'!A:A,0),0),0)</f>
        <v>21655.303514578787</v>
      </c>
      <c r="K343" s="444">
        <f t="shared" ca="1" si="27"/>
        <v>16192.191972390761</v>
      </c>
      <c r="L343" s="444">
        <f t="shared" ca="1" si="28"/>
        <v>3902318.2653461737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3902318.2653461737</v>
      </c>
      <c r="J344" s="444">
        <f t="array" ref="J344">IFERROR(INDEX('Retirement Calculator'!K:K,MATCH('Lorri 401b'!N344,'Retirement Calculator'!A:A,0),0),0)</f>
        <v>21655.303514578787</v>
      </c>
      <c r="K344" s="444">
        <f t="shared" ca="1" si="27"/>
        <v>16169.429007631645</v>
      </c>
      <c r="L344" s="444">
        <f t="shared" ca="1" si="28"/>
        <v>3896832.3908392265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3896832.3908392265</v>
      </c>
      <c r="J345" s="444">
        <f t="array" ref="J345">IFERROR(INDEX('Retirement Calculator'!K:K,MATCH('Lorri 401b'!N345,'Retirement Calculator'!A:A,0),0),0)</f>
        <v>21655.303514578787</v>
      </c>
      <c r="K345" s="444">
        <f t="shared" ca="1" si="27"/>
        <v>16146.571197186031</v>
      </c>
      <c r="L345" s="444">
        <f t="shared" ca="1" si="28"/>
        <v>3891323.6585218338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3891323.6585218338</v>
      </c>
      <c r="J346" s="444">
        <f t="array" ref="J346">IFERROR(INDEX('Retirement Calculator'!K:K,MATCH('Lorri 401b'!N346,'Retirement Calculator'!A:A,0),0),0)</f>
        <v>21655.303514578787</v>
      </c>
      <c r="K346" s="444">
        <f t="shared" ca="1" si="27"/>
        <v>16123.618145863562</v>
      </c>
      <c r="L346" s="444">
        <f t="shared" ca="1" si="28"/>
        <v>3885791.9731531185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3885791.9731531185</v>
      </c>
      <c r="J347" s="444">
        <f t="array" ref="J347">IFERROR(INDEX('Retirement Calculator'!K:K,MATCH('Lorri 401b'!N347,'Retirement Calculator'!A:A,0),0),0)</f>
        <v>21655.303514578787</v>
      </c>
      <c r="K347" s="444">
        <f t="shared" ca="1" si="27"/>
        <v>16100.56945682725</v>
      </c>
      <c r="L347" s="444">
        <f t="shared" ca="1" si="28"/>
        <v>3880237.239095367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3880237.239095367</v>
      </c>
      <c r="J348" s="444">
        <f t="array" ref="J348">IFERROR(INDEX('Retirement Calculator'!K:K,MATCH('Lorri 401b'!N348,'Retirement Calculator'!A:A,0),0),0)</f>
        <v>21655.303514578787</v>
      </c>
      <c r="K348" s="444">
        <f t="shared" ca="1" si="27"/>
        <v>16077.424731586618</v>
      </c>
      <c r="L348" s="444">
        <f t="shared" ca="1" si="28"/>
        <v>3874659.3603123748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3874659.3603123748</v>
      </c>
      <c r="J349" s="444">
        <f t="array" ref="J349">IFERROR(INDEX('Retirement Calculator'!K:K,MATCH('Lorri 401b'!N349,'Retirement Calculator'!A:A,0),0),0)</f>
        <v>21655.303514578787</v>
      </c>
      <c r="K349" s="444">
        <f t="shared" ca="1" si="27"/>
        <v>16054.183569990819</v>
      </c>
      <c r="L349" s="444">
        <f t="shared" ca="1" si="28"/>
        <v>3869058.240367787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3869058.240367787</v>
      </c>
      <c r="J350" s="444">
        <f t="array" ref="J350">IFERROR(INDEX('Retirement Calculator'!K:K,MATCH('Lorri 401b'!N350,'Retirement Calculator'!A:A,0),0),0)</f>
        <v>21655.303514578787</v>
      </c>
      <c r="K350" s="444">
        <f t="shared" ca="1" si="27"/>
        <v>16030.8455702217</v>
      </c>
      <c r="L350" s="444">
        <f t="shared" ca="1" si="28"/>
        <v>3863433.7824234297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3863433.7824234297</v>
      </c>
      <c r="J351" s="444">
        <f t="array" ref="J351">IFERROR(INDEX('Retirement Calculator'!K:K,MATCH('Lorri 401b'!N351,'Retirement Calculator'!A:A,0),0),0)</f>
        <v>21655.303514578787</v>
      </c>
      <c r="K351" s="444">
        <f t="shared" ca="1" si="27"/>
        <v>16007.410328786877</v>
      </c>
      <c r="L351" s="444">
        <f t="shared" ca="1" si="28"/>
        <v>3857785.8892376376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3857785.8892376376</v>
      </c>
      <c r="J352" s="444">
        <f t="array" ref="J352">IFERROR(INDEX('Retirement Calculator'!K:K,MATCH('Lorri 401b'!N352,'Retirement Calculator'!A:A,0),0),0)</f>
        <v>21655.303514578787</v>
      </c>
      <c r="K352" s="444">
        <f t="shared" ca="1" si="27"/>
        <v>15983.877440512746</v>
      </c>
      <c r="L352" s="444">
        <f t="shared" ca="1" si="28"/>
        <v>3852114.4631635714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3852114.4631635714</v>
      </c>
      <c r="J353" s="444">
        <f t="array" ref="J353">IFERROR(INDEX('Retirement Calculator'!K:K,MATCH('Lorri 401b'!N353,'Retirement Calculator'!A:A,0),0),0)</f>
        <v>21655.303514578787</v>
      </c>
      <c r="K353" s="444">
        <f t="shared" ca="1" si="27"/>
        <v>15960.246498537468</v>
      </c>
      <c r="L353" s="444">
        <f t="shared" ca="1" si="28"/>
        <v>3846419.4061475298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3846419.4061475298</v>
      </c>
      <c r="J354" s="444">
        <f t="array" ref="J354">IFERROR(INDEX('Retirement Calculator'!K:K,MATCH('Lorri 401b'!N354,'Retirement Calculator'!A:A,0),0),0)</f>
        <v>21655.303514578787</v>
      </c>
      <c r="K354" s="444">
        <f t="shared" ca="1" si="27"/>
        <v>15936.517094303965</v>
      </c>
      <c r="L354" s="444">
        <f t="shared" ca="1" si="28"/>
        <v>3840700.6197272548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3840700.6197272548</v>
      </c>
      <c r="J355" s="444">
        <f t="array" ref="J355">IFERROR(INDEX('Retirement Calculator'!K:K,MATCH('Lorri 401b'!N355,'Retirement Calculator'!A:A,0),0),0)</f>
        <v>21655.303514578787</v>
      </c>
      <c r="K355" s="444">
        <f t="shared" ca="1" si="27"/>
        <v>15912.688817552818</v>
      </c>
      <c r="L355" s="444">
        <f t="shared" ca="1" si="28"/>
        <v>3834958.0050302288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3834958.0050302288</v>
      </c>
      <c r="J356" s="444">
        <f t="array" ref="J356">IFERROR(INDEX('Retirement Calculator'!K:K,MATCH('Lorri 401b'!N356,'Retirement Calculator'!A:A,0),0),0)</f>
        <v>21655.303514578787</v>
      </c>
      <c r="K356" s="444">
        <f t="shared" ca="1" si="27"/>
        <v>15888.761256315207</v>
      </c>
      <c r="L356" s="444">
        <f t="shared" ca="1" si="28"/>
        <v>3829191.4627719652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3829191.4627719652</v>
      </c>
      <c r="J357" s="444">
        <f t="array" ref="J357">IFERROR(INDEX('Retirement Calculator'!K:K,MATCH('Lorri 401b'!N357,'Retirement Calculator'!A:A,0),0),0)</f>
        <v>21655.303514578787</v>
      </c>
      <c r="K357" s="444">
        <f t="shared" ca="1" si="27"/>
        <v>15864.733996905778</v>
      </c>
      <c r="L357" s="444">
        <f t="shared" ca="1" si="28"/>
        <v>3823400.8932542922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3823400.8932542922</v>
      </c>
      <c r="J358" s="444">
        <f t="array" ref="J358">IFERROR(INDEX('Retirement Calculator'!K:K,MATCH('Lorri 401b'!N358,'Retirement Calculator'!A:A,0),0),0)</f>
        <v>21655.303514578787</v>
      </c>
      <c r="K358" s="444">
        <f t="shared" ca="1" si="27"/>
        <v>15840.606623915473</v>
      </c>
      <c r="L358" s="444">
        <f t="shared" ca="1" si="28"/>
        <v>3817586.1963636288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3817586.1963636288</v>
      </c>
      <c r="J359" s="444">
        <f t="array" ref="J359">IFERROR(INDEX('Retirement Calculator'!K:K,MATCH('Lorri 401b'!N359,'Retirement Calculator'!A:A,0),0),0)</f>
        <v>21655.303514578787</v>
      </c>
      <c r="K359" s="444">
        <f t="shared" ca="1" si="27"/>
        <v>15816.378720204375</v>
      </c>
      <c r="L359" s="444">
        <f t="shared" ca="1" si="28"/>
        <v>3811747.2715692543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3811747.2715692543</v>
      </c>
      <c r="J360" s="444">
        <f t="array" ref="J360">IFERROR(INDEX('Retirement Calculator'!K:K,MATCH('Lorri 401b'!N360,'Retirement Calculator'!A:A,0),0),0)</f>
        <v>21655.303514578787</v>
      </c>
      <c r="K360" s="444">
        <f t="shared" ca="1" si="27"/>
        <v>15792.04986689448</v>
      </c>
      <c r="L360" s="444">
        <f t="shared" ca="1" si="28"/>
        <v>3805884.0179215698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3805884.0179215698</v>
      </c>
      <c r="J361" s="444">
        <f t="array" ref="J361">IFERROR(INDEX('Retirement Calculator'!K:K,MATCH('Lorri 401b'!N361,'Retirement Calculator'!A:A,0),0),0)</f>
        <v>21655.303514578787</v>
      </c>
      <c r="K361" s="444">
        <f t="shared" ca="1" si="27"/>
        <v>15767.619643362463</v>
      </c>
      <c r="L361" s="444">
        <f t="shared" ca="1" si="28"/>
        <v>3799996.3340503532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3799996.3340503532</v>
      </c>
      <c r="J362" s="444">
        <f t="array" ref="J362">IFERROR(INDEX('Retirement Calculator'!K:K,MATCH('Lorri 401b'!N362,'Retirement Calculator'!A:A,0),0),0)</f>
        <v>21655.303514578787</v>
      </c>
      <c r="K362" s="444">
        <f t="shared" ca="1" si="27"/>
        <v>15743.087627232393</v>
      </c>
      <c r="L362" s="444">
        <f t="shared" ca="1" si="28"/>
        <v>3794084.1181630068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3794084.1181630068</v>
      </c>
      <c r="J363" s="444">
        <f t="array" ref="J363">IFERROR(INDEX('Retirement Calculator'!K:K,MATCH('Lorri 401b'!N363,'Retirement Calculator'!A:A,0),0),0)</f>
        <v>21655.303514578787</v>
      </c>
      <c r="K363" s="444">
        <f t="shared" ca="1" si="27"/>
        <v>15718.453394368451</v>
      </c>
      <c r="L363" s="444">
        <f t="shared" ca="1" si="28"/>
        <v>3788147.2680427963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3788147.2680427963</v>
      </c>
      <c r="J364" s="444">
        <f t="array" ref="J364">IFERROR(INDEX('Retirement Calculator'!K:K,MATCH('Lorri 401b'!N364,'Retirement Calculator'!A:A,0),0),0)</f>
        <v>21655.303514578787</v>
      </c>
      <c r="K364" s="444">
        <f t="shared" ca="1" si="27"/>
        <v>15693.716518867572</v>
      </c>
      <c r="L364" s="444">
        <f t="shared" ca="1" si="28"/>
        <v>3782185.6810470852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3782185.6810470852</v>
      </c>
      <c r="J365" s="444">
        <f t="array" ref="J365">IFERROR(INDEX('Retirement Calculator'!K:K,MATCH('Lorri 401b'!N365,'Retirement Calculator'!A:A,0),0),0)</f>
        <v>21655.303514578787</v>
      </c>
      <c r="K365" s="444">
        <f t="shared" ca="1" si="27"/>
        <v>15668.87657305211</v>
      </c>
      <c r="L365" s="444">
        <f t="shared" ca="1" si="28"/>
        <v>3776199.2541055586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3776199.2541055586</v>
      </c>
      <c r="J366" s="444">
        <f t="array" ref="J366">IFERROR(INDEX('Retirement Calculator'!K:K,MATCH('Lorri 401b'!N366,'Retirement Calculator'!A:A,0),0),0)</f>
        <v>21655.303514578787</v>
      </c>
      <c r="K366" s="444">
        <f t="shared" ca="1" si="27"/>
        <v>15643.933127462415</v>
      </c>
      <c r="L366" s="444">
        <f t="shared" ca="1" si="28"/>
        <v>3770187.8837184422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3770187.8837184422</v>
      </c>
      <c r="J367" s="444">
        <f t="array" ref="J367">IFERROR(INDEX('Retirement Calculator'!K:K,MATCH('Lorri 401b'!N367,'Retirement Calculator'!A:A,0),0),0)</f>
        <v>21655.303514578787</v>
      </c>
      <c r="K367" s="444">
        <f t="shared" ca="1" si="27"/>
        <v>15618.885750849431</v>
      </c>
      <c r="L367" s="444">
        <f t="shared" ca="1" si="28"/>
        <v>3764151.4659547126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3764151.4659547126</v>
      </c>
      <c r="J368" s="444">
        <f t="array" ref="J368">IFERROR(INDEX('Retirement Calculator'!K:K,MATCH('Lorri 401b'!N368,'Retirement Calculator'!A:A,0),0),0)</f>
        <v>21655.303514578787</v>
      </c>
      <c r="K368" s="444">
        <f t="shared" ca="1" si="27"/>
        <v>15593.734010167223</v>
      </c>
      <c r="L368" s="444">
        <f t="shared" ca="1" si="28"/>
        <v>3758089.8964503012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3758089.8964503012</v>
      </c>
      <c r="J369" s="444">
        <f t="array" ref="J369">IFERROR(INDEX('Retirement Calculator'!K:K,MATCH('Lorri 401b'!N369,'Retirement Calculator'!A:A,0),0),0)</f>
        <v>21655.303514578787</v>
      </c>
      <c r="K369" s="444">
        <f t="shared" ca="1" si="27"/>
        <v>15568.477470565509</v>
      </c>
      <c r="L369" s="444">
        <f t="shared" ca="1" si="28"/>
        <v>3752003.0704062879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3752003.0704062879</v>
      </c>
      <c r="J370" s="444">
        <f t="array" ref="J370">IFERROR(INDEX('Retirement Calculator'!K:K,MATCH('Lorri 401b'!N370,'Retirement Calculator'!A:A,0),0),0)</f>
        <v>21655.303514578787</v>
      </c>
      <c r="K370" s="444">
        <f t="shared" ca="1" si="27"/>
        <v>15543.115695382119</v>
      </c>
      <c r="L370" s="444">
        <f t="shared" ca="1" si="28"/>
        <v>3745890.8825870911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3745890.8825870911</v>
      </c>
      <c r="J371" s="444">
        <f t="array" ref="J371">IFERROR(INDEX('Retirement Calculator'!K:K,MATCH('Lorri 401b'!N371,'Retirement Calculator'!A:A,0),0),0)</f>
        <v>21655.303514578787</v>
      </c>
      <c r="K371" s="444">
        <f t="shared" ca="1" si="27"/>
        <v>15517.648246135468</v>
      </c>
      <c r="L371" s="444">
        <f t="shared" ca="1" si="28"/>
        <v>3739753.2273186478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3739753.2273186478</v>
      </c>
      <c r="J372" s="444">
        <f t="array" ref="J372">IFERROR(INDEX('Retirement Calculator'!K:K,MATCH('Lorri 401b'!N372,'Retirement Calculator'!A:A,0),0),0)</f>
        <v>21655.303514578787</v>
      </c>
      <c r="K372" s="444">
        <f t="shared" ca="1" si="27"/>
        <v>15492.074682516954</v>
      </c>
      <c r="L372" s="444">
        <f t="shared" ca="1" si="28"/>
        <v>3733589.9984865859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3733589.9984865859</v>
      </c>
      <c r="J373" s="444">
        <f t="array" ref="J373">IFERROR(INDEX('Retirement Calculator'!K:K,MATCH('Lorri 401b'!N373,'Retirement Calculator'!A:A,0),0),0)</f>
        <v>21655.303514578787</v>
      </c>
      <c r="K373" s="444">
        <f t="shared" ca="1" si="27"/>
        <v>15466.394562383361</v>
      </c>
      <c r="L373" s="444">
        <f t="shared" ca="1" si="28"/>
        <v>3727401.0895343903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3727401.0895343903</v>
      </c>
      <c r="J374" s="444">
        <f t="array" ref="J374">IFERROR(INDEX('Retirement Calculator'!K:K,MATCH('Lorri 401b'!N374,'Retirement Calculator'!A:A,0),0),0)</f>
        <v>21655.303514578787</v>
      </c>
      <c r="K374" s="444">
        <f t="shared" ca="1" si="27"/>
        <v>15440.607441749216</v>
      </c>
      <c r="L374" s="444">
        <f t="shared" ca="1" si="28"/>
        <v>3721186.3934615608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3721186.3934615608</v>
      </c>
      <c r="J375" s="444">
        <f t="array" ref="J375">IFERROR(INDEX('Retirement Calculator'!K:K,MATCH('Lorri 401b'!N375,'Retirement Calculator'!A:A,0),0),0)</f>
        <v>21655.303514578787</v>
      </c>
      <c r="K375" s="444">
        <f t="shared" ca="1" si="27"/>
        <v>15414.712874779092</v>
      </c>
      <c r="L375" s="444">
        <f t="shared" ca="1" si="28"/>
        <v>3714945.802821761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3714945.802821761</v>
      </c>
      <c r="J376" s="444">
        <f t="array" ref="J376">IFERROR(INDEX('Retirement Calculator'!K:K,MATCH('Lorri 401b'!N376,'Retirement Calculator'!A:A,0),0),0)</f>
        <v>21655.303514578787</v>
      </c>
      <c r="K376" s="444">
        <f t="shared" ca="1" si="27"/>
        <v>15388.710413779925</v>
      </c>
      <c r="L376" s="444">
        <f t="shared" ca="1" si="28"/>
        <v>3708679.2097209622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3708679.2097209622</v>
      </c>
      <c r="J377" s="444">
        <f t="array" ref="J377">IFERROR(INDEX('Retirement Calculator'!K:K,MATCH('Lorri 401b'!N377,'Retirement Calculator'!A:A,0),0),0)</f>
        <v>21655.303514578787</v>
      </c>
      <c r="K377" s="444">
        <f t="shared" ca="1" si="27"/>
        <v>15362.599609193267</v>
      </c>
      <c r="L377" s="444">
        <f t="shared" ca="1" si="28"/>
        <v>3702386.5058155768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3702386.5058155768</v>
      </c>
      <c r="J378" s="444">
        <f t="array" ref="J378">IFERROR(INDEX('Retirement Calculator'!K:K,MATCH('Lorri 401b'!N378,'Retirement Calculator'!A:A,0),0),0)</f>
        <v>21655.303514578787</v>
      </c>
      <c r="K378" s="444">
        <f t="shared" ca="1" si="27"/>
        <v>15336.38000958749</v>
      </c>
      <c r="L378" s="444">
        <f t="shared" ca="1" si="28"/>
        <v>3696067.5823105853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3696067.5823105853</v>
      </c>
      <c r="J379" s="444">
        <f t="array" ref="J379">IFERROR(INDEX('Retirement Calculator'!K:K,MATCH('Lorri 401b'!N379,'Retirement Calculator'!A:A,0),0),0)</f>
        <v>21655.303514578787</v>
      </c>
      <c r="K379" s="444">
        <f t="shared" ca="1" si="27"/>
        <v>15310.051161650026</v>
      </c>
      <c r="L379" s="444">
        <f t="shared" ca="1" si="28"/>
        <v>3689722.3299576566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3689722.3299576566</v>
      </c>
      <c r="J380" s="444">
        <f t="array" ref="J380">IFERROR(INDEX('Retirement Calculator'!K:K,MATCH('Lorri 401b'!N380,'Retirement Calculator'!A:A,0),0),0)</f>
        <v>21655.303514578787</v>
      </c>
      <c r="K380" s="444">
        <f t="shared" ca="1" si="27"/>
        <v>15283.612610179491</v>
      </c>
      <c r="L380" s="444">
        <f t="shared" ca="1" si="28"/>
        <v>3683350.6390532572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3683350.6390532572</v>
      </c>
      <c r="J381" s="444">
        <f t="array" ref="J381">IFERROR(INDEX('Retirement Calculator'!K:K,MATCH('Lorri 401b'!N381,'Retirement Calculator'!A:A,0),0),0)</f>
        <v>21655.303514578787</v>
      </c>
      <c r="K381" s="444">
        <f t="shared" ca="1" si="27"/>
        <v>15257.063898077826</v>
      </c>
      <c r="L381" s="444">
        <f t="shared" ca="1" si="28"/>
        <v>3676952.399436756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3676952.399436756</v>
      </c>
      <c r="J382" s="444">
        <f t="array" ref="J382">IFERROR(INDEX('Retirement Calculator'!K:K,MATCH('Lorri 401b'!N382,'Retirement Calculator'!A:A,0),0),0)</f>
        <v>21655.303514578787</v>
      </c>
      <c r="K382" s="444">
        <f t="shared" ca="1" si="27"/>
        <v>15230.404566342404</v>
      </c>
      <c r="L382" s="444">
        <f t="shared" ca="1" si="28"/>
        <v>3670527.5004885197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3670527.5004885197</v>
      </c>
      <c r="J383" s="444">
        <f t="array" ref="J383">IFERROR(INDEX('Retirement Calculator'!K:K,MATCH('Lorri 401b'!N383,'Retirement Calculator'!A:A,0),0),0)</f>
        <v>21655.303514578787</v>
      </c>
      <c r="K383" s="444">
        <f t="shared" ca="1" si="27"/>
        <v>15203.634154058087</v>
      </c>
      <c r="L383" s="444">
        <f t="shared" ca="1" si="28"/>
        <v>3664075.8311279989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3664075.8311279989</v>
      </c>
      <c r="J384" s="444">
        <f t="array" ref="J384">IFERROR(INDEX('Retirement Calculator'!K:K,MATCH('Lorri 401b'!N384,'Retirement Calculator'!A:A,0),0),0)</f>
        <v>21655.303514578787</v>
      </c>
      <c r="K384" s="444">
        <f t="shared" ca="1" si="27"/>
        <v>15176.752198389251</v>
      </c>
      <c r="L384" s="444">
        <f t="shared" ca="1" si="28"/>
        <v>3657597.2798118093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3657597.2798118093</v>
      </c>
      <c r="J385" s="444">
        <f t="array" ref="J385">IFERROR(INDEX('Retirement Calculator'!K:K,MATCH('Lorri 401b'!N385,'Retirement Calculator'!A:A,0),0),0)</f>
        <v>21655.303514578787</v>
      </c>
      <c r="K385" s="444">
        <f t="shared" ca="1" si="27"/>
        <v>15149.758234571793</v>
      </c>
      <c r="L385" s="444">
        <f t="shared" ca="1" si="28"/>
        <v>3651091.7345318021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3651091.7345318021</v>
      </c>
      <c r="J386" s="444">
        <f t="array" ref="J386">IFERROR(INDEX('Retirement Calculator'!K:K,MATCH('Lorri 401b'!N386,'Retirement Calculator'!A:A,0),0),0)</f>
        <v>21655.303514578787</v>
      </c>
      <c r="K386" s="444">
        <f t="shared" ca="1" si="27"/>
        <v>15122.651795905094</v>
      </c>
      <c r="L386" s="444">
        <f t="shared" ca="1" si="28"/>
        <v>3644559.0828131284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3644559.0828131284</v>
      </c>
      <c r="J387" s="444">
        <f t="array" ref="J387">IFERROR(INDEX('Retirement Calculator'!K:K,MATCH('Lorri 401b'!N387,'Retirement Calculator'!A:A,0),0),0)</f>
        <v>21655.303514578787</v>
      </c>
      <c r="K387" s="444">
        <f t="shared" ca="1" si="27"/>
        <v>15095.432413743956</v>
      </c>
      <c r="L387" s="444">
        <f t="shared" ca="1" si="28"/>
        <v>3637999.2117122933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3637999.2117122933</v>
      </c>
      <c r="J388" s="444">
        <f t="array" ref="J388">IFERROR(INDEX('Retirement Calculator'!K:K,MATCH('Lorri 401b'!N388,'Retirement Calculator'!A:A,0),0),0)</f>
        <v>21655.303514578787</v>
      </c>
      <c r="K388" s="444">
        <f t="shared" ca="1" si="27"/>
        <v>15068.099617490478</v>
      </c>
      <c r="L388" s="444">
        <f t="shared" ca="1" si="28"/>
        <v>3631412.007815205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3631412.007815205</v>
      </c>
      <c r="J389" s="444">
        <f t="array" ref="J389">IFERROR(INDEX('Retirement Calculator'!K:K,MATCH('Lorri 401b'!N389,'Retirement Calculator'!A:A,0),0),0)</f>
        <v>21655.303514578787</v>
      </c>
      <c r="K389" s="444">
        <f t="shared" ca="1" si="27"/>
        <v>15040.652934585942</v>
      </c>
      <c r="L389" s="444">
        <f t="shared" ca="1" si="28"/>
        <v>3624797.3572352123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3624797.3572352123</v>
      </c>
      <c r="J390" s="444">
        <f t="array" ref="J390">IFERROR(INDEX('Retirement Calculator'!K:K,MATCH('Lorri 401b'!N390,'Retirement Calculator'!A:A,0),0),0)</f>
        <v>21655.303514578787</v>
      </c>
      <c r="K390" s="444">
        <f t="shared" ca="1" si="27"/>
        <v>15013.091890502639</v>
      </c>
      <c r="L390" s="444">
        <f t="shared" ca="1" si="28"/>
        <v>3618155.1456111362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3618155.1456111362</v>
      </c>
      <c r="J391" s="444">
        <f t="array" ref="J391">IFERROR(INDEX('Retirement Calculator'!K:K,MATCH('Lorri 401b'!N391,'Retirement Calculator'!A:A,0),0),0)</f>
        <v>21655.303514578787</v>
      </c>
      <c r="K391" s="444">
        <f t="shared" ca="1" si="27"/>
        <v>14985.416008735656</v>
      </c>
      <c r="L391" s="444">
        <f t="shared" ca="1" si="28"/>
        <v>3611485.2581052929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3611485.2581052929</v>
      </c>
      <c r="J392" s="444">
        <f t="array" ref="J392">IFERROR(INDEX('Retirement Calculator'!K:K,MATCH('Lorri 401b'!N392,'Retirement Calculator'!A:A,0),0),0)</f>
        <v>21655.303514578787</v>
      </c>
      <c r="K392" s="444">
        <f t="shared" ca="1" si="27"/>
        <v>14957.624810794643</v>
      </c>
      <c r="L392" s="444">
        <f t="shared" ca="1" si="28"/>
        <v>3604787.5794015089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3604787.5794015089</v>
      </c>
      <c r="J393" s="444">
        <f t="array" ref="J393">IFERROR(INDEX('Retirement Calculator'!K:K,MATCH('Lorri 401b'!N393,'Retirement Calculator'!A:A,0),0),0)</f>
        <v>21655.303514578787</v>
      </c>
      <c r="K393" s="444">
        <f t="shared" ca="1" si="27"/>
        <v>14929.717816195542</v>
      </c>
      <c r="L393" s="444">
        <f t="shared" ca="1" si="28"/>
        <v>3598061.9937031255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3598061.9937031255</v>
      </c>
      <c r="J394" s="444">
        <f t="array" ref="J394">IFERROR(INDEX('Retirement Calculator'!K:K,MATCH('Lorri 401b'!N394,'Retirement Calculator'!A:A,0),0),0)</f>
        <v>21655.303514578787</v>
      </c>
      <c r="K394" s="444">
        <f t="shared" ca="1" si="27"/>
        <v>14901.694542452278</v>
      </c>
      <c r="L394" s="444">
        <f t="shared" ca="1" si="28"/>
        <v>3591308.3847309989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3591308.3847309989</v>
      </c>
      <c r="J395" s="444">
        <f t="array" ref="J395">IFERROR(INDEX('Retirement Calculator'!K:K,MATCH('Lorri 401b'!N395,'Retirement Calculator'!A:A,0),0),0)</f>
        <v>21655.303514578787</v>
      </c>
      <c r="K395" s="444">
        <f t="shared" ca="1" si="27"/>
        <v>14873.554505068414</v>
      </c>
      <c r="L395" s="444">
        <f t="shared" ca="1" si="28"/>
        <v>3584526.6357214884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3584526.6357214884</v>
      </c>
      <c r="J396" s="444">
        <f t="array" ref="J396">IFERROR(INDEX('Retirement Calculator'!K:K,MATCH('Lorri 401b'!N396,'Retirement Calculator'!A:A,0),0),0)</f>
        <v>21655.303514578787</v>
      </c>
      <c r="K396" s="444">
        <f t="shared" ca="1" si="27"/>
        <v>14845.297217528787</v>
      </c>
      <c r="L396" s="444">
        <f t="shared" ca="1" si="28"/>
        <v>3577716.6294244383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3577716.6294244383</v>
      </c>
      <c r="J397" s="444">
        <f t="array" ref="J397">IFERROR(INDEX('Retirement Calculator'!K:K,MATCH('Lorri 401b'!N397,'Retirement Calculator'!A:A,0),0),0)</f>
        <v>21655.303514578787</v>
      </c>
      <c r="K397" s="444">
        <f t="shared" ca="1" si="27"/>
        <v>14816.922191291082</v>
      </c>
      <c r="L397" s="444">
        <f t="shared" ca="1" si="28"/>
        <v>3570878.2481011506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3570878.2481011506</v>
      </c>
      <c r="J398" s="444">
        <f t="array" ref="J398">IFERROR(INDEX('Retirement Calculator'!K:K,MATCH('Lorri 401b'!N398,'Retirement Calculator'!A:A,0),0),0)</f>
        <v>21655.303514578787</v>
      </c>
      <c r="K398" s="444">
        <f t="shared" ca="1" si="27"/>
        <v>14788.428935777381</v>
      </c>
      <c r="L398" s="444">
        <f t="shared" ca="1" si="28"/>
        <v>3564011.3735223492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3564011.3735223492</v>
      </c>
      <c r="J399" s="444">
        <f t="array" ref="J399">IFERROR(INDEX('Retirement Calculator'!K:K,MATCH('Lorri 401b'!N399,'Retirement Calculator'!A:A,0),0),0)</f>
        <v>21655.303514578787</v>
      </c>
      <c r="K399" s="444">
        <f t="shared" ca="1" si="27"/>
        <v>14759.816958365711</v>
      </c>
      <c r="L399" s="444">
        <f t="shared" ca="1" si="28"/>
        <v>3557115.8869661358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3557115.8869661358</v>
      </c>
      <c r="J400" s="444">
        <f t="array" ref="J400">IFERROR(INDEX('Retirement Calculator'!K:K,MATCH('Lorri 401b'!N400,'Retirement Calculator'!A:A,0),0),0)</f>
        <v>21655.303514578787</v>
      </c>
      <c r="K400" s="444">
        <f t="shared" ca="1" si="27"/>
        <v>14731.085764381487</v>
      </c>
      <c r="L400" s="444">
        <f t="shared" ca="1" si="28"/>
        <v>3550191.6692159385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3550191.6692159385</v>
      </c>
      <c r="J401" s="444">
        <f t="array" ref="J401">IFERROR(INDEX('Retirement Calculator'!K:K,MATCH('Lorri 401b'!N401,'Retirement Calculator'!A:A,0),0),0)</f>
        <v>21655.303514578787</v>
      </c>
      <c r="K401" s="444">
        <f t="shared" ca="1" si="27"/>
        <v>14702.234857088999</v>
      </c>
      <c r="L401" s="444">
        <f t="shared" ca="1" si="28"/>
        <v>3543238.6005584486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3543238.6005584486</v>
      </c>
      <c r="J402" s="444">
        <f t="array" ref="J402">IFERROR(INDEX('Retirement Calculator'!K:K,MATCH('Lorri 401b'!N402,'Retirement Calculator'!A:A,0),0),0)</f>
        <v>21655.303514578787</v>
      </c>
      <c r="K402" s="444">
        <f t="shared" ca="1" si="27"/>
        <v>14673.263737682792</v>
      </c>
      <c r="L402" s="444">
        <f t="shared" ca="1" si="28"/>
        <v>3536256.5607815525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3536256.5607815525</v>
      </c>
      <c r="J403" s="444">
        <f t="array" ref="J403">IFERROR(INDEX('Retirement Calculator'!K:K,MATCH('Lorri 401b'!N403,'Retirement Calculator'!A:A,0),0),0)</f>
        <v>21655.303514578787</v>
      </c>
      <c r="K403" s="444">
        <f t="shared" ca="1" si="27"/>
        <v>14644.171905279054</v>
      </c>
      <c r="L403" s="444">
        <f t="shared" ca="1" si="28"/>
        <v>3529245.4291722528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3529245.4291722528</v>
      </c>
      <c r="J404" s="444">
        <f t="array" ref="J404">IFERROR(INDEX('Retirement Calculator'!K:K,MATCH('Lorri 401b'!N404,'Retirement Calculator'!A:A,0),0),0)</f>
        <v>21655.303514578787</v>
      </c>
      <c r="K404" s="444">
        <f t="shared" ca="1" si="27"/>
        <v>14614.958856906977</v>
      </c>
      <c r="L404" s="444">
        <f t="shared" ca="1" si="28"/>
        <v>3522205.0845145811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3522205.0845145811</v>
      </c>
      <c r="J405" s="444">
        <f t="array" ref="J405">IFERROR(INDEX('Retirement Calculator'!K:K,MATCH('Lorri 401b'!N405,'Retirement Calculator'!A:A,0),0),0)</f>
        <v>21655.303514578787</v>
      </c>
      <c r="K405" s="444">
        <f t="shared" ca="1" si="27"/>
        <v>14585.624087500008</v>
      </c>
      <c r="L405" s="444">
        <f t="shared" ca="1" si="28"/>
        <v>3515135.4050875022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3515135.4050875022</v>
      </c>
      <c r="J406" s="444">
        <f t="array" ref="J406">IFERROR(INDEX('Retirement Calculator'!K:K,MATCH('Lorri 401b'!N406,'Retirement Calculator'!A:A,0),0),0)</f>
        <v>21655.303514578787</v>
      </c>
      <c r="K406" s="444">
        <f t="shared" ca="1" si="27"/>
        <v>14556.16708988718</v>
      </c>
      <c r="L406" s="444">
        <f t="shared" ca="1" si="28"/>
        <v>3508036.2686628103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3508036.2686628103</v>
      </c>
      <c r="J407" s="444">
        <f t="array" ref="J407">IFERROR(INDEX('Retirement Calculator'!K:K,MATCH('Lorri 401b'!N407,'Retirement Calculator'!A:A,0),0),0)</f>
        <v>21655.303514578787</v>
      </c>
      <c r="K407" s="444">
        <f t="shared" ca="1" si="27"/>
        <v>14526.587354784298</v>
      </c>
      <c r="L407" s="444">
        <f t="shared" ca="1" si="28"/>
        <v>3500907.5525030158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3500907.5525030158</v>
      </c>
      <c r="J408" s="444">
        <f t="array" ref="J408">IFERROR(INDEX('Retirement Calculator'!K:K,MATCH('Lorri 401b'!N408,'Retirement Calculator'!A:A,0),0),0)</f>
        <v>21655.303514578787</v>
      </c>
      <c r="K408" s="444">
        <f t="shared" ca="1" si="27"/>
        <v>14496.884370785154</v>
      </c>
      <c r="L408" s="444">
        <f t="shared" ca="1" si="28"/>
        <v>3493749.1333592222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3493749.1333592222</v>
      </c>
      <c r="J409" s="444">
        <f t="array" ref="J409">IFERROR(INDEX('Retirement Calculator'!K:K,MATCH('Lorri 401b'!N409,'Retirement Calculator'!A:A,0),0),0)</f>
        <v>21655.303514578787</v>
      </c>
      <c r="K409" s="444">
        <f t="shared" ca="1" si="27"/>
        <v>14467.057624352683</v>
      </c>
      <c r="L409" s="444">
        <f t="shared" ca="1" si="28"/>
        <v>3486560.887468996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3486560.887468996</v>
      </c>
      <c r="J410" s="444">
        <f t="array" ref="J410">IFERROR(INDEX('Retirement Calculator'!K:K,MATCH('Lorri 401b'!N410,'Retirement Calculator'!A:A,0),0),0)</f>
        <v>21655.303514578787</v>
      </c>
      <c r="K410" s="444">
        <f t="shared" ca="1" si="27"/>
        <v>14437.106599810071</v>
      </c>
      <c r="L410" s="444">
        <f t="shared" ca="1" si="28"/>
        <v>3479342.6905542272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3479342.6905542272</v>
      </c>
      <c r="J411" s="444">
        <f t="array" ref="J411">IFERROR(INDEX('Retirement Calculator'!K:K,MATCH('Lorri 401b'!N411,'Retirement Calculator'!A:A,0),0),0)</f>
        <v>21655.303514578787</v>
      </c>
      <c r="K411" s="444">
        <f t="shared" ca="1" si="27"/>
        <v>14407.030779331868</v>
      </c>
      <c r="L411" s="444">
        <f t="shared" ca="1" si="28"/>
        <v>3472094.4178189803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3472094.4178189803</v>
      </c>
      <c r="J412" s="444">
        <f t="array" ref="J412">IFERROR(INDEX('Retirement Calculator'!K:K,MATCH('Lorri 401b'!N412,'Retirement Calculator'!A:A,0),0),0)</f>
        <v>21655.303514578787</v>
      </c>
      <c r="K412" s="444">
        <f t="shared" ca="1" si="27"/>
        <v>14376.829642935007</v>
      </c>
      <c r="L412" s="444">
        <f t="shared" ca="1" si="28"/>
        <v>3464815.9439473366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3464815.9439473366</v>
      </c>
      <c r="J413" s="444">
        <f t="array" ref="J413">IFERROR(INDEX('Retirement Calculator'!K:K,MATCH('Lorri 401b'!N413,'Retirement Calculator'!A:A,0),0),0)</f>
        <v>21655.303514578787</v>
      </c>
      <c r="K413" s="444">
        <f t="shared" ca="1" si="27"/>
        <v>14346.502668469826</v>
      </c>
      <c r="L413" s="444">
        <f t="shared" ca="1" si="28"/>
        <v>3457507.1431012275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3457507.1431012275</v>
      </c>
      <c r="J414" s="444">
        <f t="array" ref="J414">IFERROR(INDEX('Retirement Calculator'!K:K,MATCH('Lorri 401b'!N414,'Retirement Calculator'!A:A,0),0),0)</f>
        <v>21655.303514578787</v>
      </c>
      <c r="K414" s="444">
        <f t="shared" ca="1" si="27"/>
        <v>14316.049331611033</v>
      </c>
      <c r="L414" s="444">
        <f t="shared" ca="1" si="28"/>
        <v>3450167.8889182596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3450167.8889182596</v>
      </c>
      <c r="J415" s="444">
        <f t="array" ref="J415">IFERROR(INDEX('Retirement Calculator'!K:K,MATCH('Lorri 401b'!N415,'Retirement Calculator'!A:A,0),0),0)</f>
        <v>21655.303514578787</v>
      </c>
      <c r="K415" s="444">
        <f t="shared" ca="1" si="27"/>
        <v>14285.46910584867</v>
      </c>
      <c r="L415" s="444">
        <f t="shared" ca="1" si="28"/>
        <v>3442798.0545095294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3442798.0545095294</v>
      </c>
      <c r="J416" s="444">
        <f t="array" ref="J416">IFERROR(INDEX('Retirement Calculator'!K:K,MATCH('Lorri 401b'!N416,'Retirement Calculator'!A:A,0),0),0)</f>
        <v>21655.303514578787</v>
      </c>
      <c r="K416" s="444">
        <f t="shared" ca="1" si="27"/>
        <v>14254.76146247896</v>
      </c>
      <c r="L416" s="444">
        <f t="shared" ca="1" si="28"/>
        <v>3435397.5124574294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3435397.5124574294</v>
      </c>
      <c r="J417" s="444">
        <f t="array" ref="J417">IFERROR(INDEX('Retirement Calculator'!K:K,MATCH('Lorri 401b'!N417,'Retirement Calculator'!A:A,0),0),0)</f>
        <v>21655.303514578787</v>
      </c>
      <c r="K417" s="444">
        <f t="shared" ca="1" si="27"/>
        <v>14223.925870595211</v>
      </c>
      <c r="L417" s="444">
        <f t="shared" ca="1" si="28"/>
        <v>3427966.1348134456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3427966.1348134456</v>
      </c>
      <c r="J418" s="444">
        <f t="array" ref="J418">IFERROR(INDEX('Retirement Calculator'!K:K,MATCH('Lorri 401b'!N418,'Retirement Calculator'!A:A,0),0),0)</f>
        <v>21655.303514578787</v>
      </c>
      <c r="K418" s="444">
        <f t="shared" ca="1" si="27"/>
        <v>14192.961797078613</v>
      </c>
      <c r="L418" s="444">
        <f t="shared" ca="1" si="28"/>
        <v>3420503.7930959454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3420503.7930959454</v>
      </c>
      <c r="J419" s="444">
        <f t="array" ref="J419">IFERROR(INDEX('Retirement Calculator'!K:K,MATCH('Lorri 401b'!N419,'Retirement Calculator'!A:A,0),0),0)</f>
        <v>21655.303514578787</v>
      </c>
      <c r="K419" s="444">
        <f t="shared" ca="1" si="27"/>
        <v>14161.868706589024</v>
      </c>
      <c r="L419" s="444">
        <f t="shared" ca="1" si="28"/>
        <v>3413010.3582879556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3413010.3582879556</v>
      </c>
      <c r="J420" s="444">
        <f t="array" ref="J420">IFERROR(INDEX('Retirement Calculator'!K:K,MATCH('Lorri 401b'!N420,'Retirement Calculator'!A:A,0),0),0)</f>
        <v>21655.303514578787</v>
      </c>
      <c r="K420" s="444">
        <f t="shared" ca="1" si="27"/>
        <v>14130.646061555737</v>
      </c>
      <c r="L420" s="444">
        <f t="shared" ca="1" si="28"/>
        <v>3405485.7008349327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3405485.7008349327</v>
      </c>
      <c r="J421" s="444">
        <f t="array" ref="J421">IFERROR(INDEX('Retirement Calculator'!K:K,MATCH('Lorri 401b'!N421,'Retirement Calculator'!A:A,0),0),0)</f>
        <v>21655.303514578787</v>
      </c>
      <c r="K421" s="444">
        <f t="shared" ca="1" si="27"/>
        <v>14099.293322168143</v>
      </c>
      <c r="L421" s="444">
        <f t="shared" ca="1" si="28"/>
        <v>3397929.6906425222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3397929.6906425222</v>
      </c>
      <c r="J422" s="444">
        <f t="array" ref="J422">IFERROR(INDEX('Retirement Calculator'!K:K,MATCH('Lorri 401b'!N422,'Retirement Calculator'!A:A,0),0),0)</f>
        <v>21655.303514578787</v>
      </c>
      <c r="K422" s="444">
        <f t="shared" ca="1" si="27"/>
        <v>14067.809946366431</v>
      </c>
      <c r="L422" s="444">
        <f t="shared" ca="1" si="28"/>
        <v>3390342.1970743099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3390342.1970743099</v>
      </c>
      <c r="J423" s="444">
        <f t="array" ref="J423">IFERROR(INDEX('Retirement Calculator'!K:K,MATCH('Lorri 401b'!N423,'Retirement Calculator'!A:A,0),0),0)</f>
        <v>21655.303514578787</v>
      </c>
      <c r="K423" s="444">
        <f t="shared" ca="1" si="27"/>
        <v>14036.195389832212</v>
      </c>
      <c r="L423" s="444">
        <f t="shared" ca="1" si="28"/>
        <v>3382723.0889495634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3382723.0889495634</v>
      </c>
      <c r="J424" s="444">
        <f t="array" ref="J424">IFERROR(INDEX('Retirement Calculator'!K:K,MATCH('Lorri 401b'!N424,'Retirement Calculator'!A:A,0),0),0)</f>
        <v>21655.303514578787</v>
      </c>
      <c r="K424" s="444">
        <f t="shared" ca="1" si="27"/>
        <v>14004.4491059791</v>
      </c>
      <c r="L424" s="444">
        <f t="shared" ca="1" si="28"/>
        <v>3375072.2345409635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3375072.2345409635</v>
      </c>
      <c r="J425" s="444">
        <f t="array" ref="J425">IFERROR(INDEX('Retirement Calculator'!K:K,MATCH('Lorri 401b'!N425,'Retirement Calculator'!A:A,0),0),0)</f>
        <v>21655.303514578787</v>
      </c>
      <c r="K425" s="444">
        <f t="shared" ca="1" si="27"/>
        <v>13972.57054594327</v>
      </c>
      <c r="L425" s="444">
        <f t="shared" ca="1" si="28"/>
        <v>3367389.5015723282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3367389.5015723282</v>
      </c>
      <c r="J426" s="444">
        <f t="array" ref="J426">IFERROR(INDEX('Retirement Calculator'!K:K,MATCH('Lorri 401b'!N426,'Retirement Calculator'!A:A,0),0),0)</f>
        <v>21655.303514578787</v>
      </c>
      <c r="K426" s="444">
        <f t="shared" ca="1" si="27"/>
        <v>13940.559158573955</v>
      </c>
      <c r="L426" s="444">
        <f t="shared" ca="1" si="28"/>
        <v>3359674.7572163232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3359674.7572163232</v>
      </c>
      <c r="J427" s="444">
        <f t="array" ref="J427">IFERROR(INDEX('Retirement Calculator'!K:K,MATCH('Lorri 401b'!N427,'Retirement Calculator'!A:A,0),0),0)</f>
        <v>21655.303514578787</v>
      </c>
      <c r="K427" s="444">
        <f t="shared" ca="1" si="27"/>
        <v>13908.414390423934</v>
      </c>
      <c r="L427" s="444">
        <f t="shared" ca="1" si="28"/>
        <v>3351927.8680921681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3351927.8680921681</v>
      </c>
      <c r="J428" s="444">
        <f t="array" ref="J428">IFERROR(INDEX('Retirement Calculator'!K:K,MATCH('Lorri 401b'!N428,'Retirement Calculator'!A:A,0),0),0)</f>
        <v>21655.303514578787</v>
      </c>
      <c r="K428" s="444">
        <f t="shared" ca="1" si="27"/>
        <v>13876.135685739957</v>
      </c>
      <c r="L428" s="444">
        <f t="shared" ca="1" si="28"/>
        <v>3344148.7002633293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3344148.7002633293</v>
      </c>
      <c r="J429" s="444">
        <f t="array" ref="J429">IFERROR(INDEX('Retirement Calculator'!K:K,MATCH('Lorri 401b'!N429,'Retirement Calculator'!A:A,0),0),0)</f>
        <v>21655.303514578787</v>
      </c>
      <c r="K429" s="444">
        <f t="shared" ca="1" si="27"/>
        <v>13843.722486453127</v>
      </c>
      <c r="L429" s="444">
        <f t="shared" ca="1" si="28"/>
        <v>3336337.1192352036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3336337.1192352036</v>
      </c>
      <c r="J430" s="444">
        <f t="array" ref="J430">IFERROR(INDEX('Retirement Calculator'!K:K,MATCH('Lorri 401b'!N430,'Retirement Calculator'!A:A,0),0),0)</f>
        <v>21655.303514578787</v>
      </c>
      <c r="K430" s="444">
        <f t="shared" ca="1" si="27"/>
        <v>13811.174232169267</v>
      </c>
      <c r="L430" s="444">
        <f t="shared" ca="1" si="28"/>
        <v>3328492.9899527938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3328492.9899527938</v>
      </c>
      <c r="J431" s="444">
        <f t="array" ref="J431">IFERROR(INDEX('Retirement Calculator'!K:K,MATCH('Lorri 401b'!N431,'Retirement Calculator'!A:A,0),0),0)</f>
        <v>21655.303514578787</v>
      </c>
      <c r="K431" s="444">
        <f t="shared" ca="1" si="27"/>
        <v>13778.490360159229</v>
      </c>
      <c r="L431" s="444">
        <f t="shared" ca="1" si="28"/>
        <v>3320616.1767983744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3320616.1767983744</v>
      </c>
      <c r="J432" s="444">
        <f t="array" ref="J432">IFERROR(INDEX('Retirement Calculator'!K:K,MATCH('Lorri 401b'!N432,'Retirement Calculator'!A:A,0),0),0)</f>
        <v>21655.303514578787</v>
      </c>
      <c r="K432" s="444">
        <f t="shared" ca="1" si="27"/>
        <v>13745.670305349147</v>
      </c>
      <c r="L432" s="444">
        <f t="shared" ca="1" si="28"/>
        <v>3312706.5435891445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3312706.5435891445</v>
      </c>
      <c r="J433" s="444">
        <f t="array" ref="J433">IFERROR(INDEX('Retirement Calculator'!K:K,MATCH('Lorri 401b'!N433,'Retirement Calculator'!A:A,0),0),0)</f>
        <v>21655.303514578787</v>
      </c>
      <c r="K433" s="444">
        <f t="shared" ca="1" si="27"/>
        <v>13712.713500310691</v>
      </c>
      <c r="L433" s="444">
        <f t="shared" ca="1" si="28"/>
        <v>3304763.9535748763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3304763.9535748763</v>
      </c>
      <c r="J434" s="444">
        <f t="array" ref="J434">IFERROR(INDEX('Retirement Calculator'!K:K,MATCH('Lorri 401b'!N434,'Retirement Calculator'!A:A,0),0),0)</f>
        <v>21655.303514578787</v>
      </c>
      <c r="K434" s="444">
        <f t="shared" ca="1" si="27"/>
        <v>13679.619375251237</v>
      </c>
      <c r="L434" s="444">
        <f t="shared" ca="1" si="28"/>
        <v>3296788.2694355487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3296788.2694355487</v>
      </c>
      <c r="J435" s="444">
        <f t="array" ref="J435">IFERROR(INDEX('Retirement Calculator'!K:K,MATCH('Lorri 401b'!N435,'Retirement Calculator'!A:A,0),0),0)</f>
        <v>21655.303514578787</v>
      </c>
      <c r="K435" s="444">
        <f t="shared" ca="1" si="27"/>
        <v>13646.387358004038</v>
      </c>
      <c r="L435" s="444">
        <f t="shared" ca="1" si="28"/>
        <v>3288779.3532789741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3288779.3532789741</v>
      </c>
      <c r="J436" s="444">
        <f t="array" ref="J436">IFERROR(INDEX('Retirement Calculator'!K:K,MATCH('Lorri 401b'!N436,'Retirement Calculator'!A:A,0),0),0)</f>
        <v>21655.303514578787</v>
      </c>
      <c r="K436" s="444">
        <f t="shared" ca="1" si="27"/>
        <v>13613.016874018314</v>
      </c>
      <c r="L436" s="444">
        <f t="shared" ca="1" si="28"/>
        <v>3280737.0666384134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3280737.0666384134</v>
      </c>
      <c r="J437" s="444">
        <f t="array" ref="J437">IFERROR(INDEX('Retirement Calculator'!K:K,MATCH('Lorri 401b'!N437,'Retirement Calculator'!A:A,0),0),0)</f>
        <v>21655.303514578787</v>
      </c>
      <c r="K437" s="444">
        <f t="shared" ca="1" si="27"/>
        <v>13579.50734634931</v>
      </c>
      <c r="L437" s="444">
        <f t="shared" ca="1" si="28"/>
        <v>3272661.2704701838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3272661.2704701838</v>
      </c>
      <c r="J438" s="444">
        <f t="array" ref="J438">IFERROR(INDEX('Retirement Calculator'!K:K,MATCH('Lorri 401b'!N438,'Retirement Calculator'!A:A,0),0),0)</f>
        <v>21655.303514578787</v>
      </c>
      <c r="K438" s="444">
        <f t="shared" ca="1" si="27"/>
        <v>13545.858195648354</v>
      </c>
      <c r="L438" s="444">
        <f t="shared" ca="1" si="28"/>
        <v>3264551.8251512535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3264551.8251512535</v>
      </c>
      <c r="J439" s="444">
        <f t="array" ref="J439">IFERROR(INDEX('Retirement Calculator'!K:K,MATCH('Lorri 401b'!N439,'Retirement Calculator'!A:A,0),0),0)</f>
        <v>21655.303514578787</v>
      </c>
      <c r="K439" s="444">
        <f t="shared" ca="1" si="27"/>
        <v>13512.068840152811</v>
      </c>
      <c r="L439" s="444">
        <f t="shared" ca="1" si="28"/>
        <v>3256408.5904768272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3256408.5904768272</v>
      </c>
      <c r="J440" s="444">
        <f t="array" ref="J440">IFERROR(INDEX('Retirement Calculator'!K:K,MATCH('Lorri 401b'!N440,'Retirement Calculator'!A:A,0),0),0)</f>
        <v>21655.303514578787</v>
      </c>
      <c r="K440" s="444">
        <f t="shared" ca="1" si="27"/>
        <v>13478.138695676034</v>
      </c>
      <c r="L440" s="444">
        <f t="shared" ca="1" si="28"/>
        <v>3248231.4256579243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3248231.4256579243</v>
      </c>
      <c r="J441" s="444">
        <f t="array" ref="J441">IFERROR(INDEX('Retirement Calculator'!K:K,MATCH('Lorri 401b'!N441,'Retirement Calculator'!A:A,0),0),0)</f>
        <v>21655.303514578787</v>
      </c>
      <c r="K441" s="444">
        <f t="shared" ca="1" si="27"/>
        <v>13444.067175597273</v>
      </c>
      <c r="L441" s="444">
        <f t="shared" ca="1" si="28"/>
        <v>3240020.1893189428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3240020.1893189428</v>
      </c>
      <c r="J442" s="444">
        <f t="array" ref="J442">IFERROR(INDEX('Retirement Calculator'!K:K,MATCH('Lorri 401b'!N442,'Retirement Calculator'!A:A,0),0),0)</f>
        <v>21655.303514578787</v>
      </c>
      <c r="K442" s="444">
        <f t="shared" ca="1" si="27"/>
        <v>13409.853690851516</v>
      </c>
      <c r="L442" s="444">
        <f t="shared" ca="1" si="28"/>
        <v>3231774.7394952155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3231774.7394952155</v>
      </c>
      <c r="J443" s="444">
        <f t="array" ref="J443">IFERROR(INDEX('Retirement Calculator'!K:K,MATCH('Lorri 401b'!N443,'Retirement Calculator'!A:A,0),0),0)</f>
        <v>21655.303514578787</v>
      </c>
      <c r="K443" s="444">
        <f t="shared" ca="1" si="27"/>
        <v>13375.49764991932</v>
      </c>
      <c r="L443" s="444">
        <f t="shared" ca="1" si="28"/>
        <v>3223494.9336305559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3223494.9336305559</v>
      </c>
      <c r="J444" s="444">
        <f t="array" ref="J444">IFERROR(INDEX('Retirement Calculator'!K:K,MATCH('Lorri 401b'!N444,'Retirement Calculator'!A:A,0),0),0)</f>
        <v>21655.303514578787</v>
      </c>
      <c r="K444" s="444">
        <f t="shared" ca="1" si="27"/>
        <v>13340.99845881657</v>
      </c>
      <c r="L444" s="444">
        <f t="shared" ca="1" si="28"/>
        <v>3215180.6285747937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3215180.6285747937</v>
      </c>
      <c r="J445" s="444">
        <f t="array" ref="J445">IFERROR(INDEX('Retirement Calculator'!K:K,MATCH('Lorri 401b'!N445,'Retirement Calculator'!A:A,0),0),0)</f>
        <v>21655.303514578787</v>
      </c>
      <c r="K445" s="444">
        <f t="shared" ca="1" si="27"/>
        <v>13306.355521084228</v>
      </c>
      <c r="L445" s="444">
        <f t="shared" ca="1" si="28"/>
        <v>3206831.6805812991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3206831.6805812991</v>
      </c>
      <c r="J446" s="444">
        <f t="array" ref="J446">IFERROR(INDEX('Retirement Calculator'!K:K,MATCH('Lorri 401b'!N446,'Retirement Calculator'!A:A,0),0),0)</f>
        <v>21655.303514578787</v>
      </c>
      <c r="K446" s="444">
        <f t="shared" ca="1" si="27"/>
        <v>13271.568237778001</v>
      </c>
      <c r="L446" s="444">
        <f t="shared" ca="1" si="28"/>
        <v>3198447.9453044981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3198447.9453044981</v>
      </c>
      <c r="J447" s="444">
        <f t="array" ref="J447">IFERROR(INDEX('Retirement Calculator'!K:K,MATCH('Lorri 401b'!N447,'Retirement Calculator'!A:A,0),0),0)</f>
        <v>21655.303514578787</v>
      </c>
      <c r="K447" s="444">
        <f t="shared" ca="1" si="27"/>
        <v>13236.636007457997</v>
      </c>
      <c r="L447" s="444">
        <f t="shared" ca="1" si="28"/>
        <v>3190029.2777973772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3190029.2777973772</v>
      </c>
      <c r="J448" s="444">
        <f t="array" ref="J448">IFERROR(INDEX('Retirement Calculator'!K:K,MATCH('Lorri 401b'!N448,'Retirement Calculator'!A:A,0),0),0)</f>
        <v>21655.303514578787</v>
      </c>
      <c r="K448" s="444">
        <f t="shared" ca="1" si="27"/>
        <v>13201.558226178326</v>
      </c>
      <c r="L448" s="444">
        <f t="shared" ca="1" si="28"/>
        <v>3181575.5325089768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3181575.5325089768</v>
      </c>
      <c r="J449" s="444">
        <f t="array" ref="J449">IFERROR(INDEX('Retirement Calculator'!K:K,MATCH('Lorri 401b'!N449,'Retirement Calculator'!A:A,0),0),0)</f>
        <v>21655.303514578787</v>
      </c>
      <c r="K449" s="444">
        <f t="shared" ca="1" si="27"/>
        <v>13166.334287476659</v>
      </c>
      <c r="L449" s="444">
        <f t="shared" ca="1" si="28"/>
        <v>3173086.5632818746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3173086.5632818746</v>
      </c>
      <c r="J450" s="444">
        <f t="array" ref="J450">IFERROR(INDEX('Retirement Calculator'!K:K,MATCH('Lorri 401b'!N450,'Retirement Calculator'!A:A,0),0),0)</f>
        <v>21655.303514578787</v>
      </c>
      <c r="K450" s="444">
        <f t="shared" ca="1" si="27"/>
        <v>13130.963582363733</v>
      </c>
      <c r="L450" s="444">
        <f t="shared" ca="1" si="28"/>
        <v>3164562.2233496597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3164562.2233496597</v>
      </c>
      <c r="J451" s="444">
        <f t="array" ref="J451">IFERROR(INDEX('Retirement Calculator'!K:K,MATCH('Lorri 401b'!N451,'Retirement Calculator'!A:A,0),0),0)</f>
        <v>21655.303514578787</v>
      </c>
      <c r="K451" s="444">
        <f t="shared" ca="1" si="27"/>
        <v>13095.445499312837</v>
      </c>
      <c r="L451" s="444">
        <f t="shared" ca="1" si="28"/>
        <v>3156002.3653343939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3156002.3653343939</v>
      </c>
      <c r="J452" s="444">
        <f t="array" ref="J452">IFERROR(INDEX('Retirement Calculator'!K:K,MATCH('Lorri 401b'!N452,'Retirement Calculator'!A:A,0),0),0)</f>
        <v>21655.303514578787</v>
      </c>
      <c r="K452" s="444">
        <f t="shared" ca="1" si="27"/>
        <v>13059.779424249229</v>
      </c>
      <c r="L452" s="444">
        <f t="shared" ca="1" si="28"/>
        <v>3147406.8412440643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3147406.8412440643</v>
      </c>
      <c r="J453" s="444">
        <f t="array" ref="J453">IFERROR(INDEX('Retirement Calculator'!K:K,MATCH('Lorri 401b'!N453,'Retirement Calculator'!A:A,0),0),0)</f>
        <v>21655.303514578787</v>
      </c>
      <c r="K453" s="444">
        <f t="shared" ca="1" si="27"/>
        <v>13023.964740539523</v>
      </c>
      <c r="L453" s="444">
        <f t="shared" ca="1" si="28"/>
        <v>3138775.5024700249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3138775.5024700249</v>
      </c>
      <c r="J454" s="444">
        <f t="array" ref="J454">IFERROR(INDEX('Retirement Calculator'!K:K,MATCH('Lorri 401b'!N454,'Retirement Calculator'!A:A,0),0),0)</f>
        <v>21655.303514578787</v>
      </c>
      <c r="K454" s="444">
        <f t="shared" ca="1" si="27"/>
        <v>12988.000828981025</v>
      </c>
      <c r="L454" s="444">
        <f t="shared" ca="1" si="28"/>
        <v>3130108.1997844269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3130108.1997844269</v>
      </c>
      <c r="J455" s="444">
        <f t="array" ref="J455">IFERROR(INDEX('Retirement Calculator'!K:K,MATCH('Lorri 401b'!N455,'Retirement Calculator'!A:A,0),0),0)</f>
        <v>21655.303514578787</v>
      </c>
      <c r="K455" s="444">
        <f t="shared" ca="1" si="27"/>
        <v>12951.887067791034</v>
      </c>
      <c r="L455" s="444">
        <f t="shared" ca="1" si="28"/>
        <v>3121404.7833376392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3121404.7833376392</v>
      </c>
      <c r="J456" s="444">
        <f t="array" ref="J456">IFERROR(INDEX('Retirement Calculator'!K:K,MATCH('Lorri 401b'!N456,'Retirement Calculator'!A:A,0),0),0)</f>
        <v>21655.303514578787</v>
      </c>
      <c r="K456" s="444">
        <f t="shared" ca="1" si="27"/>
        <v>12915.622832596084</v>
      </c>
      <c r="L456" s="444">
        <f t="shared" ca="1" si="28"/>
        <v>3112665.1026556566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3112665.1026556566</v>
      </c>
      <c r="J457" s="444">
        <f t="array" ref="J457">IFERROR(INDEX('Retirement Calculator'!K:K,MATCH('Lorri 401b'!N457,'Retirement Calculator'!A:A,0),0),0)</f>
        <v>21655.303514578787</v>
      </c>
      <c r="K457" s="444">
        <f t="shared" ca="1" si="27"/>
        <v>12879.207496421157</v>
      </c>
      <c r="L457" s="444">
        <f t="shared" ca="1" si="28"/>
        <v>3103889.0066374987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3103889.0066374987</v>
      </c>
      <c r="J458" s="444">
        <f t="array" ref="J458">IFERROR(INDEX('Retirement Calculator'!K:K,MATCH('Lorri 401b'!N458,'Retirement Calculator'!A:A,0),0),0)</f>
        <v>21655.303514578787</v>
      </c>
      <c r="K458" s="444">
        <f t="shared" ca="1" si="27"/>
        <v>12842.640429678833</v>
      </c>
      <c r="L458" s="444">
        <f t="shared" ca="1" si="28"/>
        <v>3095076.3435525987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3095076.3435525987</v>
      </c>
      <c r="J459" s="444">
        <f t="array" ref="J459">IFERROR(INDEX('Retirement Calculator'!K:K,MATCH('Lorri 401b'!N459,'Retirement Calculator'!A:A,0),0),0)</f>
        <v>21655.303514578787</v>
      </c>
      <c r="K459" s="444">
        <f t="shared" ca="1" si="27"/>
        <v>12805.921000158416</v>
      </c>
      <c r="L459" s="444">
        <f t="shared" ca="1" si="28"/>
        <v>3086226.9610381783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3086226.9610381783</v>
      </c>
      <c r="J460" s="444">
        <f t="array" ref="J460">IFERROR(INDEX('Retirement Calculator'!K:K,MATCH('Lorri 401b'!N460,'Retirement Calculator'!A:A,0),0),0)</f>
        <v>21655.303514578787</v>
      </c>
      <c r="K460" s="444">
        <f t="shared" ca="1" si="27"/>
        <v>12769.048573014998</v>
      </c>
      <c r="L460" s="444">
        <f t="shared" ca="1" si="28"/>
        <v>3077340.7060966142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3077340.7060966142</v>
      </c>
      <c r="J461" s="444">
        <f t="array" ref="J461">IFERROR(INDEX('Retirement Calculator'!K:K,MATCH('Lorri 401b'!N461,'Retirement Calculator'!A:A,0),0),0)</f>
        <v>21655.303514578787</v>
      </c>
      <c r="K461" s="444">
        <f t="shared" ca="1" si="27"/>
        <v>12732.022510758481</v>
      </c>
      <c r="L461" s="444">
        <f t="shared" ca="1" si="28"/>
        <v>3068417.425092794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3068417.425092794</v>
      </c>
      <c r="J462" s="444">
        <f t="array" ref="J462">IFERROR(INDEX('Retirement Calculator'!K:K,MATCH('Lorri 401b'!N462,'Retirement Calculator'!A:A,0),0),0)</f>
        <v>21655.303514578787</v>
      </c>
      <c r="K462" s="444">
        <f t="shared" ca="1" si="27"/>
        <v>12694.842173242563</v>
      </c>
      <c r="L462" s="444">
        <f t="shared" ca="1" si="28"/>
        <v>3059456.9637514576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3059456.9637514576</v>
      </c>
      <c r="J463" s="444">
        <f t="array" ref="J463">IFERROR(INDEX('Retirement Calculator'!K:K,MATCH('Lorri 401b'!N463,'Retirement Calculator'!A:A,0),0),0)</f>
        <v>21655.303514578787</v>
      </c>
      <c r="K463" s="444">
        <f t="shared" ca="1" si="27"/>
        <v>12657.506917653662</v>
      </c>
      <c r="L463" s="444">
        <f t="shared" ca="1" si="28"/>
        <v>3050459.1671545324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3050459.1671545324</v>
      </c>
      <c r="J464" s="444">
        <f t="array" ref="J464">IFERROR(INDEX('Retirement Calculator'!K:K,MATCH('Lorri 401b'!N464,'Retirement Calculator'!A:A,0),0),0)</f>
        <v>21655.303514578787</v>
      </c>
      <c r="K464" s="444">
        <f t="shared" ca="1" si="27"/>
        <v>12620.016098499806</v>
      </c>
      <c r="L464" s="444">
        <f t="shared" ca="1" si="28"/>
        <v>3041423.8797384533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3041423.8797384533</v>
      </c>
      <c r="J465" s="444">
        <f t="array" ref="J465">IFERROR(INDEX('Retirement Calculator'!K:K,MATCH('Lorri 401b'!N465,'Retirement Calculator'!A:A,0),0),0)</f>
        <v>21655.303514578787</v>
      </c>
      <c r="K465" s="444">
        <f t="shared" ca="1" si="27"/>
        <v>12582.369067599477</v>
      </c>
      <c r="L465" s="444">
        <f t="shared" ca="1" si="28"/>
        <v>3032350.945291474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3032350.945291474</v>
      </c>
      <c r="J466" s="444">
        <f t="array" ref="J466">IFERROR(INDEX('Retirement Calculator'!K:K,MATCH('Lorri 401b'!N466,'Retirement Calculator'!A:A,0),0),0)</f>
        <v>21655.303514578787</v>
      </c>
      <c r="K466" s="444">
        <f t="shared" ca="1" si="27"/>
        <v>12544.565174070396</v>
      </c>
      <c r="L466" s="444">
        <f t="shared" ca="1" si="28"/>
        <v>3023240.2069509653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3023240.2069509653</v>
      </c>
      <c r="J467" s="444">
        <f t="array" ref="J467">IFERROR(INDEX('Retirement Calculator'!K:K,MATCH('Lorri 401b'!N467,'Retirement Calculator'!A:A,0),0),0)</f>
        <v>21655.303514578787</v>
      </c>
      <c r="K467" s="444">
        <f t="shared" ca="1" si="27"/>
        <v>12506.603764318277</v>
      </c>
      <c r="L467" s="444">
        <f t="shared" ca="1" si="28"/>
        <v>3014091.5072007049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3014091.5072007049</v>
      </c>
      <c r="J468" s="444">
        <f t="array" ref="J468">IFERROR(INDEX('Retirement Calculator'!K:K,MATCH('Lorri 401b'!N468,'Retirement Calculator'!A:A,0),0),0)</f>
        <v>21655.303514578787</v>
      </c>
      <c r="K468" s="444">
        <f t="shared" ca="1" si="27"/>
        <v>12468.484182025524</v>
      </c>
      <c r="L468" s="444">
        <f t="shared" ca="1" si="28"/>
        <v>3004904.6878681513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3004904.6878681513</v>
      </c>
      <c r="J469" s="444">
        <f t="array" ref="J469">IFERROR(INDEX('Retirement Calculator'!K:K,MATCH('Lorri 401b'!N469,'Retirement Calculator'!A:A,0),0),0)</f>
        <v>21655.303514578787</v>
      </c>
      <c r="K469" s="444">
        <f t="shared" ca="1" si="27"/>
        <v>12430.205768139886</v>
      </c>
      <c r="L469" s="444">
        <f t="shared" ca="1" si="28"/>
        <v>2995679.5901217125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2995679.5901217125</v>
      </c>
      <c r="J470" s="444">
        <f t="array" ref="J470">IFERROR(INDEX('Retirement Calculator'!K:K,MATCH('Lorri 401b'!N470,'Retirement Calculator'!A:A,0),0),0)</f>
        <v>21655.303514578787</v>
      </c>
      <c r="K470" s="444">
        <f t="shared" ca="1" si="27"/>
        <v>12391.767860863058</v>
      </c>
      <c r="L470" s="444">
        <f t="shared" ca="1" si="28"/>
        <v>2986416.0544679966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2986416.0544679966</v>
      </c>
      <c r="J471" s="444">
        <f t="array" ref="J471">IFERROR(INDEX('Retirement Calculator'!K:K,MATCH('Lorri 401b'!N471,'Retirement Calculator'!A:A,0),0),0)</f>
        <v>21655.303514578787</v>
      </c>
      <c r="K471" s="444">
        <f t="shared" ca="1" si="27"/>
        <v>12353.16979563924</v>
      </c>
      <c r="L471" s="444">
        <f t="shared" ca="1" si="28"/>
        <v>2977113.9207490571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2977113.9207490571</v>
      </c>
      <c r="J472" s="444">
        <f t="array" ref="J472">IFERROR(INDEX('Retirement Calculator'!K:K,MATCH('Lorri 401b'!N472,'Retirement Calculator'!A:A,0),0),0)</f>
        <v>21655.303514578787</v>
      </c>
      <c r="K472" s="444">
        <f t="shared" ca="1" si="27"/>
        <v>12314.410905143659</v>
      </c>
      <c r="L472" s="444">
        <f t="shared" ca="1" si="28"/>
        <v>2967773.028139622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2967773.028139622</v>
      </c>
      <c r="J473" s="444">
        <f t="array" ref="J473">IFERROR(INDEX('Retirement Calculator'!K:K,MATCH('Lorri 401b'!N473,'Retirement Calculator'!A:A,0),0),0)</f>
        <v>21655.303514578787</v>
      </c>
      <c r="K473" s="444">
        <f t="shared" ca="1" si="27"/>
        <v>12275.490519271012</v>
      </c>
      <c r="L473" s="444">
        <f t="shared" ca="1" si="28"/>
        <v>2958393.2151443143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2958393.2151443143</v>
      </c>
      <c r="J474" s="444">
        <f t="array" ref="J474">IFERROR(INDEX('Retirement Calculator'!K:K,MATCH('Lorri 401b'!N474,'Retirement Calculator'!A:A,0),0),0)</f>
        <v>21655.303514578787</v>
      </c>
      <c r="K474" s="444">
        <f t="shared" ca="1" si="27"/>
        <v>12236.407965123897</v>
      </c>
      <c r="L474" s="444">
        <f t="shared" ca="1" si="28"/>
        <v>2948974.3195948596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2948974.3195948596</v>
      </c>
      <c r="J475" s="444">
        <f t="array" ref="J475">IFERROR(INDEX('Retirement Calculator'!K:K,MATCH('Lorri 401b'!N475,'Retirement Calculator'!A:A,0),0),0)</f>
        <v>21655.303514578787</v>
      </c>
      <c r="K475" s="444">
        <f t="shared" ca="1" si="27"/>
        <v>12197.162567001169</v>
      </c>
      <c r="L475" s="444">
        <f t="shared" ca="1" si="28"/>
        <v>2939516.1786472821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2939516.1786472821</v>
      </c>
      <c r="J476" s="444">
        <f t="array" ref="J476">IFERROR(INDEX('Retirement Calculator'!K:K,MATCH('Lorri 401b'!N476,'Retirement Calculator'!A:A,0),0),0)</f>
        <v>21655.303514578787</v>
      </c>
      <c r="K476" s="444">
        <f t="shared" ca="1" si="27"/>
        <v>12157.753646386263</v>
      </c>
      <c r="L476" s="444">
        <f t="shared" ca="1" si="28"/>
        <v>2930018.6287790895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2930018.6287790895</v>
      </c>
      <c r="J477" s="444">
        <f t="array" ref="J477">IFERROR(INDEX('Retirement Calculator'!K:K,MATCH('Lorri 401b'!N477,'Retirement Calculator'!A:A,0),0),0)</f>
        <v>21655.303514578787</v>
      </c>
      <c r="K477" s="444">
        <f t="shared" ca="1" si="27"/>
        <v>12118.180521935461</v>
      </c>
      <c r="L477" s="444">
        <f t="shared" ca="1" si="28"/>
        <v>2920481.5057864464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2920481.5057864464</v>
      </c>
      <c r="J478" s="444">
        <f t="array" ref="J478">IFERROR(INDEX('Retirement Calculator'!K:K,MATCH('Lorri 401b'!N478,'Retirement Calculator'!A:A,0),0),0)</f>
        <v>21655.303514578787</v>
      </c>
      <c r="K478" s="444">
        <f t="shared" ca="1" si="27"/>
        <v>12078.442509466115</v>
      </c>
      <c r="L478" s="444">
        <f t="shared" ca="1" si="28"/>
        <v>2910904.6447813339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2910904.6447813339</v>
      </c>
      <c r="J479" s="444">
        <f t="array" ref="J479">IFERROR(INDEX('Retirement Calculator'!K:K,MATCH('Lorri 401b'!N479,'Retirement Calculator'!A:A,0),0),0)</f>
        <v>21655.303514578787</v>
      </c>
      <c r="K479" s="444">
        <f t="shared" ca="1" si="27"/>
        <v>12038.538921944812</v>
      </c>
      <c r="L479" s="444">
        <f t="shared" ca="1" si="28"/>
        <v>2901287.8801886998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2901287.8801886998</v>
      </c>
      <c r="J480" s="444">
        <f t="array" ref="J480">IFERROR(INDEX('Retirement Calculator'!K:K,MATCH('Lorri 401b'!N480,'Retirement Calculator'!A:A,0),0),0)</f>
        <v>21655.303514578787</v>
      </c>
      <c r="K480" s="444">
        <f t="shared" ca="1" si="27"/>
        <v>11998.469069475505</v>
      </c>
      <c r="L480" s="444">
        <f t="shared" ca="1" si="28"/>
        <v>2891631.0457435963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2891631.0457435963</v>
      </c>
      <c r="J481" s="444">
        <f t="array" ref="J481">IFERROR(INDEX('Retirement Calculator'!K:K,MATCH('Lorri 401b'!N481,'Retirement Calculator'!A:A,0),0),0)</f>
        <v>21655.303514578787</v>
      </c>
      <c r="K481" s="444">
        <f t="shared" ca="1" si="27"/>
        <v>11958.232259287572</v>
      </c>
      <c r="L481" s="444">
        <f t="shared" ca="1" si="28"/>
        <v>2881933.9744883049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2881933.9744883049</v>
      </c>
      <c r="J482" s="444">
        <f t="array" ref="J482">IFERROR(INDEX('Retirement Calculator'!K:K,MATCH('Lorri 401b'!N482,'Retirement Calculator'!A:A,0),0),0)</f>
        <v>21655.303514578787</v>
      </c>
      <c r="K482" s="444">
        <f t="shared" ca="1" si="27"/>
        <v>11917.827795723859</v>
      </c>
      <c r="L482" s="444">
        <f t="shared" ca="1" si="28"/>
        <v>2872196.49876945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2872196.49876945</v>
      </c>
      <c r="J483" s="444">
        <f t="array" ref="J483">IFERROR(INDEX('Retirement Calculator'!K:K,MATCH('Lorri 401b'!N483,'Retirement Calculator'!A:A,0),0),0)</f>
        <v>21655.303514578787</v>
      </c>
      <c r="K483" s="444">
        <f t="shared" ca="1" si="27"/>
        <v>11877.25498022863</v>
      </c>
      <c r="L483" s="444">
        <f t="shared" ca="1" si="28"/>
        <v>2862418.4502351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2862418.4502351</v>
      </c>
      <c r="J484" s="444">
        <f t="array" ref="J484">IFERROR(INDEX('Retirement Calculator'!K:K,MATCH('Lorri 401b'!N484,'Retirement Calculator'!A:A,0),0),0)</f>
        <v>21655.303514578787</v>
      </c>
      <c r="K484" s="444">
        <f t="shared" ca="1" si="27"/>
        <v>11836.513111335506</v>
      </c>
      <c r="L484" s="444">
        <f t="shared" ca="1" si="28"/>
        <v>2852599.6598318568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2852599.6598318568</v>
      </c>
      <c r="J485" s="444">
        <f t="array" ref="J485">IFERROR(INDEX('Retirement Calculator'!K:K,MATCH('Lorri 401b'!N485,'Retirement Calculator'!A:A,0),0),0)</f>
        <v>21655.303514578787</v>
      </c>
      <c r="K485" s="444">
        <f t="shared" ca="1" si="27"/>
        <v>11795.601484655324</v>
      </c>
      <c r="L485" s="444">
        <f t="shared" ca="1" si="28"/>
        <v>2842739.9578019334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2842739.9578019334</v>
      </c>
      <c r="J486" s="444">
        <f t="array" ref="J486">IFERROR(INDEX('Retirement Calculator'!K:K,MATCH('Lorri 401b'!N486,'Retirement Calculator'!A:A,0),0),0)</f>
        <v>21655.303514578787</v>
      </c>
      <c r="K486" s="444">
        <f t="shared" ca="1" si="27"/>
        <v>11754.519392863976</v>
      </c>
      <c r="L486" s="444">
        <f t="shared" ca="1" si="28"/>
        <v>2832839.1736802184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2832839.1736802184</v>
      </c>
      <c r="J487" s="444">
        <f t="array" ref="J487">IFERROR(INDEX('Retirement Calculator'!K:K,MATCH('Lorri 401b'!N487,'Retirement Calculator'!A:A,0),0),0)</f>
        <v>21655.303514578787</v>
      </c>
      <c r="K487" s="444">
        <f t="shared" ca="1" si="27"/>
        <v>11713.266125690165</v>
      </c>
      <c r="L487" s="444">
        <f t="shared" ca="1" si="28"/>
        <v>2822897.1362913297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2822897.1362913297</v>
      </c>
      <c r="J488" s="444">
        <f t="array" ref="J488">IFERROR(INDEX('Retirement Calculator'!K:K,MATCH('Lorri 401b'!N488,'Retirement Calculator'!A:A,0),0),0)</f>
        <v>21655.303514578787</v>
      </c>
      <c r="K488" s="444">
        <f t="shared" ca="1" si="27"/>
        <v>11671.840969903129</v>
      </c>
      <c r="L488" s="444">
        <f t="shared" ca="1" si="28"/>
        <v>2812913.6737466538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2812913.6737466538</v>
      </c>
      <c r="J489" s="444">
        <f t="array" ref="J489">IFERROR(INDEX('Retirement Calculator'!K:K,MATCH('Lorri 401b'!N489,'Retirement Calculator'!A:A,0),0),0)</f>
        <v>21655.303514578787</v>
      </c>
      <c r="K489" s="444">
        <f t="shared" ca="1" si="27"/>
        <v>11630.243209300312</v>
      </c>
      <c r="L489" s="444">
        <f t="shared" ca="1" si="28"/>
        <v>2802888.6134413751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2802888.6134413751</v>
      </c>
      <c r="J490" s="444">
        <f t="array" ref="J490">IFERROR(INDEX('Retirement Calculator'!K:K,MATCH('Lorri 401b'!N490,'Retirement Calculator'!A:A,0),0),0)</f>
        <v>21655.303514578787</v>
      </c>
      <c r="K490" s="444">
        <f t="shared" ca="1" si="27"/>
        <v>11588.472124694985</v>
      </c>
      <c r="L490" s="444">
        <f t="shared" ca="1" si="28"/>
        <v>2792821.7820514911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2792821.7820514911</v>
      </c>
      <c r="J491" s="444">
        <f t="array" ref="J491">IFERROR(INDEX('Retirement Calculator'!K:K,MATCH('Lorri 401b'!N491,'Retirement Calculator'!A:A,0),0),0)</f>
        <v>21655.303514578787</v>
      </c>
      <c r="K491" s="444">
        <f t="shared" ca="1" si="27"/>
        <v>11546.526993903801</v>
      </c>
      <c r="L491" s="444">
        <f t="shared" ca="1" si="28"/>
        <v>2782713.005530816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2782713.005530816</v>
      </c>
      <c r="J492" s="444">
        <f t="array" ref="J492">IFERROR(INDEX('Retirement Calculator'!K:K,MATCH('Lorri 401b'!N492,'Retirement Calculator'!A:A,0),0),0)</f>
        <v>21655.303514578787</v>
      </c>
      <c r="K492" s="444">
        <f t="shared" ca="1" si="27"/>
        <v>11504.407091734322</v>
      </c>
      <c r="L492" s="444">
        <f t="shared" ca="1" si="28"/>
        <v>2772562.1091079717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2772562.1091079717</v>
      </c>
      <c r="J493" s="444">
        <f t="array" ref="J493">IFERROR(INDEX('Retirement Calculator'!K:K,MATCH('Lorri 401b'!N493,'Retirement Calculator'!A:A,0),0),0)</f>
        <v>21655.303514578787</v>
      </c>
      <c r="K493" s="444">
        <f t="shared" ca="1" si="27"/>
        <v>11462.111689972469</v>
      </c>
      <c r="L493" s="444">
        <f t="shared" ca="1" si="28"/>
        <v>2762368.9172833655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2762368.9172833655</v>
      </c>
      <c r="J494" s="444">
        <f t="array" ref="J494">IFERROR(INDEX('Retirement Calculator'!K:K,MATCH('Lorri 401b'!N494,'Retirement Calculator'!A:A,0),0),0)</f>
        <v>21655.303514578787</v>
      </c>
      <c r="K494" s="444">
        <f t="shared" ca="1" si="27"/>
        <v>11419.640057369945</v>
      </c>
      <c r="L494" s="444">
        <f t="shared" ca="1" si="28"/>
        <v>2752133.2538261567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2752133.2538261567</v>
      </c>
      <c r="J495" s="444">
        <f t="array" ref="J495">IFERROR(INDEX('Retirement Calculator'!K:K,MATCH('Lorri 401b'!N495,'Retirement Calculator'!A:A,0),0),0)</f>
        <v>21655.303514578787</v>
      </c>
      <c r="K495" s="444">
        <f t="shared" ca="1" si="27"/>
        <v>11376.991459631574</v>
      </c>
      <c r="L495" s="444">
        <f t="shared" ca="1" si="28"/>
        <v>2741854.9417712092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2741854.9417712092</v>
      </c>
      <c r="J496" s="444">
        <f t="array" ref="J496">IFERROR(INDEX('Retirement Calculator'!K:K,MATCH('Lorri 401b'!N496,'Retirement Calculator'!A:A,0),0),0)</f>
        <v>21655.303514578787</v>
      </c>
      <c r="K496" s="444">
        <f t="shared" ca="1" si="27"/>
        <v>11334.165159402626</v>
      </c>
      <c r="L496" s="444">
        <f t="shared" ca="1" si="28"/>
        <v>2731533.8034160328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2731533.8034160328</v>
      </c>
      <c r="J497" s="444">
        <f t="array" ref="J497">IFERROR(INDEX('Retirement Calculator'!K:K,MATCH('Lorri 401b'!N497,'Retirement Calculator'!A:A,0),0),0)</f>
        <v>21655.303514578787</v>
      </c>
      <c r="K497" s="444">
        <f t="shared" ca="1" si="27"/>
        <v>11291.160416256058</v>
      </c>
      <c r="L497" s="444">
        <f t="shared" ca="1" si="28"/>
        <v>2721169.6603177101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2721169.6603177101</v>
      </c>
      <c r="J498" s="444">
        <f t="array" ref="J498">IFERROR(INDEX('Retirement Calculator'!K:K,MATCH('Lorri 401b'!N498,'Retirement Calculator'!A:A,0),0),0)</f>
        <v>21655.303514578787</v>
      </c>
      <c r="K498" s="444">
        <f t="shared" ca="1" si="27"/>
        <v>11247.976486679714</v>
      </c>
      <c r="L498" s="444">
        <f t="shared" ca="1" si="28"/>
        <v>2710762.3332898109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2710762.3332898109</v>
      </c>
      <c r="J499" s="444">
        <f t="array" ref="J499">IFERROR(INDEX('Retirement Calculator'!K:K,MATCH('Lorri 401b'!N499,'Retirement Calculator'!A:A,0),0),0)</f>
        <v>21655.303514578787</v>
      </c>
      <c r="K499" s="444">
        <f t="shared" ca="1" si="27"/>
        <v>11204.612624063468</v>
      </c>
      <c r="L499" s="444">
        <f t="shared" ca="1" si="28"/>
        <v>2700311.6423992957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2700311.6423992957</v>
      </c>
      <c r="J500" s="444">
        <f t="array" ref="J500">IFERROR(INDEX('Retirement Calculator'!K:K,MATCH('Lorri 401b'!N500,'Retirement Calculator'!A:A,0),0),0)</f>
        <v>21655.303514578787</v>
      </c>
      <c r="K500" s="444">
        <f t="shared" ca="1" si="27"/>
        <v>11161.068078686319</v>
      </c>
      <c r="L500" s="444">
        <f t="shared" ca="1" si="28"/>
        <v>2689817.4069634033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2689817.4069634033</v>
      </c>
      <c r="J501" s="444">
        <f t="array" ref="J501">IFERROR(INDEX('Retirement Calculator'!K:K,MATCH('Lorri 401b'!N501,'Retirement Calculator'!A:A,0),0),0)</f>
        <v>21655.303514578787</v>
      </c>
      <c r="K501" s="444">
        <f t="shared" ca="1" si="27"/>
        <v>11117.342097703435</v>
      </c>
      <c r="L501" s="444">
        <f t="shared" ca="1" si="28"/>
        <v>2679279.4455465279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2679279.4455465279</v>
      </c>
      <c r="J502" s="444">
        <f t="array" ref="J502">IFERROR(INDEX('Retirement Calculator'!K:K,MATCH('Lorri 401b'!N502,'Retirement Calculator'!A:A,0),0),0)</f>
        <v>21655.303514578787</v>
      </c>
      <c r="K502" s="444">
        <f t="shared" ca="1" si="27"/>
        <v>11073.43392513312</v>
      </c>
      <c r="L502" s="444">
        <f t="shared" ca="1" si="28"/>
        <v>2668697.5759570822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2668697.5759570822</v>
      </c>
      <c r="J503" s="444">
        <f t="array" ref="J503">IFERROR(INDEX('Retirement Calculator'!K:K,MATCH('Lorri 401b'!N503,'Retirement Calculator'!A:A,0),0),0)</f>
        <v>21655.303514578787</v>
      </c>
      <c r="K503" s="444">
        <f t="shared" ca="1" si="27"/>
        <v>11029.342801843764</v>
      </c>
      <c r="L503" s="444">
        <f t="shared" ca="1" si="28"/>
        <v>2658071.6152443471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2658071.6152443471</v>
      </c>
      <c r="J504" s="444">
        <f t="array" ref="J504">IFERROR(INDEX('Retirement Calculator'!K:K,MATCH('Lorri 401b'!N504,'Retirement Calculator'!A:A,0),0),0)</f>
        <v>21655.303514578787</v>
      </c>
      <c r="K504" s="444">
        <f t="shared" ca="1" si="27"/>
        <v>10985.0679655407</v>
      </c>
      <c r="L504" s="444">
        <f t="shared" ca="1" si="28"/>
        <v>2647401.3796953089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2647401.3796953089</v>
      </c>
      <c r="J505" s="444">
        <f t="array" ref="J505">IFERROR(INDEX('Retirement Calculator'!K:K,MATCH('Lorri 401b'!N505,'Retirement Calculator'!A:A,0),0),0)</f>
        <v>21655.303514578787</v>
      </c>
      <c r="K505" s="444">
        <f t="shared" ca="1" si="27"/>
        <v>10940.608650753042</v>
      </c>
      <c r="L505" s="444">
        <f t="shared" ca="1" si="28"/>
        <v>2636686.6848314833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2636686.6848314833</v>
      </c>
      <c r="J506" s="444">
        <f t="array" ref="J506">IFERROR(INDEX('Retirement Calculator'!K:K,MATCH('Lorri 401b'!N506,'Retirement Calculator'!A:A,0),0),0)</f>
        <v>21655.303514578787</v>
      </c>
      <c r="K506" s="444">
        <f t="shared" ca="1" si="27"/>
        <v>10895.964088820436</v>
      </c>
      <c r="L506" s="444">
        <f t="shared" ca="1" si="28"/>
        <v>2625927.3454057248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2625927.3454057248</v>
      </c>
      <c r="J507" s="444">
        <f t="array" ref="J507">IFERROR(INDEX('Retirement Calculator'!K:K,MATCH('Lorri 401b'!N507,'Retirement Calculator'!A:A,0),0),0)</f>
        <v>21655.303514578787</v>
      </c>
      <c r="K507" s="444">
        <f t="shared" ca="1" si="27"/>
        <v>10851.133507879775</v>
      </c>
      <c r="L507" s="444">
        <f t="shared" ca="1" si="28"/>
        <v>2615123.1753990259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2615123.1753990259</v>
      </c>
      <c r="J508" s="444">
        <f t="array" ref="J508">IFERROR(INDEX('Retirement Calculator'!K:K,MATCH('Lorri 401b'!N508,'Retirement Calculator'!A:A,0),0),0)</f>
        <v>21655.303514578787</v>
      </c>
      <c r="K508" s="444">
        <f t="shared" ca="1" si="27"/>
        <v>10806.116132851863</v>
      </c>
      <c r="L508" s="444">
        <f t="shared" ca="1" si="28"/>
        <v>2604273.9880172987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2604273.9880172987</v>
      </c>
      <c r="J509" s="444">
        <f t="array" ref="J509">IFERROR(INDEX('Retirement Calculator'!K:K,MATCH('Lorri 401b'!N509,'Retirement Calculator'!A:A,0),0),0)</f>
        <v>21655.303514578787</v>
      </c>
      <c r="K509" s="444">
        <f t="shared" ca="1" si="27"/>
        <v>10760.911185428</v>
      </c>
      <c r="L509" s="444">
        <f t="shared" ca="1" si="28"/>
        <v>2593379.5956881479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2593379.5956881479</v>
      </c>
      <c r="J510" s="444">
        <f t="array" ref="J510">IFERROR(INDEX('Retirement Calculator'!K:K,MATCH('Lorri 401b'!N510,'Retirement Calculator'!A:A,0),0),0)</f>
        <v>21655.303514578787</v>
      </c>
      <c r="K510" s="444">
        <f t="shared" ca="1" si="27"/>
        <v>10715.517884056539</v>
      </c>
      <c r="L510" s="444">
        <f t="shared" ca="1" si="28"/>
        <v>2582439.8100576256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2582439.8100576256</v>
      </c>
      <c r="J511" s="444">
        <f t="array" ref="J511">IFERROR(INDEX('Retirement Calculator'!K:K,MATCH('Lorri 401b'!N511,'Retirement Calculator'!A:A,0),0),0)</f>
        <v>21655.303514578787</v>
      </c>
      <c r="K511" s="444">
        <f t="shared" ca="1" si="27"/>
        <v>10669.935443929362</v>
      </c>
      <c r="L511" s="444">
        <f t="shared" ca="1" si="28"/>
        <v>2571454.4419869762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2571454.4419869762</v>
      </c>
      <c r="J512" s="444">
        <f t="array" ref="J512">IFERROR(INDEX('Retirement Calculator'!K:K,MATCH('Lorri 401b'!N512,'Retirement Calculator'!A:A,0),0),0)</f>
        <v>21655.303514578787</v>
      </c>
      <c r="K512" s="444">
        <f t="shared" ca="1" si="27"/>
        <v>10624.163076968322</v>
      </c>
      <c r="L512" s="444">
        <f t="shared" ca="1" si="28"/>
        <v>2560423.3015493657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2560423.3015493657</v>
      </c>
      <c r="J513" s="444">
        <f t="array" ref="J513">IFERROR(INDEX('Retirement Calculator'!K:K,MATCH('Lorri 401b'!N513,'Retirement Calculator'!A:A,0),0),0)</f>
        <v>21655.303514578787</v>
      </c>
      <c r="K513" s="444">
        <f t="shared" ca="1" si="27"/>
        <v>10578.199991811613</v>
      </c>
      <c r="L513" s="444">
        <f t="shared" ca="1" si="28"/>
        <v>2549346.1980265984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2549346.1980265984</v>
      </c>
      <c r="J514" s="444">
        <f t="array" ref="J514">IFERROR(INDEX('Retirement Calculator'!K:K,MATCH('Lorri 401b'!N514,'Retirement Calculator'!A:A,0),0),0)</f>
        <v>21655.303514578787</v>
      </c>
      <c r="K514" s="444">
        <f t="shared" ca="1" si="27"/>
        <v>10532.045393800081</v>
      </c>
      <c r="L514" s="444">
        <f t="shared" ca="1" si="28"/>
        <v>2538222.9399058195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2538222.9399058195</v>
      </c>
      <c r="J515" s="444">
        <f t="array" ref="J515">IFERROR(INDEX('Retirement Calculator'!K:K,MATCH('Lorri 401b'!N515,'Retirement Calculator'!A:A,0),0),0)</f>
        <v>21655.303514578787</v>
      </c>
      <c r="K515" s="444">
        <f t="shared" ca="1" si="27"/>
        <v>10485.698484963503</v>
      </c>
      <c r="L515" s="444">
        <f t="shared" ca="1" si="28"/>
        <v>2527053.3348762039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2527053.3348762039</v>
      </c>
      <c r="J516" s="444">
        <f t="array" ref="J516">IFERROR(INDEX('Retirement Calculator'!K:K,MATCH('Lorri 401b'!N516,'Retirement Calculator'!A:A,0),0),0)</f>
        <v>21655.303514578787</v>
      </c>
      <c r="K516" s="444">
        <f t="shared" ca="1" si="27"/>
        <v>10439.15846400677</v>
      </c>
      <c r="L516" s="444">
        <f t="shared" ca="1" si="28"/>
        <v>2515837.1898256317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2515837.1898256317</v>
      </c>
      <c r="J517" s="444">
        <f t="array" ref="J517">IFERROR(INDEX('Retirement Calculator'!K:K,MATCH('Lorri 401b'!N517,'Retirement Calculator'!A:A,0),0),0)</f>
        <v>21655.303514578787</v>
      </c>
      <c r="K517" s="444">
        <f t="shared" ca="1" si="27"/>
        <v>10392.424526296054</v>
      </c>
      <c r="L517" s="444">
        <f t="shared" ca="1" si="28"/>
        <v>2504574.3108373489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2504574.3108373489</v>
      </c>
      <c r="J518" s="444">
        <f t="array" ref="J518">IFERROR(INDEX('Retirement Calculator'!K:K,MATCH('Lorri 401b'!N518,'Retirement Calculator'!A:A,0),0),0)</f>
        <v>21655.303514578787</v>
      </c>
      <c r="K518" s="444">
        <f t="shared" ref="K518:K772" ca="1" si="53">IPMT(M518/12,1,12,-I518+J518,,0)</f>
        <v>10345.495863844875</v>
      </c>
      <c r="L518" s="444">
        <f t="shared" ref="L518:L772" ca="1" si="54">I518-J518+K518</f>
        <v>2493264.5031866152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2493264.5031866152</v>
      </c>
      <c r="J519" s="444">
        <f t="array" ref="J519">IFERROR(INDEX('Retirement Calculator'!K:K,MATCH('Lorri 401b'!N519,'Retirement Calculator'!A:A,0),0),0)</f>
        <v>21655.303514578787</v>
      </c>
      <c r="K519" s="444">
        <f t="shared" ca="1" si="53"/>
        <v>10298.371665300152</v>
      </c>
      <c r="L519" s="444">
        <f t="shared" ca="1" si="54"/>
        <v>2481907.5713373367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2481907.5713373367</v>
      </c>
      <c r="J520" s="444">
        <f t="array" ref="J520">IFERROR(INDEX('Retirement Calculator'!K:K,MATCH('Lorri 401b'!N520,'Retirement Calculator'!A:A,0),0),0)</f>
        <v>21655.303514578787</v>
      </c>
      <c r="K520" s="444">
        <f t="shared" ca="1" si="53"/>
        <v>10251.051115928158</v>
      </c>
      <c r="L520" s="444">
        <f t="shared" ca="1" si="54"/>
        <v>2470503.318938686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2470503.318938686</v>
      </c>
      <c r="J521" s="444">
        <f t="array" ref="J521">IFERROR(INDEX('Retirement Calculator'!K:K,MATCH('Lorri 401b'!N521,'Retirement Calculator'!A:A,0),0),0)</f>
        <v>21655.303514578787</v>
      </c>
      <c r="K521" s="444">
        <f t="shared" ca="1" si="53"/>
        <v>10203.533397600446</v>
      </c>
      <c r="L521" s="444">
        <f t="shared" ca="1" si="54"/>
        <v>2459051.5488217077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2459051.5488217077</v>
      </c>
      <c r="J522" s="444">
        <f t="array" ref="J522">IFERROR(INDEX('Retirement Calculator'!K:K,MATCH('Lorri 401b'!N522,'Retirement Calculator'!A:A,0),0),0)</f>
        <v>21655.303514578787</v>
      </c>
      <c r="K522" s="444">
        <f t="shared" ca="1" si="53"/>
        <v>10155.817688779704</v>
      </c>
      <c r="L522" s="444">
        <f t="shared" ca="1" si="54"/>
        <v>2447552.0629959088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2447552.0629959088</v>
      </c>
      <c r="J523" s="444">
        <f t="array" ref="J523">IFERROR(INDEX('Retirement Calculator'!K:K,MATCH('Lorri 401b'!N523,'Retirement Calculator'!A:A,0),0),0)</f>
        <v>21655.303514578787</v>
      </c>
      <c r="K523" s="444">
        <f t="shared" ca="1" si="53"/>
        <v>10107.903164505542</v>
      </c>
      <c r="L523" s="444">
        <f t="shared" ca="1" si="54"/>
        <v>2436004.6626458354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2436004.6626458354</v>
      </c>
      <c r="J524" s="444">
        <f t="array" ref="J524">IFERROR(INDEX('Retirement Calculator'!K:K,MATCH('Lorri 401b'!N524,'Retirement Calculator'!A:A,0),0),0)</f>
        <v>21655.303514578787</v>
      </c>
      <c r="K524" s="444">
        <f t="shared" ca="1" si="53"/>
        <v>10059.788996380235</v>
      </c>
      <c r="L524" s="444">
        <f t="shared" ca="1" si="54"/>
        <v>2424409.1481276369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2424409.1481276369</v>
      </c>
      <c r="J525" s="444">
        <f t="array" ref="J525">IFERROR(INDEX('Retirement Calculator'!K:K,MATCH('Lorri 401b'!N525,'Retirement Calculator'!A:A,0),0),0)</f>
        <v>21655.303514578787</v>
      </c>
      <c r="K525" s="444">
        <f t="shared" ca="1" si="53"/>
        <v>10011.474352554409</v>
      </c>
      <c r="L525" s="444">
        <f t="shared" ca="1" si="54"/>
        <v>2412765.3189656124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2412765.3189656124</v>
      </c>
      <c r="J526" s="444">
        <f t="array" ref="J526">IFERROR(INDEX('Retirement Calculator'!K:K,MATCH('Lorri 401b'!N526,'Retirement Calculator'!A:A,0),0),0)</f>
        <v>21655.303514578787</v>
      </c>
      <c r="K526" s="444">
        <f t="shared" ca="1" si="53"/>
        <v>9962.9583977126404</v>
      </c>
      <c r="L526" s="444">
        <f t="shared" ca="1" si="54"/>
        <v>2401072.9738487462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2401072.9738487462</v>
      </c>
      <c r="J527" s="444">
        <f t="array" ref="J527">IFERROR(INDEX('Retirement Calculator'!K:K,MATCH('Lorri 401b'!N527,'Retirement Calculator'!A:A,0),0),0)</f>
        <v>21655.303514578787</v>
      </c>
      <c r="K527" s="444">
        <f t="shared" ca="1" si="53"/>
        <v>9914.2402930590306</v>
      </c>
      <c r="L527" s="444">
        <f t="shared" ca="1" si="54"/>
        <v>2389331.9106272263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2389331.9106272263</v>
      </c>
      <c r="J528" s="444">
        <f t="array" ref="J528">IFERROR(INDEX('Retirement Calculator'!K:K,MATCH('Lorri 401b'!N528,'Retirement Calculator'!A:A,0),0),0)</f>
        <v>21655.303514578787</v>
      </c>
      <c r="K528" s="444">
        <f t="shared" ca="1" si="53"/>
        <v>9865.3191963026984</v>
      </c>
      <c r="L528" s="444">
        <f t="shared" ca="1" si="54"/>
        <v>2377541.9263089504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2377541.9263089504</v>
      </c>
      <c r="J529" s="444">
        <f t="array" ref="J529">IFERROR(INDEX('Retirement Calculator'!K:K,MATCH('Lorri 401b'!N529,'Retirement Calculator'!A:A,0),0),0)</f>
        <v>21655.303514578787</v>
      </c>
      <c r="K529" s="444">
        <f t="shared" ca="1" si="53"/>
        <v>9816.1942616432152</v>
      </c>
      <c r="L529" s="444">
        <f t="shared" ca="1" si="54"/>
        <v>2365702.8170560147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2365702.8170560147</v>
      </c>
      <c r="J530" s="444">
        <f t="array" ref="J530">IFERROR(INDEX('Retirement Calculator'!K:K,MATCH('Lorri 401b'!N530,'Retirement Calculator'!A:A,0),0),0)</f>
        <v>21655.303514578787</v>
      </c>
      <c r="K530" s="444">
        <f t="shared" ca="1" si="53"/>
        <v>9766.8646397559824</v>
      </c>
      <c r="L530" s="444">
        <f t="shared" ca="1" si="54"/>
        <v>2353814.3781811916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2353814.3781811916</v>
      </c>
      <c r="J531" s="444">
        <f t="array" ref="J531">IFERROR(INDEX('Retirement Calculator'!K:K,MATCH('Lorri 401b'!N531,'Retirement Calculator'!A:A,0),0),0)</f>
        <v>21655.303514578787</v>
      </c>
      <c r="K531" s="444">
        <f t="shared" ca="1" si="53"/>
        <v>9717.3294777775536</v>
      </c>
      <c r="L531" s="444">
        <f t="shared" ca="1" si="54"/>
        <v>2341876.4041443905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2341876.4041443905</v>
      </c>
      <c r="J532" s="444">
        <f t="array" ref="J532">IFERROR(INDEX('Retirement Calculator'!K:K,MATCH('Lorri 401b'!N532,'Retirement Calculator'!A:A,0),0),0)</f>
        <v>21655.303514578787</v>
      </c>
      <c r="K532" s="444">
        <f t="shared" ca="1" si="53"/>
        <v>9667.5879192908815</v>
      </c>
      <c r="L532" s="444">
        <f t="shared" ca="1" si="54"/>
        <v>2329888.6885491027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2329888.6885491027</v>
      </c>
      <c r="J533" s="444">
        <f t="array" ref="J533">IFERROR(INDEX('Retirement Calculator'!K:K,MATCH('Lorri 401b'!N533,'Retirement Calculator'!A:A,0),0),0)</f>
        <v>21655.303514578787</v>
      </c>
      <c r="K533" s="444">
        <f t="shared" ca="1" si="53"/>
        <v>9617.6391043105159</v>
      </c>
      <c r="L533" s="444">
        <f t="shared" ca="1" si="54"/>
        <v>2317851.0241388343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2317851.0241388343</v>
      </c>
      <c r="J534" s="444">
        <f t="array" ref="J534">IFERROR(INDEX('Retirement Calculator'!K:K,MATCH('Lorri 401b'!N534,'Retirement Calculator'!A:A,0),0),0)</f>
        <v>21655.303514578787</v>
      </c>
      <c r="K534" s="444">
        <f t="shared" ca="1" si="53"/>
        <v>9567.4821692677306</v>
      </c>
      <c r="L534" s="444">
        <f t="shared" ca="1" si="54"/>
        <v>2305763.2027935232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2305763.2027935232</v>
      </c>
      <c r="J535" s="444">
        <f t="array" ref="J535">IFERROR(INDEX('Retirement Calculator'!K:K,MATCH('Lorri 401b'!N535,'Retirement Calculator'!A:A,0),0),0)</f>
        <v>21655.303514578787</v>
      </c>
      <c r="K535" s="444">
        <f t="shared" ca="1" si="53"/>
        <v>9517.1162469956016</v>
      </c>
      <c r="L535" s="444">
        <f t="shared" ca="1" si="54"/>
        <v>2293625.0155259399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2293625.0155259399</v>
      </c>
      <c r="J536" s="444">
        <f t="array" ref="J536">IFERROR(INDEX('Retirement Calculator'!K:K,MATCH('Lorri 401b'!N536,'Retirement Calculator'!A:A,0),0),0)</f>
        <v>21655.303514578787</v>
      </c>
      <c r="K536" s="444">
        <f t="shared" ca="1" si="53"/>
        <v>9466.5404667140047</v>
      </c>
      <c r="L536" s="444">
        <f t="shared" ca="1" si="54"/>
        <v>2281436.2524780752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2281436.2524780752</v>
      </c>
      <c r="J537" s="444">
        <f t="array" ref="J537">IFERROR(INDEX('Retirement Calculator'!K:K,MATCH('Lorri 401b'!N537,'Retirement Calculator'!A:A,0),0),0)</f>
        <v>21655.303514578787</v>
      </c>
      <c r="K537" s="444">
        <f t="shared" ca="1" si="53"/>
        <v>9415.7539540145681</v>
      </c>
      <c r="L537" s="444">
        <f t="shared" ca="1" si="54"/>
        <v>2269196.7029175111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2269196.7029175111</v>
      </c>
      <c r="J538" s="444">
        <f t="array" ref="J538">IFERROR(INDEX('Retirement Calculator'!K:K,MATCH('Lorri 401b'!N538,'Retirement Calculator'!A:A,0),0),0)</f>
        <v>21655.303514578787</v>
      </c>
      <c r="K538" s="444">
        <f t="shared" ca="1" si="53"/>
        <v>9364.7558308455518</v>
      </c>
      <c r="L538" s="444">
        <f t="shared" ca="1" si="54"/>
        <v>2256906.1552337776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2256906.1552337776</v>
      </c>
      <c r="J539" s="444">
        <f t="array" ref="J539">IFERROR(INDEX('Retirement Calculator'!K:K,MATCH('Lorri 401b'!N539,'Retirement Calculator'!A:A,0),0),0)</f>
        <v>21655.303514578787</v>
      </c>
      <c r="K539" s="444">
        <f t="shared" ca="1" si="53"/>
        <v>9313.5452154966606</v>
      </c>
      <c r="L539" s="444">
        <f t="shared" ca="1" si="54"/>
        <v>2244564.3969346955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2244564.3969346955</v>
      </c>
      <c r="J540" s="444">
        <f t="array" ref="J540">IFERROR(INDEX('Retirement Calculator'!K:K,MATCH('Lorri 401b'!N540,'Retirement Calculator'!A:A,0),0),0)</f>
        <v>21655.303514578787</v>
      </c>
      <c r="K540" s="444">
        <f t="shared" ca="1" si="53"/>
        <v>9262.121222583819</v>
      </c>
      <c r="L540" s="444">
        <f t="shared" ca="1" si="54"/>
        <v>2232171.2146427007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2232171.2146427007</v>
      </c>
      <c r="J541" s="444">
        <f t="array" ref="J541">IFERROR(INDEX('Retirement Calculator'!K:K,MATCH('Lorri 401b'!N541,'Retirement Calculator'!A:A,0),0),0)</f>
        <v>21655.303514578787</v>
      </c>
      <c r="K541" s="444">
        <f t="shared" ca="1" si="53"/>
        <v>9210.4829630338409</v>
      </c>
      <c r="L541" s="444">
        <f t="shared" ca="1" si="54"/>
        <v>2219726.3940911558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2219726.3940911558</v>
      </c>
      <c r="J542" s="444">
        <f t="array" ref="J542">IFERROR(INDEX('Retirement Calculator'!K:K,MATCH('Lorri 401b'!N542,'Retirement Calculator'!A:A,0),0),0)</f>
        <v>21655.303514578787</v>
      </c>
      <c r="K542" s="444">
        <f t="shared" ca="1" si="53"/>
        <v>9158.6295440690701</v>
      </c>
      <c r="L542" s="444">
        <f t="shared" ca="1" si="54"/>
        <v>2207229.7201206461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2207229.7201206461</v>
      </c>
      <c r="J543" s="444">
        <f t="array" ref="J543">IFERROR(INDEX('Retirement Calculator'!K:K,MATCH('Lorri 401b'!N543,'Retirement Calculator'!A:A,0),0),0)</f>
        <v>21655.303514578787</v>
      </c>
      <c r="K543" s="444">
        <f t="shared" ca="1" si="53"/>
        <v>9106.5600691919462</v>
      </c>
      <c r="L543" s="444">
        <f t="shared" ca="1" si="54"/>
        <v>2194680.9766752589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2194680.9766752589</v>
      </c>
      <c r="J544" s="444">
        <f t="array" ref="J544">IFERROR(INDEX('Retirement Calculator'!K:K,MATCH('Lorri 401b'!N544,'Retirement Calculator'!A:A,0),0),0)</f>
        <v>21655.303514578787</v>
      </c>
      <c r="K544" s="444">
        <f t="shared" ca="1" si="53"/>
        <v>9054.2736381694995</v>
      </c>
      <c r="L544" s="444">
        <f t="shared" ca="1" si="54"/>
        <v>2182079.9467988494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2182079.9467988494</v>
      </c>
      <c r="J545" s="444">
        <f t="array" ref="J545">IFERROR(INDEX('Retirement Calculator'!K:K,MATCH('Lorri 401b'!N545,'Retirement Calculator'!A:A,0),0),0)</f>
        <v>21655.303514578787</v>
      </c>
      <c r="K545" s="444">
        <f t="shared" ca="1" si="53"/>
        <v>9001.7693470177946</v>
      </c>
      <c r="L545" s="444">
        <f t="shared" ca="1" si="54"/>
        <v>2169426.4126312882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2169426.4126312882</v>
      </c>
      <c r="J546" s="444">
        <f t="array" ref="J546">IFERROR(INDEX('Retirement Calculator'!K:K,MATCH('Lorri 401b'!N546,'Retirement Calculator'!A:A,0),0),0)</f>
        <v>21655.303514578787</v>
      </c>
      <c r="K546" s="444">
        <f t="shared" ca="1" si="53"/>
        <v>8949.046287986288</v>
      </c>
      <c r="L546" s="444">
        <f t="shared" ca="1" si="54"/>
        <v>2156720.1554046958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2156720.1554046958</v>
      </c>
      <c r="J547" s="444">
        <f t="array" ref="J547">IFERROR(INDEX('Retirement Calculator'!K:K,MATCH('Lorri 401b'!N547,'Retirement Calculator'!A:A,0),0),0)</f>
        <v>21655.303514578787</v>
      </c>
      <c r="K547" s="444">
        <f t="shared" ca="1" si="53"/>
        <v>8896.1035495421529</v>
      </c>
      <c r="L547" s="444">
        <f t="shared" ca="1" si="54"/>
        <v>2143960.9554396593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2143960.9554396593</v>
      </c>
      <c r="J548" s="444">
        <f t="array" ref="J548">IFERROR(INDEX('Retirement Calculator'!K:K,MATCH('Lorri 401b'!N548,'Retirement Calculator'!A:A,0),0),0)</f>
        <v>21655.303514578787</v>
      </c>
      <c r="K548" s="444">
        <f t="shared" ca="1" si="53"/>
        <v>8842.9402163545019</v>
      </c>
      <c r="L548" s="444">
        <f t="shared" ca="1" si="54"/>
        <v>2131148.592141435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2131148.592141435</v>
      </c>
      <c r="J549" s="444">
        <f t="array" ref="J549">IFERROR(INDEX('Retirement Calculator'!K:K,MATCH('Lorri 401b'!N549,'Retirement Calculator'!A:A,0),0),0)</f>
        <v>21655.303514578787</v>
      </c>
      <c r="K549" s="444">
        <f t="shared" ca="1" si="53"/>
        <v>8789.555369278567</v>
      </c>
      <c r="L549" s="444">
        <f t="shared" ca="1" si="54"/>
        <v>2118282.8439961346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2118282.8439961346</v>
      </c>
      <c r="J550" s="444">
        <f t="array" ref="J550">IFERROR(INDEX('Retirement Calculator'!K:K,MATCH('Lorri 401b'!N550,'Retirement Calculator'!A:A,0),0),0)</f>
        <v>21655.303514578787</v>
      </c>
      <c r="K550" s="444">
        <f t="shared" ca="1" si="53"/>
        <v>8735.9480853398163</v>
      </c>
      <c r="L550" s="444">
        <f t="shared" ca="1" si="54"/>
        <v>2105363.4885668955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2105363.4885668955</v>
      </c>
      <c r="J551" s="444">
        <f t="array" ref="J551">IFERROR(INDEX('Retirement Calculator'!K:K,MATCH('Lorri 401b'!N551,'Retirement Calculator'!A:A,0),0),0)</f>
        <v>21655.303514578787</v>
      </c>
      <c r="K551" s="444">
        <f t="shared" ca="1" si="53"/>
        <v>8682.117437717985</v>
      </c>
      <c r="L551" s="444">
        <f t="shared" ca="1" si="54"/>
        <v>2092390.3024900346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2092390.3024900346</v>
      </c>
      <c r="J552" s="444">
        <f t="array" ref="J552">IFERROR(INDEX('Retirement Calculator'!K:K,MATCH('Lorri 401b'!N552,'Retirement Calculator'!A:A,0),0),0)</f>
        <v>21655.303514578787</v>
      </c>
      <c r="K552" s="444">
        <f t="shared" ca="1" si="53"/>
        <v>8628.0624957310647</v>
      </c>
      <c r="L552" s="444">
        <f t="shared" ca="1" si="54"/>
        <v>2079363.0614711868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2079363.0614711868</v>
      </c>
      <c r="J553" s="444">
        <f t="array" ref="J553">IFERROR(INDEX('Retirement Calculator'!K:K,MATCH('Lorri 401b'!N553,'Retirement Calculator'!A:A,0),0),0)</f>
        <v>21655.303514578787</v>
      </c>
      <c r="K553" s="444">
        <f t="shared" ca="1" si="53"/>
        <v>8573.782324819198</v>
      </c>
      <c r="L553" s="444">
        <f t="shared" ca="1" si="54"/>
        <v>2066281.5402814271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2066281.5402814271</v>
      </c>
      <c r="J554" s="444">
        <f t="array" ref="J554">IFERROR(INDEX('Retirement Calculator'!K:K,MATCH('Lorri 401b'!N554,'Retirement Calculator'!A:A,0),0),0)</f>
        <v>21655.303514578787</v>
      </c>
      <c r="K554" s="444">
        <f t="shared" ca="1" si="53"/>
        <v>8519.2759865285334</v>
      </c>
      <c r="L554" s="444">
        <f t="shared" ca="1" si="54"/>
        <v>2053145.5127533767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2053145.5127533767</v>
      </c>
      <c r="J555" s="444">
        <f t="array" ref="J555">IFERROR(INDEX('Retirement Calculator'!K:K,MATCH('Lorri 401b'!N555,'Retirement Calculator'!A:A,0),0),0)</f>
        <v>21655.303514578787</v>
      </c>
      <c r="K555" s="444">
        <f t="shared" ca="1" si="53"/>
        <v>8464.5425384949904</v>
      </c>
      <c r="L555" s="444">
        <f t="shared" ca="1" si="54"/>
        <v>2039954.7517772929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2039954.7517772929</v>
      </c>
      <c r="J556" s="444">
        <f t="array" ref="J556">IFERROR(INDEX('Retirement Calculator'!K:K,MATCH('Lorri 401b'!N556,'Retirement Calculator'!A:A,0),0),0)</f>
        <v>21655.303514578787</v>
      </c>
      <c r="K556" s="444">
        <f t="shared" ca="1" si="53"/>
        <v>8409.5810344279744</v>
      </c>
      <c r="L556" s="444">
        <f t="shared" ca="1" si="54"/>
        <v>2026709.0292971421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2026709.0292971421</v>
      </c>
      <c r="J557" s="444">
        <f t="array" ref="J557">IFERROR(INDEX('Retirement Calculator'!K:K,MATCH('Lorri 401b'!N557,'Retirement Calculator'!A:A,0),0),0)</f>
        <v>21655.303514578787</v>
      </c>
      <c r="K557" s="444">
        <f t="shared" ca="1" si="53"/>
        <v>8354.390524094013</v>
      </c>
      <c r="L557" s="444">
        <f t="shared" ca="1" si="54"/>
        <v>2013408.1163066572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2013408.1163066572</v>
      </c>
      <c r="J558" s="444">
        <f t="array" ref="J558">IFERROR(INDEX('Retirement Calculator'!K:K,MATCH('Lorri 401b'!N558,'Retirement Calculator'!A:A,0),0),0)</f>
        <v>21655.303514578787</v>
      </c>
      <c r="K558" s="444">
        <f t="shared" ca="1" si="53"/>
        <v>8298.970053300327</v>
      </c>
      <c r="L558" s="444">
        <f t="shared" ca="1" si="54"/>
        <v>2000051.7828453786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2000051.7828453786</v>
      </c>
      <c r="J559" s="444">
        <f t="array" ref="J559">IFERROR(INDEX('Retirement Calculator'!K:K,MATCH('Lorri 401b'!N559,'Retirement Calculator'!A:A,0),0),0)</f>
        <v>21655.303514578787</v>
      </c>
      <c r="K559" s="444">
        <f t="shared" ca="1" si="53"/>
        <v>8243.3186638783318</v>
      </c>
      <c r="L559" s="444">
        <f t="shared" ca="1" si="54"/>
        <v>1986639.7979946781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1986639.7979946781</v>
      </c>
      <c r="J560" s="444">
        <f t="array" ref="J560">IFERROR(INDEX('Retirement Calculator'!K:K,MATCH('Lorri 401b'!N560,'Retirement Calculator'!A:A,0),0),0)</f>
        <v>21655.303514578787</v>
      </c>
      <c r="K560" s="444">
        <f t="shared" ca="1" si="53"/>
        <v>8187.4353936670805</v>
      </c>
      <c r="L560" s="444">
        <f t="shared" ca="1" si="54"/>
        <v>1973171.9298737664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1973171.9298737664</v>
      </c>
      <c r="J561" s="444">
        <f t="array" ref="J561">IFERROR(INDEX('Retirement Calculator'!K:K,MATCH('Lorri 401b'!N561,'Retirement Calculator'!A:A,0),0),0)</f>
        <v>21655.303514578787</v>
      </c>
      <c r="K561" s="444">
        <f t="shared" ca="1" si="53"/>
        <v>8131.3192764966143</v>
      </c>
      <c r="L561" s="444">
        <f t="shared" ca="1" si="54"/>
        <v>1959647.9456356841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1959647.9456356841</v>
      </c>
      <c r="J562" s="444">
        <f t="array" ref="J562">IFERROR(INDEX('Retirement Calculator'!K:K,MATCH('Lorri 401b'!N562,'Retirement Calculator'!A:A,0),0),0)</f>
        <v>21655.303514578787</v>
      </c>
      <c r="K562" s="444">
        <f t="shared" ca="1" si="53"/>
        <v>8074.9693421712727</v>
      </c>
      <c r="L562" s="444">
        <f t="shared" ca="1" si="54"/>
        <v>1946067.6114632764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1946067.6114632764</v>
      </c>
      <c r="J563" s="444">
        <f t="array" ref="J563">IFERROR(INDEX('Retirement Calculator'!K:K,MATCH('Lorri 401b'!N563,'Retirement Calculator'!A:A,0),0),0)</f>
        <v>21655.303514578787</v>
      </c>
      <c r="K563" s="444">
        <f t="shared" ca="1" si="53"/>
        <v>8018.3846164529077</v>
      </c>
      <c r="L563" s="444">
        <f t="shared" ca="1" si="54"/>
        <v>1932430.6925651506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1932430.6925651506</v>
      </c>
      <c r="J564" s="444">
        <f t="array" ref="J564">IFERROR(INDEX('Retirement Calculator'!K:K,MATCH('Lorri 401b'!N564,'Retirement Calculator'!A:A,0),0),0)</f>
        <v>21655.303514578787</v>
      </c>
      <c r="K564" s="444">
        <f t="shared" ca="1" si="53"/>
        <v>7961.564121044049</v>
      </c>
      <c r="L564" s="444">
        <f t="shared" ca="1" si="54"/>
        <v>1918736.9531716157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1918736.9531716157</v>
      </c>
      <c r="J565" s="444">
        <f t="array" ref="J565">IFERROR(INDEX('Retirement Calculator'!K:K,MATCH('Lorri 401b'!N565,'Retirement Calculator'!A:A,0),0),0)</f>
        <v>21655.303514578787</v>
      </c>
      <c r="K565" s="444">
        <f t="shared" ca="1" si="53"/>
        <v>7904.5068735709865</v>
      </c>
      <c r="L565" s="444">
        <f t="shared" ca="1" si="54"/>
        <v>1904986.156530608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1904986.156530608</v>
      </c>
      <c r="J566" s="444">
        <f t="array" ref="J566">IFERROR(INDEX('Retirement Calculator'!K:K,MATCH('Lorri 401b'!N566,'Retirement Calculator'!A:A,0),0),0)</f>
        <v>21655.303514578787</v>
      </c>
      <c r="K566" s="444">
        <f t="shared" ca="1" si="53"/>
        <v>7847.2118875667875</v>
      </c>
      <c r="L566" s="444">
        <f t="shared" ca="1" si="54"/>
        <v>1891178.064903596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1891178.064903596</v>
      </c>
      <c r="J567" s="444">
        <f t="array" ref="J567">IFERROR(INDEX('Retirement Calculator'!K:K,MATCH('Lorri 401b'!N567,'Retirement Calculator'!A:A,0),0),0)</f>
        <v>21655.303514578787</v>
      </c>
      <c r="K567" s="444">
        <f t="shared" ca="1" si="53"/>
        <v>7789.6781724542379</v>
      </c>
      <c r="L567" s="444">
        <f t="shared" ca="1" si="54"/>
        <v>1877312.4395614713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1877312.4395614713</v>
      </c>
      <c r="J568" s="444">
        <f t="array" ref="J568">IFERROR(INDEX('Retirement Calculator'!K:K,MATCH('Lorri 401b'!N568,'Retirement Calculator'!A:A,0),0),0)</f>
        <v>21655.303514578787</v>
      </c>
      <c r="K568" s="444">
        <f t="shared" ca="1" si="53"/>
        <v>7731.9047335287187</v>
      </c>
      <c r="L568" s="444">
        <f t="shared" ca="1" si="54"/>
        <v>1863389.0407804211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1863389.0407804211</v>
      </c>
      <c r="J569" s="444">
        <f t="array" ref="J569">IFERROR(INDEX('Retirement Calculator'!K:K,MATCH('Lorri 401b'!N569,'Retirement Calculator'!A:A,0),0),0)</f>
        <v>21655.303514578787</v>
      </c>
      <c r="K569" s="444">
        <f t="shared" ca="1" si="53"/>
        <v>7673.8905719410095</v>
      </c>
      <c r="L569" s="444">
        <f t="shared" ca="1" si="54"/>
        <v>1849407.6278377832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1849407.6278377832</v>
      </c>
      <c r="J570" s="444">
        <f t="array" ref="J570">IFERROR(INDEX('Retirement Calculator'!K:K,MATCH('Lorri 401b'!N570,'Retirement Calculator'!A:A,0),0),0)</f>
        <v>21655.303514578787</v>
      </c>
      <c r="K570" s="444">
        <f t="shared" ca="1" si="53"/>
        <v>7615.6346846800179</v>
      </c>
      <c r="L570" s="444">
        <f t="shared" ca="1" si="54"/>
        <v>1835367.9590078844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1835367.9590078844</v>
      </c>
      <c r="J571" s="444">
        <f t="array" ref="J571">IFERROR(INDEX('Retirement Calculator'!K:K,MATCH('Lorri 401b'!N571,'Retirement Calculator'!A:A,0),0),0)</f>
        <v>21655.303514578787</v>
      </c>
      <c r="K571" s="444">
        <f t="shared" ca="1" si="53"/>
        <v>7557.1360645554405</v>
      </c>
      <c r="L571" s="444">
        <f t="shared" ca="1" si="54"/>
        <v>1821269.791557861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1821269.791557861</v>
      </c>
      <c r="J572" s="444">
        <f t="array" ref="J572">IFERROR(INDEX('Retirement Calculator'!K:K,MATCH('Lorri 401b'!N572,'Retirement Calculator'!A:A,0),0),0)</f>
        <v>21655.303514578787</v>
      </c>
      <c r="K572" s="444">
        <f t="shared" ca="1" si="53"/>
        <v>7498.3937001803424</v>
      </c>
      <c r="L572" s="444">
        <f t="shared" ca="1" si="54"/>
        <v>1807112.8817434625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1807112.8817434625</v>
      </c>
      <c r="J573" s="444">
        <f t="array" ref="J573">IFERROR(INDEX('Retirement Calculator'!K:K,MATCH('Lorri 401b'!N573,'Retirement Calculator'!A:A,0),0),0)</f>
        <v>21655.303514578787</v>
      </c>
      <c r="K573" s="444">
        <f t="shared" ca="1" si="53"/>
        <v>7439.4065759536816</v>
      </c>
      <c r="L573" s="444">
        <f t="shared" ca="1" si="54"/>
        <v>1792896.9848048373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1792896.9848048373</v>
      </c>
      <c r="J574" s="444">
        <f t="array" ref="J574">IFERROR(INDEX('Retirement Calculator'!K:K,MATCH('Lorri 401b'!N574,'Retirement Calculator'!A:A,0),0),0)</f>
        <v>21655.303514578787</v>
      </c>
      <c r="K574" s="444">
        <f t="shared" ca="1" si="53"/>
        <v>7380.1736720427434</v>
      </c>
      <c r="L574" s="444">
        <f t="shared" ca="1" si="54"/>
        <v>1778621.8549623012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1778621.8549623012</v>
      </c>
      <c r="J575" s="444">
        <f t="array" ref="J575">IFERROR(INDEX('Retirement Calculator'!K:K,MATCH('Lorri 401b'!N575,'Retirement Calculator'!A:A,0),0),0)</f>
        <v>21655.303514578787</v>
      </c>
      <c r="K575" s="444">
        <f t="shared" ca="1" si="53"/>
        <v>7320.6939643655096</v>
      </c>
      <c r="L575" s="444">
        <f t="shared" ca="1" si="54"/>
        <v>1764287.2454120878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1764287.2454120878</v>
      </c>
      <c r="J576" s="444">
        <f t="array" ref="J576">IFERROR(INDEX('Retirement Calculator'!K:K,MATCH('Lorri 401b'!N576,'Retirement Calculator'!A:A,0),0),0)</f>
        <v>21655.303514578787</v>
      </c>
      <c r="K576" s="444">
        <f t="shared" ca="1" si="53"/>
        <v>7260.9664245729537</v>
      </c>
      <c r="L576" s="444">
        <f t="shared" ca="1" si="54"/>
        <v>1749892.9083220819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1749892.9083220819</v>
      </c>
      <c r="J577" s="444">
        <f t="array" ref="J577">IFERROR(INDEX('Retirement Calculator'!K:K,MATCH('Lorri 401b'!N577,'Retirement Calculator'!A:A,0),0),0)</f>
        <v>21655.303514578787</v>
      </c>
      <c r="K577" s="444">
        <f t="shared" ca="1" si="53"/>
        <v>7200.9900200312632</v>
      </c>
      <c r="L577" s="444">
        <f t="shared" ca="1" si="54"/>
        <v>1735438.5948275344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1735438.5948275344</v>
      </c>
      <c r="J578" s="444">
        <f t="array" ref="J578">IFERROR(INDEX('Retirement Calculator'!K:K,MATCH('Lorri 401b'!N578,'Retirement Calculator'!A:A,0),0),0)</f>
        <v>21655.303514578787</v>
      </c>
      <c r="K578" s="444">
        <f t="shared" ca="1" si="53"/>
        <v>7140.7637138039818</v>
      </c>
      <c r="L578" s="444">
        <f t="shared" ca="1" si="54"/>
        <v>1720924.0550267596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1720924.0550267596</v>
      </c>
      <c r="J579" s="444">
        <f t="array" ref="J579">IFERROR(INDEX('Retirement Calculator'!K:K,MATCH('Lorri 401b'!N579,'Retirement Calculator'!A:A,0),0),0)</f>
        <v>21655.303514578787</v>
      </c>
      <c r="K579" s="444">
        <f t="shared" ca="1" si="53"/>
        <v>7080.2864646340868</v>
      </c>
      <c r="L579" s="444">
        <f t="shared" ca="1" si="54"/>
        <v>1706349.0379768149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1706349.0379768149</v>
      </c>
      <c r="J580" s="444">
        <f t="array" ref="J580">IFERROR(INDEX('Retirement Calculator'!K:K,MATCH('Lorri 401b'!N580,'Retirement Calculator'!A:A,0),0),0)</f>
        <v>21655.303514578787</v>
      </c>
      <c r="K580" s="444">
        <f t="shared" ca="1" si="53"/>
        <v>7019.5572269259828</v>
      </c>
      <c r="L580" s="444">
        <f t="shared" ca="1" si="54"/>
        <v>1691713.2916891621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1691713.2916891621</v>
      </c>
      <c r="J581" s="444">
        <f t="array" ref="J581">IFERROR(INDEX('Retirement Calculator'!K:K,MATCH('Lorri 401b'!N581,'Retirement Calculator'!A:A,0),0),0)</f>
        <v>21655.303514578787</v>
      </c>
      <c r="K581" s="444">
        <f t="shared" ca="1" si="53"/>
        <v>6958.5749507274304</v>
      </c>
      <c r="L581" s="444">
        <f t="shared" ca="1" si="54"/>
        <v>1677016.5631253107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1677016.5631253107</v>
      </c>
      <c r="J582" s="444">
        <f t="array" ref="J582">IFERROR(INDEX('Retirement Calculator'!K:K,MATCH('Lorri 401b'!N582,'Retirement Calculator'!A:A,0),0),0)</f>
        <v>21655.303514578787</v>
      </c>
      <c r="K582" s="444">
        <f t="shared" ca="1" si="53"/>
        <v>6897.3385817113822</v>
      </c>
      <c r="L582" s="444">
        <f t="shared" ca="1" si="54"/>
        <v>1662258.5981924431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1662258.5981924431</v>
      </c>
      <c r="J583" s="444">
        <f t="array" ref="J583">IFERROR(INDEX('Retirement Calculator'!K:K,MATCH('Lorri 401b'!N583,'Retirement Calculator'!A:A,0),0),0)</f>
        <v>21655.303514578787</v>
      </c>
      <c r="K583" s="444">
        <f t="shared" ca="1" si="53"/>
        <v>6835.8470611577677</v>
      </c>
      <c r="L583" s="444">
        <f t="shared" ca="1" si="54"/>
        <v>1647439.141739022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1647439.141739022</v>
      </c>
      <c r="J584" s="444">
        <f t="array" ref="J584">IFERROR(INDEX('Retirement Calculator'!K:K,MATCH('Lorri 401b'!N584,'Retirement Calculator'!A:A,0),0),0)</f>
        <v>21655.303514578787</v>
      </c>
      <c r="K584" s="444">
        <f t="shared" ca="1" si="53"/>
        <v>6774.0993259351799</v>
      </c>
      <c r="L584" s="444">
        <f t="shared" ca="1" si="54"/>
        <v>1632557.9375503783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1632557.9375503783</v>
      </c>
      <c r="J585" s="444">
        <f t="array" ref="J585">IFERROR(INDEX('Retirement Calculator'!K:K,MATCH('Lorri 401b'!N585,'Retirement Calculator'!A:A,0),0),0)</f>
        <v>21655.303514578787</v>
      </c>
      <c r="K585" s="444">
        <f t="shared" ca="1" si="53"/>
        <v>6712.0943084824976</v>
      </c>
      <c r="L585" s="444">
        <f t="shared" ca="1" si="54"/>
        <v>1617614.7283442819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1617614.7283442819</v>
      </c>
      <c r="J586" s="444">
        <f t="array" ref="J586">IFERROR(INDEX('Retirement Calculator'!K:K,MATCH('Lorri 401b'!N586,'Retirement Calculator'!A:A,0),0),0)</f>
        <v>21655.303514578787</v>
      </c>
      <c r="K586" s="444">
        <f t="shared" ca="1" si="53"/>
        <v>6649.8309367904294</v>
      </c>
      <c r="L586" s="444">
        <f t="shared" ca="1" si="54"/>
        <v>1602609.2557664935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1602609.2557664935</v>
      </c>
      <c r="J587" s="444">
        <f t="array" ref="J587">IFERROR(INDEX('Retirement Calculator'!K:K,MATCH('Lorri 401b'!N587,'Retirement Calculator'!A:A,0),0),0)</f>
        <v>21655.303514578787</v>
      </c>
      <c r="K587" s="444">
        <f t="shared" ca="1" si="53"/>
        <v>6587.3081343829772</v>
      </c>
      <c r="L587" s="444">
        <f t="shared" ca="1" si="54"/>
        <v>1587541.2603862977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1587541.2603862977</v>
      </c>
      <c r="J588" s="444">
        <f t="array" ref="J588">IFERROR(INDEX('Retirement Calculator'!K:K,MATCH('Lorri 401b'!N588,'Retirement Calculator'!A:A,0),0),0)</f>
        <v>21655.303514578787</v>
      </c>
      <c r="K588" s="444">
        <f t="shared" ca="1" si="53"/>
        <v>6524.5248202988287</v>
      </c>
      <c r="L588" s="444">
        <f t="shared" ca="1" si="54"/>
        <v>1572410.4816920178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1572410.4816920178</v>
      </c>
      <c r="J589" s="444">
        <f t="array" ref="J589">IFERROR(INDEX('Retirement Calculator'!K:K,MATCH('Lorri 401b'!N589,'Retirement Calculator'!A:A,0),0),0)</f>
        <v>21655.303514578787</v>
      </c>
      <c r="K589" s="444">
        <f t="shared" ca="1" si="53"/>
        <v>6461.4799090726619</v>
      </c>
      <c r="L589" s="444">
        <f t="shared" ca="1" si="54"/>
        <v>1557216.6580865115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1557216.6580865115</v>
      </c>
      <c r="J590" s="444">
        <f t="array" ref="J590">IFERROR(INDEX('Retirement Calculator'!K:K,MATCH('Lorri 401b'!N590,'Retirement Calculator'!A:A,0),0),0)</f>
        <v>21655.303514578787</v>
      </c>
      <c r="K590" s="444">
        <f t="shared" ca="1" si="53"/>
        <v>6398.1723107163862</v>
      </c>
      <c r="L590" s="444">
        <f t="shared" ca="1" si="54"/>
        <v>1541959.5268826492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1541959.5268826492</v>
      </c>
      <c r="J591" s="444">
        <f t="array" ref="J591">IFERROR(INDEX('Retirement Calculator'!K:K,MATCH('Lorri 401b'!N591,'Retirement Calculator'!A:A,0),0),0)</f>
        <v>21655.303514578787</v>
      </c>
      <c r="K591" s="444">
        <f t="shared" ca="1" si="53"/>
        <v>6334.6009307002932</v>
      </c>
      <c r="L591" s="444">
        <f t="shared" ca="1" si="54"/>
        <v>1526638.8242987706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1526638.8242987706</v>
      </c>
      <c r="J592" s="444">
        <f t="array" ref="J592">IFERROR(INDEX('Retirement Calculator'!K:K,MATCH('Lorri 401b'!N592,'Retirement Calculator'!A:A,0),0),0)</f>
        <v>21655.303514578787</v>
      </c>
      <c r="K592" s="444">
        <f t="shared" ca="1" si="53"/>
        <v>6270.7646699341321</v>
      </c>
      <c r="L592" s="444">
        <f t="shared" ca="1" si="54"/>
        <v>1511254.2854541258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1511254.2854541258</v>
      </c>
      <c r="J593" s="444">
        <f t="array" ref="J593">IFERROR(INDEX('Retirement Calculator'!K:K,MATCH('Lorri 401b'!N593,'Retirement Calculator'!A:A,0),0),0)</f>
        <v>21655.303514578787</v>
      </c>
      <c r="K593" s="444">
        <f t="shared" ca="1" si="53"/>
        <v>6206.6624247481122</v>
      </c>
      <c r="L593" s="444">
        <f t="shared" ca="1" si="54"/>
        <v>1495805.6443642951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1495805.6443642951</v>
      </c>
      <c r="J594" s="444">
        <f t="array" ref="J594">IFERROR(INDEX('Retirement Calculator'!K:K,MATCH('Lorri 401b'!N594,'Retirement Calculator'!A:A,0),0),0)</f>
        <v>21655.303514578787</v>
      </c>
      <c r="K594" s="444">
        <f t="shared" ca="1" si="53"/>
        <v>6142.2930868738176</v>
      </c>
      <c r="L594" s="444">
        <f t="shared" ca="1" si="54"/>
        <v>1480292.63393659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1480292.63393659</v>
      </c>
      <c r="J595" s="444">
        <f t="array" ref="J595">IFERROR(INDEX('Retirement Calculator'!K:K,MATCH('Lorri 401b'!N595,'Retirement Calculator'!A:A,0),0),0)</f>
        <v>21655.303514578787</v>
      </c>
      <c r="K595" s="444">
        <f t="shared" ca="1" si="53"/>
        <v>6077.6555434250467</v>
      </c>
      <c r="L595" s="444">
        <f t="shared" ca="1" si="54"/>
        <v>1464714.9859654363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1464714.9859654363</v>
      </c>
      <c r="J596" s="444">
        <f t="array" ref="J596">IFERROR(INDEX('Retirement Calculator'!K:K,MATCH('Lorri 401b'!N596,'Retirement Calculator'!A:A,0),0),0)</f>
        <v>21655.303514578787</v>
      </c>
      <c r="K596" s="444">
        <f t="shared" ca="1" si="53"/>
        <v>6012.748676878573</v>
      </c>
      <c r="L596" s="444">
        <f t="shared" ca="1" si="54"/>
        <v>1449072.4311277361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1449072.4311277361</v>
      </c>
      <c r="J597" s="444">
        <f t="array" ref="J597">IFERROR(INDEX('Retirement Calculator'!K:K,MATCH('Lorri 401b'!N597,'Retirement Calculator'!A:A,0),0),0)</f>
        <v>21655.303514578787</v>
      </c>
      <c r="K597" s="444">
        <f t="shared" ca="1" si="53"/>
        <v>5947.5713650548223</v>
      </c>
      <c r="L597" s="444">
        <f t="shared" ca="1" si="54"/>
        <v>1433364.6989782122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1433364.6989782122</v>
      </c>
      <c r="J598" s="444">
        <f t="array" ref="J598">IFERROR(INDEX('Retirement Calculator'!K:K,MATCH('Lorri 401b'!N598,'Retirement Calculator'!A:A,0),0),0)</f>
        <v>21655.303514578787</v>
      </c>
      <c r="K598" s="444">
        <f t="shared" ca="1" si="53"/>
        <v>5882.1224810984722</v>
      </c>
      <c r="L598" s="444">
        <f t="shared" ca="1" si="54"/>
        <v>1417591.5179447317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1417591.5179447317</v>
      </c>
      <c r="J599" s="444">
        <f t="array" ref="J599">IFERROR(INDEX('Retirement Calculator'!K:K,MATCH('Lorri 401b'!N599,'Retirement Calculator'!A:A,0),0),0)</f>
        <v>21655.303514578787</v>
      </c>
      <c r="K599" s="444">
        <f t="shared" ca="1" si="53"/>
        <v>5816.4008934589701</v>
      </c>
      <c r="L599" s="444">
        <f t="shared" ca="1" si="54"/>
        <v>1401752.6153236118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1401752.6153236118</v>
      </c>
      <c r="J600" s="444">
        <f t="array" ref="J600">IFERROR(INDEX('Retirement Calculator'!K:K,MATCH('Lorri 401b'!N600,'Retirement Calculator'!A:A,0),0),0)</f>
        <v>21655.303514578787</v>
      </c>
      <c r="K600" s="444">
        <f t="shared" ca="1" si="53"/>
        <v>5750.4054658709701</v>
      </c>
      <c r="L600" s="444">
        <f t="shared" ca="1" si="54"/>
        <v>1385847.7172749038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1385847.7172749038</v>
      </c>
      <c r="J601" s="444">
        <f t="array" ref="J601">IFERROR(INDEX('Retirement Calculator'!K:K,MATCH('Lorri 401b'!N601,'Retirement Calculator'!A:A,0),0),0)</f>
        <v>21655.303514578787</v>
      </c>
      <c r="K601" s="444">
        <f t="shared" ca="1" si="53"/>
        <v>5684.1350573346872</v>
      </c>
      <c r="L601" s="444">
        <f t="shared" ca="1" si="54"/>
        <v>1369876.5488176597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1369876.5488176597</v>
      </c>
      <c r="J602" s="444">
        <f t="array" ref="J602">IFERROR(INDEX('Retirement Calculator'!K:K,MATCH('Lorri 401b'!N602,'Retirement Calculator'!A:A,0),0),0)</f>
        <v>21655.303514578787</v>
      </c>
      <c r="K602" s="444">
        <f t="shared" ca="1" si="53"/>
        <v>5617.58852209617</v>
      </c>
      <c r="L602" s="444">
        <f t="shared" ca="1" si="54"/>
        <v>1353838.833825177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1353838.833825177</v>
      </c>
      <c r="J603" s="444">
        <f t="array" ref="J603">IFERROR(INDEX('Retirement Calculator'!K:K,MATCH('Lorri 401b'!N603,'Retirement Calculator'!A:A,0),0),0)</f>
        <v>21655.303514578787</v>
      </c>
      <c r="K603" s="444">
        <f t="shared" ca="1" si="53"/>
        <v>5550.7647096274923</v>
      </c>
      <c r="L603" s="444">
        <f t="shared" ca="1" si="54"/>
        <v>1337734.2950202257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1337734.2950202257</v>
      </c>
      <c r="J604" s="444">
        <f t="array" ref="J604">IFERROR(INDEX('Retirement Calculator'!K:K,MATCH('Lorri 401b'!N604,'Retirement Calculator'!A:A,0),0),0)</f>
        <v>21655.303514578787</v>
      </c>
      <c r="K604" s="444">
        <f t="shared" ca="1" si="53"/>
        <v>5483.6624646068622</v>
      </c>
      <c r="L604" s="444">
        <f t="shared" ca="1" si="54"/>
        <v>1321562.6539702537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1321562.6539702537</v>
      </c>
      <c r="J605" s="444">
        <f t="array" ref="J605">IFERROR(INDEX('Retirement Calculator'!K:K,MATCH('Lorri 401b'!N605,'Retirement Calculator'!A:A,0),0),0)</f>
        <v>21655.303514578787</v>
      </c>
      <c r="K605" s="444">
        <f t="shared" ca="1" si="53"/>
        <v>5416.2806268986451</v>
      </c>
      <c r="L605" s="444">
        <f t="shared" ca="1" si="54"/>
        <v>1305323.6310825734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1305323.6310825734</v>
      </c>
      <c r="J606" s="444">
        <f t="array" ref="J606">IFERROR(INDEX('Retirement Calculator'!K:K,MATCH('Lorri 401b'!N606,'Retirement Calculator'!A:A,0),0),0)</f>
        <v>21655.303514578787</v>
      </c>
      <c r="K606" s="444">
        <f t="shared" ca="1" si="53"/>
        <v>5348.6180315333104</v>
      </c>
      <c r="L606" s="444">
        <f t="shared" ca="1" si="54"/>
        <v>1289016.9455995278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1289016.9455995278</v>
      </c>
      <c r="J607" s="444">
        <f t="array" ref="J607">IFERROR(INDEX('Retirement Calculator'!K:K,MATCH('Lorri 401b'!N607,'Retirement Calculator'!A:A,0),0),0)</f>
        <v>21655.303514578787</v>
      </c>
      <c r="K607" s="444">
        <f t="shared" ca="1" si="53"/>
        <v>5280.6735086872868</v>
      </c>
      <c r="L607" s="444">
        <f t="shared" ca="1" si="54"/>
        <v>1272642.3155936361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1272642.3155936361</v>
      </c>
      <c r="J608" s="444">
        <f t="array" ref="J608">IFERROR(INDEX('Retirement Calculator'!K:K,MATCH('Lorri 401b'!N608,'Retirement Calculator'!A:A,0),0),0)</f>
        <v>21655.303514578787</v>
      </c>
      <c r="K608" s="444">
        <f t="shared" ca="1" si="53"/>
        <v>5212.4458836627382</v>
      </c>
      <c r="L608" s="444">
        <f t="shared" ca="1" si="54"/>
        <v>1256199.45796272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1256199.45796272</v>
      </c>
      <c r="J609" s="444">
        <f t="array" ref="J609">IFERROR(INDEX('Retirement Calculator'!K:K,MATCH('Lorri 401b'!N609,'Retirement Calculator'!A:A,0),0),0)</f>
        <v>21655.303514578787</v>
      </c>
      <c r="K609" s="444">
        <f t="shared" ca="1" si="53"/>
        <v>5143.9339768672544</v>
      </c>
      <c r="L609" s="444">
        <f t="shared" ca="1" si="54"/>
        <v>1239688.0884250083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1239688.0884250083</v>
      </c>
      <c r="J610" s="444">
        <f t="array" ref="J610">IFERROR(INDEX('Retirement Calculator'!K:K,MATCH('Lorri 401b'!N610,'Retirement Calculator'!A:A,0),0),0)</f>
        <v>21655.303514578787</v>
      </c>
      <c r="K610" s="444">
        <f t="shared" ca="1" si="53"/>
        <v>5075.1366037934558</v>
      </c>
      <c r="L610" s="444">
        <f t="shared" ca="1" si="54"/>
        <v>1223107.9215142229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1223107.9215142229</v>
      </c>
      <c r="J611" s="444">
        <f t="array" ref="J611">IFERROR(INDEX('Retirement Calculator'!K:K,MATCH('Lorri 401b'!N611,'Retirement Calculator'!A:A,0),0),0)</f>
        <v>21655.303514578787</v>
      </c>
      <c r="K611" s="444">
        <f t="shared" ca="1" si="53"/>
        <v>5006.0525749985163</v>
      </c>
      <c r="L611" s="444">
        <f t="shared" ca="1" si="54"/>
        <v>1206458.6705746425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1206458.6705746425</v>
      </c>
      <c r="J612" s="444">
        <f t="array" ref="J612">IFERROR(INDEX('Retirement Calculator'!K:K,MATCH('Lorri 401b'!N612,'Retirement Calculator'!A:A,0),0),0)</f>
        <v>21655.303514578787</v>
      </c>
      <c r="K612" s="444">
        <f t="shared" ca="1" si="53"/>
        <v>4936.6806960835984</v>
      </c>
      <c r="L612" s="444">
        <f t="shared" ca="1" si="54"/>
        <v>1189740.0477561473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1189740.0477561473</v>
      </c>
      <c r="J613" s="444">
        <f t="array" ref="J613">IFERROR(INDEX('Retirement Calculator'!K:K,MATCH('Lorri 401b'!N613,'Retirement Calculator'!A:A,0),0),0)</f>
        <v>21655.303514578787</v>
      </c>
      <c r="K613" s="444">
        <f t="shared" ca="1" si="53"/>
        <v>4867.0197676732023</v>
      </c>
      <c r="L613" s="444">
        <f t="shared" ca="1" si="54"/>
        <v>1172951.7640092417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1172951.7640092417</v>
      </c>
      <c r="J614" s="444">
        <f t="array" ref="J614">IFERROR(INDEX('Retirement Calculator'!K:K,MATCH('Lorri 401b'!N614,'Retirement Calculator'!A:A,0),0),0)</f>
        <v>21655.303514578787</v>
      </c>
      <c r="K614" s="444">
        <f t="shared" ca="1" si="53"/>
        <v>4797.0685853944287</v>
      </c>
      <c r="L614" s="444">
        <f t="shared" ca="1" si="54"/>
        <v>1156093.5290800573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1156093.5290800573</v>
      </c>
      <c r="J615" s="444">
        <f t="array" ref="J615">IFERROR(INDEX('Retirement Calculator'!K:K,MATCH('Lorri 401b'!N615,'Retirement Calculator'!A:A,0),0),0)</f>
        <v>21655.303514578787</v>
      </c>
      <c r="K615" s="444">
        <f t="shared" ca="1" si="53"/>
        <v>4726.8259398561604</v>
      </c>
      <c r="L615" s="444">
        <f t="shared" ca="1" si="54"/>
        <v>1139165.0515053347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1139165.0515053347</v>
      </c>
      <c r="J616" s="444">
        <f t="array" ref="J616">IFERROR(INDEX('Retirement Calculator'!K:K,MATCH('Lorri 401b'!N616,'Retirement Calculator'!A:A,0),0),0)</f>
        <v>21655.303514578787</v>
      </c>
      <c r="K616" s="444">
        <f t="shared" ca="1" si="53"/>
        <v>4656.2906166281491</v>
      </c>
      <c r="L616" s="444">
        <f t="shared" ca="1" si="54"/>
        <v>1122166.0386073841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1122166.0386073841</v>
      </c>
      <c r="J617" s="444">
        <f t="array" ref="J617">IFERROR(INDEX('Retirement Calculator'!K:K,MATCH('Lorri 401b'!N617,'Retirement Calculator'!A:A,0),0),0)</f>
        <v>21655.303514578787</v>
      </c>
      <c r="K617" s="444">
        <f t="shared" ca="1" si="53"/>
        <v>4585.4613962200219</v>
      </c>
      <c r="L617" s="444">
        <f t="shared" ca="1" si="54"/>
        <v>1105096.1964890251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1105096.1964890251</v>
      </c>
      <c r="J618" s="444">
        <f t="array" ref="J618">IFERROR(INDEX('Retirement Calculator'!K:K,MATCH('Lorri 401b'!N618,'Retirement Calculator'!A:A,0),0),0)</f>
        <v>21655.303514578787</v>
      </c>
      <c r="K618" s="444">
        <f t="shared" ca="1" si="53"/>
        <v>4514.3370540601927</v>
      </c>
      <c r="L618" s="444">
        <f t="shared" ca="1" si="54"/>
        <v>1087955.2300285066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1087955.2300285066</v>
      </c>
      <c r="J619" s="444">
        <f t="array" ref="J619">IFERROR(INDEX('Retirement Calculator'!K:K,MATCH('Lorri 401b'!N619,'Retirement Calculator'!A:A,0),0),0)</f>
        <v>21655.303514578787</v>
      </c>
      <c r="K619" s="444">
        <f t="shared" ca="1" si="53"/>
        <v>4442.9163604746991</v>
      </c>
      <c r="L619" s="444">
        <f t="shared" ca="1" si="54"/>
        <v>1070742.8428744024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1070742.8428744024</v>
      </c>
      <c r="J620" s="444">
        <f t="array" ref="J620">IFERROR(INDEX('Retirement Calculator'!K:K,MATCH('Lorri 401b'!N620,'Retirement Calculator'!A:A,0),0),0)</f>
        <v>21655.303514578787</v>
      </c>
      <c r="K620" s="444">
        <f t="shared" ca="1" si="53"/>
        <v>4371.1980806659312</v>
      </c>
      <c r="L620" s="444">
        <f t="shared" ca="1" si="54"/>
        <v>1053458.7374404895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1053458.7374404895</v>
      </c>
      <c r="J621" s="444">
        <f t="array" ref="J621">IFERROR(INDEX('Retirement Calculator'!K:K,MATCH('Lorri 401b'!N621,'Retirement Calculator'!A:A,0),0),0)</f>
        <v>21655.303514578787</v>
      </c>
      <c r="K621" s="444">
        <f t="shared" ca="1" si="53"/>
        <v>4299.180974691295</v>
      </c>
      <c r="L621" s="444">
        <f t="shared" ca="1" si="54"/>
        <v>1036102.6149006019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1036102.6149006019</v>
      </c>
      <c r="J622" s="444">
        <f t="array" ref="J622">IFERROR(INDEX('Retirement Calculator'!K:K,MATCH('Lorri 401b'!N622,'Retirement Calculator'!A:A,0),0),0)</f>
        <v>21655.303514578787</v>
      </c>
      <c r="K622" s="444">
        <f t="shared" ca="1" si="53"/>
        <v>4226.8637974417634</v>
      </c>
      <c r="L622" s="444">
        <f t="shared" ca="1" si="54"/>
        <v>1018674.1751834649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1018674.1751834649</v>
      </c>
      <c r="J623" s="444">
        <f t="array" ref="J623">IFERROR(INDEX('Retirement Calculator'!K:K,MATCH('Lorri 401b'!N623,'Retirement Calculator'!A:A,0),0),0)</f>
        <v>21655.303514578787</v>
      </c>
      <c r="K623" s="444">
        <f t="shared" ca="1" si="53"/>
        <v>4154.2452986203589</v>
      </c>
      <c r="L623" s="444">
        <f t="shared" ca="1" si="54"/>
        <v>1001173.1169675065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1001173.1169675065</v>
      </c>
      <c r="J624" s="444">
        <f t="array" ref="J624">IFERROR(INDEX('Retirement Calculator'!K:K,MATCH('Lorri 401b'!N624,'Retirement Calculator'!A:A,0),0),0)</f>
        <v>21655.303514578787</v>
      </c>
      <c r="K624" s="444">
        <f t="shared" ca="1" si="53"/>
        <v>4081.3242227205315</v>
      </c>
      <c r="L624" s="444">
        <f t="shared" ca="1" si="54"/>
        <v>983599.13767564821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983599.13767564821</v>
      </c>
      <c r="J625" s="444">
        <f t="array" ref="J625">IFERROR(INDEX('Retirement Calculator'!K:K,MATCH('Lorri 401b'!N625,'Retirement Calculator'!A:A,0),0),0)</f>
        <v>21655.303514578787</v>
      </c>
      <c r="K625" s="444">
        <f t="shared" ca="1" si="53"/>
        <v>4008.0993090044562</v>
      </c>
      <c r="L625" s="444">
        <f t="shared" ca="1" si="54"/>
        <v>965951.93347007397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965951.93347007397</v>
      </c>
      <c r="J626" s="444">
        <f t="array" ref="J626">IFERROR(INDEX('Retirement Calculator'!K:K,MATCH('Lorri 401b'!N626,'Retirement Calculator'!A:A,0),0),0)</f>
        <v>21655.303514578787</v>
      </c>
      <c r="K626" s="444">
        <f t="shared" ca="1" si="53"/>
        <v>3934.5692914812303</v>
      </c>
      <c r="L626" s="444">
        <f t="shared" ca="1" si="54"/>
        <v>948231.19924697652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948231.19924697652</v>
      </c>
      <c r="J627" s="444">
        <f t="array" ref="J627">IFERROR(INDEX('Retirement Calculator'!K:K,MATCH('Lorri 401b'!N627,'Retirement Calculator'!A:A,0),0),0)</f>
        <v>21655.303514578787</v>
      </c>
      <c r="K627" s="444">
        <f t="shared" ca="1" si="53"/>
        <v>3860.7328988849904</v>
      </c>
      <c r="L627" s="444">
        <f t="shared" ca="1" si="54"/>
        <v>930436.62863128271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930436.62863128271</v>
      </c>
      <c r="J628" s="444">
        <f t="array" ref="J628">IFERROR(INDEX('Retirement Calculator'!K:K,MATCH('Lorri 401b'!N628,'Retirement Calculator'!A:A,0),0),0)</f>
        <v>21655.303514578787</v>
      </c>
      <c r="K628" s="444">
        <f t="shared" ca="1" si="53"/>
        <v>3786.5888546529332</v>
      </c>
      <c r="L628" s="444">
        <f t="shared" ca="1" si="54"/>
        <v>912567.91397135693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912567.91397135693</v>
      </c>
      <c r="J629" s="444">
        <f t="array" ref="J629">IFERROR(INDEX('Retirement Calculator'!K:K,MATCH('Lorri 401b'!N629,'Retirement Calculator'!A:A,0),0),0)</f>
        <v>21655.303514578787</v>
      </c>
      <c r="K629" s="444">
        <f t="shared" ca="1" si="53"/>
        <v>3712.1358769032427</v>
      </c>
      <c r="L629" s="444">
        <f t="shared" ca="1" si="54"/>
        <v>894624.7463336814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894624.7463336814</v>
      </c>
      <c r="J630" s="444">
        <f t="array" ref="J630">IFERROR(INDEX('Retirement Calculator'!K:K,MATCH('Lorri 401b'!N630,'Retirement Calculator'!A:A,0),0),0)</f>
        <v>21655.303514578787</v>
      </c>
      <c r="K630" s="444">
        <f t="shared" ca="1" si="53"/>
        <v>3637.3726784129276</v>
      </c>
      <c r="L630" s="444">
        <f t="shared" ca="1" si="54"/>
        <v>876606.81549751561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876606.81549751561</v>
      </c>
      <c r="J631" s="444">
        <f t="array" ref="J631">IFERROR(INDEX('Retirement Calculator'!K:K,MATCH('Lorri 401b'!N631,'Retirement Calculator'!A:A,0),0),0)</f>
        <v>21655.303514578787</v>
      </c>
      <c r="K631" s="444">
        <f t="shared" ca="1" si="53"/>
        <v>3562.29796659557</v>
      </c>
      <c r="L631" s="444">
        <f t="shared" ca="1" si="54"/>
        <v>858513.8099495325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858513.8099495325</v>
      </c>
      <c r="J632" s="444">
        <f t="array" ref="J632">IFERROR(INDEX('Retirement Calculator'!K:K,MATCH('Lorri 401b'!N632,'Retirement Calculator'!A:A,0),0),0)</f>
        <v>21655.303514578787</v>
      </c>
      <c r="K632" s="444">
        <f t="shared" ca="1" si="53"/>
        <v>3486.9104434789747</v>
      </c>
      <c r="L632" s="444">
        <f t="shared" ca="1" si="54"/>
        <v>840345.41687843273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840345.41687843273</v>
      </c>
      <c r="J633" s="444">
        <f t="array" ref="J633">IFERROR(INDEX('Retirement Calculator'!K:K,MATCH('Lorri 401b'!N633,'Retirement Calculator'!A:A,0),0),0)</f>
        <v>21655.303514578787</v>
      </c>
      <c r="K633" s="444">
        <f t="shared" ca="1" si="53"/>
        <v>3411.2088056827247</v>
      </c>
      <c r="L633" s="444">
        <f t="shared" ca="1" si="54"/>
        <v>822101.32216953661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822101.32216953661</v>
      </c>
      <c r="J634" s="444">
        <f t="array" ref="J634">IFERROR(INDEX('Retirement Calculator'!K:K,MATCH('Lorri 401b'!N634,'Retirement Calculator'!A:A,0),0),0)</f>
        <v>21655.303514578787</v>
      </c>
      <c r="K634" s="444">
        <f t="shared" ca="1" si="53"/>
        <v>3335.1917443956577</v>
      </c>
      <c r="L634" s="444">
        <f t="shared" ca="1" si="54"/>
        <v>803781.21039935353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803781.21039935353</v>
      </c>
      <c r="J635" s="444">
        <f t="array" ref="J635">IFERROR(INDEX('Retirement Calculator'!K:K,MATCH('Lorri 401b'!N635,'Retirement Calculator'!A:A,0),0),0)</f>
        <v>21655.303514578787</v>
      </c>
      <c r="K635" s="444">
        <f t="shared" ca="1" si="53"/>
        <v>3258.8579453532284</v>
      </c>
      <c r="L635" s="444">
        <f t="shared" ca="1" si="54"/>
        <v>785384.76483012806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785384.76483012806</v>
      </c>
      <c r="J636" s="444">
        <f t="array" ref="J636">IFERROR(INDEX('Retirement Calculator'!K:K,MATCH('Lorri 401b'!N636,'Retirement Calculator'!A:A,0),0),0)</f>
        <v>21655.303514578787</v>
      </c>
      <c r="K636" s="444">
        <f t="shared" ca="1" si="53"/>
        <v>3182.2060888147885</v>
      </c>
      <c r="L636" s="444">
        <f t="shared" ca="1" si="54"/>
        <v>766911.66740436398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766911.66740436398</v>
      </c>
      <c r="J637" s="444">
        <f t="array" ref="J637">IFERROR(INDEX('Retirement Calculator'!K:K,MATCH('Lorri 401b'!N637,'Retirement Calculator'!A:A,0),0),0)</f>
        <v>21655.303514578787</v>
      </c>
      <c r="K637" s="444">
        <f t="shared" ca="1" si="53"/>
        <v>3105.2348495407718</v>
      </c>
      <c r="L637" s="444">
        <f t="shared" ca="1" si="54"/>
        <v>748361.598739326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748361.598739326</v>
      </c>
      <c r="J638" s="444">
        <f t="array" ref="J638">IFERROR(INDEX('Retirement Calculator'!K:K,MATCH('Lorri 401b'!N638,'Retirement Calculator'!A:A,0),0),0)</f>
        <v>21655.303514578787</v>
      </c>
      <c r="K638" s="444">
        <f t="shared" ca="1" si="53"/>
        <v>3027.94289676978</v>
      </c>
      <c r="L638" s="444">
        <f t="shared" ca="1" si="54"/>
        <v>729734.23812151689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729734.23812151689</v>
      </c>
      <c r="J639" s="444">
        <f t="array" ref="J639">IFERROR(INDEX('Retirement Calculator'!K:K,MATCH('Lorri 401b'!N639,'Retirement Calculator'!A:A,0),0),0)</f>
        <v>21655.303514578787</v>
      </c>
      <c r="K639" s="444">
        <f t="shared" ca="1" si="53"/>
        <v>2950.3288941955757</v>
      </c>
      <c r="L639" s="444">
        <f t="shared" ca="1" si="54"/>
        <v>711029.26350113377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711029.26350113377</v>
      </c>
      <c r="J640" s="444">
        <f t="array" ref="J640">IFERROR(INDEX('Retirement Calculator'!K:K,MATCH('Lorri 401b'!N640,'Retirement Calculator'!A:A,0),0),0)</f>
        <v>21655.303514578787</v>
      </c>
      <c r="K640" s="444">
        <f t="shared" ca="1" si="53"/>
        <v>2872.3914999439789</v>
      </c>
      <c r="L640" s="444">
        <f t="shared" ca="1" si="54"/>
        <v>692246.35148649896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692246.35148649896</v>
      </c>
      <c r="J641" s="444">
        <f t="array" ref="J641">IFERROR(INDEX('Retirement Calculator'!K:K,MATCH('Lorri 401b'!N641,'Retirement Calculator'!A:A,0),0),0)</f>
        <v>21655.303514578787</v>
      </c>
      <c r="K641" s="444">
        <f t="shared" ca="1" si="53"/>
        <v>2794.1293665496669</v>
      </c>
      <c r="L641" s="444">
        <f t="shared" ca="1" si="54"/>
        <v>673385.17733846977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673385.17733846977</v>
      </c>
      <c r="J642" s="444">
        <f t="array" ref="J642">IFERROR(INDEX('Retirement Calculator'!K:K,MATCH('Lorri 401b'!N642,'Retirement Calculator'!A:A,0),0),0)</f>
        <v>21655.303514578787</v>
      </c>
      <c r="K642" s="444">
        <f t="shared" ca="1" si="53"/>
        <v>2715.541140932879</v>
      </c>
      <c r="L642" s="444">
        <f t="shared" ca="1" si="54"/>
        <v>654445.41496482375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654445.41496482375</v>
      </c>
      <c r="J643" s="444">
        <f t="array" ref="J643">IFERROR(INDEX('Retirement Calculator'!K:K,MATCH('Lorri 401b'!N643,'Retirement Calculator'!A:A,0),0),0)</f>
        <v>21655.303514578787</v>
      </c>
      <c r="K643" s="444">
        <f t="shared" ca="1" si="53"/>
        <v>2636.6254643760203</v>
      </c>
      <c r="L643" s="444">
        <f t="shared" ca="1" si="54"/>
        <v>635426.73691462097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635426.73691462097</v>
      </c>
      <c r="J644" s="444">
        <f t="array" ref="J644">IFERROR(INDEX('Retirement Calculator'!K:K,MATCH('Lorri 401b'!N644,'Retirement Calculator'!A:A,0),0),0)</f>
        <v>21655.303514578787</v>
      </c>
      <c r="K644" s="444">
        <f t="shared" ca="1" si="53"/>
        <v>2557.3809725001756</v>
      </c>
      <c r="L644" s="444">
        <f t="shared" ca="1" si="54"/>
        <v>616328.81437254231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616328.81437254231</v>
      </c>
      <c r="J645" s="444">
        <f t="array" ref="J645">IFERROR(INDEX('Retirement Calculator'!K:K,MATCH('Lorri 401b'!N645,'Retirement Calculator'!A:A,0),0),0)</f>
        <v>21655.303514578787</v>
      </c>
      <c r="K645" s="444">
        <f t="shared" ca="1" si="53"/>
        <v>2477.8062952415144</v>
      </c>
      <c r="L645" s="444">
        <f t="shared" ca="1" si="54"/>
        <v>597151.31715320493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597151.31715320493</v>
      </c>
      <c r="J646" s="444">
        <f t="array" ref="J646">IFERROR(INDEX('Retirement Calculator'!K:K,MATCH('Lorri 401b'!N646,'Retirement Calculator'!A:A,0),0),0)</f>
        <v>21655.303514578787</v>
      </c>
      <c r="K646" s="444">
        <f t="shared" ca="1" si="53"/>
        <v>2397.9000568276088</v>
      </c>
      <c r="L646" s="444">
        <f t="shared" ca="1" si="54"/>
        <v>577893.91369545367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577893.91369545367</v>
      </c>
      <c r="J647" s="444">
        <f t="array" ref="J647">IFERROR(INDEX('Retirement Calculator'!K:K,MATCH('Lorri 401b'!N647,'Retirement Calculator'!A:A,0),0),0)</f>
        <v>21655.303514578787</v>
      </c>
      <c r="K647" s="444">
        <f t="shared" ca="1" si="53"/>
        <v>2317.6608757536451</v>
      </c>
      <c r="L647" s="444">
        <f t="shared" ca="1" si="54"/>
        <v>558556.27105662844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558556.27105662844</v>
      </c>
      <c r="J648" s="444">
        <f t="array" ref="J648">IFERROR(INDEX('Retirement Calculator'!K:K,MATCH('Lorri 401b'!N648,'Retirement Calculator'!A:A,0),0),0)</f>
        <v>21655.303514578787</v>
      </c>
      <c r="K648" s="444">
        <f t="shared" ca="1" si="53"/>
        <v>2237.0873647585404</v>
      </c>
      <c r="L648" s="444">
        <f t="shared" ca="1" si="54"/>
        <v>539138.05490680831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539138.05490680831</v>
      </c>
      <c r="J649" s="444">
        <f t="array" ref="J649">IFERROR(INDEX('Retirement Calculator'!K:K,MATCH('Lorri 401b'!N649,'Retirement Calculator'!A:A,0),0),0)</f>
        <v>21655.303514578787</v>
      </c>
      <c r="K649" s="444">
        <f t="shared" ca="1" si="53"/>
        <v>2156.1781308009563</v>
      </c>
      <c r="L649" s="444">
        <f t="shared" ca="1" si="54"/>
        <v>519638.92952303047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519638.92952303047</v>
      </c>
      <c r="J650" s="444">
        <f t="array" ref="J650">IFERROR(INDEX('Retirement Calculator'!K:K,MATCH('Lorri 401b'!N650,'Retirement Calculator'!A:A,0),0),0)</f>
        <v>21655.303514578787</v>
      </c>
      <c r="K650" s="444">
        <f t="shared" ca="1" si="53"/>
        <v>2074.9317750352152</v>
      </c>
      <c r="L650" s="444">
        <f t="shared" ca="1" si="54"/>
        <v>500058.5577834869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500058.5577834869</v>
      </c>
      <c r="J651" s="444">
        <f t="array" ref="J651">IFERROR(INDEX('Retirement Calculator'!K:K,MATCH('Lorri 401b'!N651,'Retirement Calculator'!A:A,0),0),0)</f>
        <v>21655.303514578787</v>
      </c>
      <c r="K651" s="444">
        <f t="shared" ca="1" si="53"/>
        <v>1993.3468927871172</v>
      </c>
      <c r="L651" s="444">
        <f t="shared" ca="1" si="54"/>
        <v>480396.60116169526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480396.60116169526</v>
      </c>
      <c r="J652" s="444">
        <f t="array" ref="J652">IFERROR(INDEX('Retirement Calculator'!K:K,MATCH('Lorri 401b'!N652,'Retirement Calculator'!A:A,0),0),0)</f>
        <v>21655.303514578787</v>
      </c>
      <c r="K652" s="444">
        <f t="shared" ca="1" si="53"/>
        <v>1911.4220735296517</v>
      </c>
      <c r="L652" s="444">
        <f t="shared" ca="1" si="54"/>
        <v>460652.7197206461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460652.7197206461</v>
      </c>
      <c r="J653" s="444">
        <f t="array" ref="J653">IFERROR(INDEX('Retirement Calculator'!K:K,MATCH('Lorri 401b'!N653,'Retirement Calculator'!A:A,0),0),0)</f>
        <v>21655.303514578787</v>
      </c>
      <c r="K653" s="444">
        <f t="shared" ca="1" si="53"/>
        <v>1829.1559008586137</v>
      </c>
      <c r="L653" s="444">
        <f t="shared" ca="1" si="54"/>
        <v>440826.57210692595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440826.57210692595</v>
      </c>
      <c r="J654" s="444">
        <f t="array" ref="J654">IFERROR(INDEX('Retirement Calculator'!K:K,MATCH('Lorri 401b'!N654,'Retirement Calculator'!A:A,0),0),0)</f>
        <v>21655.303514578787</v>
      </c>
      <c r="K654" s="444">
        <f t="shared" ca="1" si="53"/>
        <v>1746.5469524681132</v>
      </c>
      <c r="L654" s="444">
        <f t="shared" ca="1" si="54"/>
        <v>420917.81554481527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420917.81554481527</v>
      </c>
      <c r="J655" s="444">
        <f t="array" ref="J655">IFERROR(INDEX('Retirement Calculator'!K:K,MATCH('Lorri 401b'!N655,'Retirement Calculator'!A:A,0),0),0)</f>
        <v>21655.303514578787</v>
      </c>
      <c r="K655" s="444">
        <f t="shared" ca="1" si="53"/>
        <v>1663.5938001259854</v>
      </c>
      <c r="L655" s="444">
        <f t="shared" ca="1" si="54"/>
        <v>400926.10583036247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400926.10583036247</v>
      </c>
      <c r="J656" s="444">
        <f t="array" ref="J656">IFERROR(INDEX('Retirement Calculator'!K:K,MATCH('Lorri 401b'!N656,'Retirement Calculator'!A:A,0),0),0)</f>
        <v>21655.303514578787</v>
      </c>
      <c r="K656" s="444">
        <f t="shared" ca="1" si="53"/>
        <v>1580.2950096490986</v>
      </c>
      <c r="L656" s="444">
        <f t="shared" ca="1" si="54"/>
        <v>380851.09732543281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380851.09732543281</v>
      </c>
      <c r="J657" s="444">
        <f t="array" ref="J657">IFERROR(INDEX('Retirement Calculator'!K:K,MATCH('Lorri 401b'!N657,'Retirement Calculator'!A:A,0),0),0)</f>
        <v>21655.303514578787</v>
      </c>
      <c r="K657" s="444">
        <f t="shared" ca="1" si="53"/>
        <v>1496.6491408785585</v>
      </c>
      <c r="L657" s="444">
        <f t="shared" ca="1" si="54"/>
        <v>360692.44295173261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360692.44295173261</v>
      </c>
      <c r="J658" s="444">
        <f t="array" ref="J658">IFERROR(INDEX('Retirement Calculator'!K:K,MATCH('Lorri 401b'!N658,'Retirement Calculator'!A:A,0),0),0)</f>
        <v>21655.303514578787</v>
      </c>
      <c r="K658" s="444">
        <f t="shared" ca="1" si="53"/>
        <v>1412.6547476548076</v>
      </c>
      <c r="L658" s="444">
        <f t="shared" ca="1" si="54"/>
        <v>340449.79418480862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340449.79418480862</v>
      </c>
      <c r="J659" s="444">
        <f t="array" ref="J659">IFERROR(INDEX('Retirement Calculator'!K:K,MATCH('Lorri 401b'!N659,'Retirement Calculator'!A:A,0),0),0)</f>
        <v>21655.303514578787</v>
      </c>
      <c r="K659" s="444">
        <f t="shared" ca="1" si="53"/>
        <v>1328.3103777926242</v>
      </c>
      <c r="L659" s="444">
        <f t="shared" ca="1" si="54"/>
        <v>320122.80104802246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320122.80104802246</v>
      </c>
      <c r="J660" s="444">
        <f t="array" ref="J660">IFERROR(INDEX('Retirement Calculator'!K:K,MATCH('Lorri 401b'!N660,'Retirement Calculator'!A:A,0),0),0)</f>
        <v>21655.303514578787</v>
      </c>
      <c r="K660" s="444">
        <f t="shared" ca="1" si="53"/>
        <v>1243.6145730560154</v>
      </c>
      <c r="L660" s="444">
        <f t="shared" ca="1" si="54"/>
        <v>299711.11210649967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299711.11210649967</v>
      </c>
      <c r="J661" s="444">
        <f t="array" ref="J661">IFERROR(INDEX('Retirement Calculator'!K:K,MATCH('Lorri 401b'!N661,'Retirement Calculator'!A:A,0),0),0)</f>
        <v>21655.303514578787</v>
      </c>
      <c r="K661" s="444">
        <f t="shared" ca="1" si="53"/>
        <v>1158.5658691330036</v>
      </c>
      <c r="L661" s="444">
        <f t="shared" ca="1" si="54"/>
        <v>279214.37446105387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279214.37446105387</v>
      </c>
      <c r="J662" s="444">
        <f t="array" ref="J662">IFERROR(INDEX('Retirement Calculator'!K:K,MATCH('Lorri 401b'!N662,'Retirement Calculator'!A:A,0),0),0)</f>
        <v>21655.303514578787</v>
      </c>
      <c r="K662" s="444">
        <f t="shared" ca="1" si="53"/>
        <v>1073.1627956103127</v>
      </c>
      <c r="L662" s="444">
        <f t="shared" ca="1" si="54"/>
        <v>258632.2337420854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258632.2337420854</v>
      </c>
      <c r="J663" s="444">
        <f t="array" ref="J663">IFERROR(INDEX('Retirement Calculator'!K:K,MATCH('Lorri 401b'!N663,'Retirement Calculator'!A:A,0),0),0)</f>
        <v>21655.303514578787</v>
      </c>
      <c r="K663" s="444">
        <f t="shared" ca="1" si="53"/>
        <v>987.40387594794424</v>
      </c>
      <c r="L663" s="444">
        <f t="shared" ca="1" si="54"/>
        <v>237964.33410345454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237964.33410345454</v>
      </c>
      <c r="J664" s="444">
        <f t="array" ref="J664">IFERROR(INDEX('Retirement Calculator'!K:K,MATCH('Lorri 401b'!N664,'Retirement Calculator'!A:A,0),0),0)</f>
        <v>21655.303514578787</v>
      </c>
      <c r="K664" s="444">
        <f t="shared" ca="1" si="53"/>
        <v>901.28762745364895</v>
      </c>
      <c r="L664" s="444">
        <f t="shared" ca="1" si="54"/>
        <v>217210.31821632941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217210.31821632941</v>
      </c>
      <c r="J665" s="444">
        <f t="array" ref="J665">IFERROR(INDEX('Retirement Calculator'!K:K,MATCH('Lorri 401b'!N665,'Retirement Calculator'!A:A,0),0),0)</f>
        <v>21655.303514578787</v>
      </c>
      <c r="K665" s="444">
        <f t="shared" ca="1" si="53"/>
        <v>814.81256125729431</v>
      </c>
      <c r="L665" s="444">
        <f t="shared" ca="1" si="54"/>
        <v>196369.82726300793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196369.82726300793</v>
      </c>
      <c r="J666" s="444">
        <f t="array" ref="J666">IFERROR(INDEX('Retirement Calculator'!K:K,MATCH('Lorri 401b'!N666,'Retirement Calculator'!A:A,0),0),0)</f>
        <v>21655.303514578787</v>
      </c>
      <c r="K666" s="444">
        <f t="shared" ca="1" si="53"/>
        <v>727.97718228512144</v>
      </c>
      <c r="L666" s="444">
        <f t="shared" ca="1" si="54"/>
        <v>175442.50093071428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175442.50093071428</v>
      </c>
      <c r="J667" s="444">
        <f t="array" ref="J667">IFERROR(INDEX('Retirement Calculator'!K:K,MATCH('Lorri 401b'!N667,'Retirement Calculator'!A:A,0),0),0)</f>
        <v>21655.303514578787</v>
      </c>
      <c r="K667" s="444">
        <f t="shared" ca="1" si="53"/>
        <v>640.77998923389782</v>
      </c>
      <c r="L667" s="444">
        <f t="shared" ca="1" si="54"/>
        <v>154427.9774053694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154427.9774053694</v>
      </c>
      <c r="J668" s="444">
        <f t="array" ref="J668">IFERROR(INDEX('Retirement Calculator'!K:K,MATCH('Lorri 401b'!N668,'Retirement Calculator'!A:A,0),0),0)</f>
        <v>21655.303514578787</v>
      </c>
      <c r="K668" s="444">
        <f t="shared" ca="1" si="53"/>
        <v>553.21947454496092</v>
      </c>
      <c r="L668" s="444">
        <f t="shared" ca="1" si="54"/>
        <v>133325.89336533556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133325.89336533556</v>
      </c>
      <c r="J669" s="444">
        <f t="array" ref="J669">IFERROR(INDEX('Retirement Calculator'!K:K,MATCH('Lorri 401b'!N669,'Retirement Calculator'!A:A,0),0),0)</f>
        <v>21655.303514578787</v>
      </c>
      <c r="K669" s="444">
        <f t="shared" ca="1" si="53"/>
        <v>465.2941243781533</v>
      </c>
      <c r="L669" s="444">
        <f t="shared" ca="1" si="54"/>
        <v>112135.88397513493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112135.88397513493</v>
      </c>
      <c r="J670" s="444">
        <f t="array" ref="J670">IFERROR(INDEX('Retirement Calculator'!K:K,MATCH('Lorri 401b'!N670,'Retirement Calculator'!A:A,0),0),0)</f>
        <v>21655.303514578787</v>
      </c>
      <c r="K670" s="444">
        <f t="shared" ca="1" si="53"/>
        <v>377.00241858565062</v>
      </c>
      <c r="L670" s="444">
        <f t="shared" ca="1" si="54"/>
        <v>90857.582879141788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90857.582879141788</v>
      </c>
      <c r="J671" s="444">
        <f t="array" ref="J671">IFERROR(INDEX('Retirement Calculator'!K:K,MATCH('Lorri 401b'!N671,'Retirement Calculator'!A:A,0),0),0)</f>
        <v>21655.303514578787</v>
      </c>
      <c r="K671" s="444">
        <f t="shared" ca="1" si="53"/>
        <v>288.34283068567919</v>
      </c>
      <c r="L671" s="444">
        <f t="shared" ca="1" si="54"/>
        <v>69490.622195248681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69490.622195248681</v>
      </c>
      <c r="J672" s="444">
        <f t="array" ref="J672">IFERROR(INDEX('Retirement Calculator'!K:K,MATCH('Lorri 401b'!N672,'Retirement Calculator'!A:A,0),0),0)</f>
        <v>21655.303514578787</v>
      </c>
      <c r="K672" s="444">
        <f t="shared" ca="1" si="53"/>
        <v>199.31382783612455</v>
      </c>
      <c r="L672" s="444">
        <f t="shared" ca="1" si="54"/>
        <v>48034.632508506016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48034.632508506016</v>
      </c>
      <c r="J673" s="444">
        <f t="array" ref="J673">IFERROR(INDEX('Retirement Calculator'!K:K,MATCH('Lorri 401b'!N673,'Retirement Calculator'!A:A,0),0),0)</f>
        <v>21655.303514578787</v>
      </c>
      <c r="K673" s="444">
        <f t="shared" ca="1" si="53"/>
        <v>109.9138708080301</v>
      </c>
      <c r="L673" s="444">
        <f t="shared" ca="1" si="54"/>
        <v>26489.242864735261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26489.242864735261</v>
      </c>
      <c r="J674" s="444">
        <f t="array" ref="J674">IFERROR(INDEX('Retirement Calculator'!K:K,MATCH('Lorri 401b'!N674,'Retirement Calculator'!A:A,0),0),0)</f>
        <v>21655.303514578787</v>
      </c>
      <c r="K674" s="444">
        <f t="shared" ca="1" si="53"/>
        <v>20.141413958985307</v>
      </c>
      <c r="L674" s="444">
        <f t="shared" ca="1" si="54"/>
        <v>4854.0807641154588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4854.0807641154588</v>
      </c>
      <c r="J675" s="444">
        <f t="array" ref="J675">IFERROR(INDEX('Retirement Calculator'!K:K,MATCH('Lorri 401b'!N675,'Retirement Calculator'!A:A,0),0),0)</f>
        <v>21655.303514578787</v>
      </c>
      <c r="K675" s="444">
        <f t="shared" ca="1" si="53"/>
        <v>-70.005094793597195</v>
      </c>
      <c r="L675" s="444">
        <f t="shared" ca="1" si="54"/>
        <v>-16871.227845256923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-16871.227845256923</v>
      </c>
      <c r="J676" s="444">
        <f t="array" ref="J676">IFERROR(INDEX('Retirement Calculator'!K:K,MATCH('Lorri 401b'!N676,'Retirement Calculator'!A:A,0),0),0)</f>
        <v>21655.303514578787</v>
      </c>
      <c r="K676" s="444">
        <f t="shared" ca="1" si="53"/>
        <v>-160.52721399931545</v>
      </c>
      <c r="L676" s="444">
        <f t="shared" ca="1" si="54"/>
        <v>-38687.058573835027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-38687.058573835027</v>
      </c>
      <c r="J677" s="444">
        <f t="array" ref="J677">IFERROR(INDEX('Retirement Calculator'!K:K,MATCH('Lorri 401b'!N677,'Retirement Calculator'!A:A,0),0),0)</f>
        <v>21655.303514578787</v>
      </c>
      <c r="K677" s="444">
        <f t="shared" ca="1" si="53"/>
        <v>-251.42650870172423</v>
      </c>
      <c r="L677" s="444">
        <f t="shared" ca="1" si="54"/>
        <v>-60593.788597115541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-60593.788597115541</v>
      </c>
      <c r="J678" s="444">
        <f t="array" ref="J678">IFERROR(INDEX('Retirement Calculator'!K:K,MATCH('Lorri 401b'!N678,'Retirement Calculator'!A:A,0),0),0)</f>
        <v>21655.303514578787</v>
      </c>
      <c r="K678" s="444">
        <f t="shared" ca="1" si="53"/>
        <v>-342.70455046539308</v>
      </c>
      <c r="L678" s="444">
        <f t="shared" ca="1" si="54"/>
        <v>-82591.79666215973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-82591.79666215973</v>
      </c>
      <c r="J679" s="444">
        <f t="array" ref="J679">IFERROR(INDEX('Retirement Calculator'!K:K,MATCH('Lorri 401b'!N679,'Retirement Calculator'!A:A,0),0),0)</f>
        <v>21655.303514578787</v>
      </c>
      <c r="K679" s="444">
        <f t="shared" ca="1" si="53"/>
        <v>-434.36291740307712</v>
      </c>
      <c r="L679" s="444">
        <f t="shared" ca="1" si="54"/>
        <v>-104681.4630941416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-104681.4630941416</v>
      </c>
      <c r="J680" s="444">
        <f t="array" ref="J680">IFERROR(INDEX('Retirement Calculator'!K:K,MATCH('Lorri 401b'!N680,'Retirement Calculator'!A:A,0),0),0)</f>
        <v>21655.303514578787</v>
      </c>
      <c r="K680" s="444">
        <f t="shared" ca="1" si="53"/>
        <v>-526.40319420300148</v>
      </c>
      <c r="L680" s="444">
        <f t="shared" ca="1" si="54"/>
        <v>-126863.16980292338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-126863.16980292338</v>
      </c>
      <c r="J681" s="444">
        <f t="array" ref="J681">IFERROR(INDEX('Retirement Calculator'!K:K,MATCH('Lorri 401b'!N681,'Retirement Calculator'!A:A,0),0),0)</f>
        <v>21655.303514578787</v>
      </c>
      <c r="K681" s="444">
        <f t="shared" ca="1" si="53"/>
        <v>-618.8269721562591</v>
      </c>
      <c r="L681" s="444">
        <f t="shared" ca="1" si="54"/>
        <v>-149137.30028965845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-149137.30028965845</v>
      </c>
      <c r="J682" s="444">
        <f t="array" ref="J682">IFERROR(INDEX('Retirement Calculator'!K:K,MATCH('Lorri 401b'!N682,'Retirement Calculator'!A:A,0),0),0)</f>
        <v>21655.303514578787</v>
      </c>
      <c r="K682" s="444">
        <f t="shared" ca="1" si="53"/>
        <v>-711.63584918432184</v>
      </c>
      <c r="L682" s="444">
        <f t="shared" ca="1" si="54"/>
        <v>-171504.23965342157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-171504.23965342157</v>
      </c>
      <c r="J683" s="444">
        <f t="array" ref="J683">IFERROR(INDEX('Retirement Calculator'!K:K,MATCH('Lorri 401b'!N683,'Retirement Calculator'!A:A,0),0),0)</f>
        <v>21655.303514578787</v>
      </c>
      <c r="K683" s="444">
        <f t="shared" ca="1" si="53"/>
        <v>-804.83142986666815</v>
      </c>
      <c r="L683" s="444">
        <f t="shared" ca="1" si="54"/>
        <v>-193964.37459786702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-193964.37459786702</v>
      </c>
      <c r="J684" s="444">
        <f t="array" ref="J684">IFERROR(INDEX('Retirement Calculator'!K:K,MATCH('Lorri 401b'!N684,'Retirement Calculator'!A:A,0),0),0)</f>
        <v>21655.303514578787</v>
      </c>
      <c r="K684" s="444">
        <f t="shared" ca="1" si="53"/>
        <v>-898.4153254685242</v>
      </c>
      <c r="L684" s="444">
        <f t="shared" ca="1" si="54"/>
        <v>-216518.09343791433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-216518.09343791433</v>
      </c>
      <c r="J685" s="444">
        <f t="array" ref="J685">IFERROR(INDEX('Retirement Calculator'!K:K,MATCH('Lorri 401b'!N685,'Retirement Calculator'!A:A,0),0),0)</f>
        <v>21655.303514578787</v>
      </c>
      <c r="K685" s="444">
        <f t="shared" ca="1" si="53"/>
        <v>-992.38915396872142</v>
      </c>
      <c r="L685" s="444">
        <f t="shared" ca="1" si="54"/>
        <v>-239165.78610646183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-239165.78610646183</v>
      </c>
      <c r="J686" s="444">
        <f t="array" ref="J686">IFERROR(INDEX('Retirement Calculator'!K:K,MATCH('Lorri 401b'!N686,'Retirement Calculator'!A:A,0),0),0)</f>
        <v>21655.303514578787</v>
      </c>
      <c r="K686" s="444">
        <f t="shared" ca="1" si="53"/>
        <v>-1086.7545400876693</v>
      </c>
      <c r="L686" s="444">
        <f t="shared" ca="1" si="54"/>
        <v>-261907.84416112828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-261907.84416112828</v>
      </c>
      <c r="J687" s="444">
        <f t="array" ref="J687">IFERROR(INDEX('Retirement Calculator'!K:K,MATCH('Lorri 401b'!N687,'Retirement Calculator'!A:A,0),0),0)</f>
        <v>21655.303514578787</v>
      </c>
      <c r="K687" s="444">
        <f t="shared" ca="1" si="53"/>
        <v>-1181.5131153154462</v>
      </c>
      <c r="L687" s="444">
        <f t="shared" ca="1" si="54"/>
        <v>-284744.66079102253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-284744.66079102253</v>
      </c>
      <c r="J688" s="444">
        <f t="array" ref="J688">IFERROR(INDEX('Retirement Calculator'!K:K,MATCH('Lorri 401b'!N688,'Retirement Calculator'!A:A,0),0),0)</f>
        <v>21655.303514578787</v>
      </c>
      <c r="K688" s="444">
        <f t="shared" ca="1" si="53"/>
        <v>-1276.6665179400054</v>
      </c>
      <c r="L688" s="444">
        <f t="shared" ca="1" si="54"/>
        <v>-307676.63082354132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-307676.63082354132</v>
      </c>
      <c r="J689" s="444">
        <f t="array" ref="J689">IFERROR(INDEX('Retirement Calculator'!K:K,MATCH('Lorri 401b'!N689,'Retirement Calculator'!A:A,0),0),0)</f>
        <v>21655.303514578787</v>
      </c>
      <c r="K689" s="444">
        <f t="shared" ca="1" si="53"/>
        <v>-1372.2163930755005</v>
      </c>
      <c r="L689" s="444">
        <f t="shared" ca="1" si="54"/>
        <v>-330704.15073119558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-330704.15073119558</v>
      </c>
      <c r="J690" s="444">
        <f t="array" ref="J690">IFERROR(INDEX('Retirement Calculator'!K:K,MATCH('Lorri 401b'!N690,'Retirement Calculator'!A:A,0),0),0)</f>
        <v>21655.303514578787</v>
      </c>
      <c r="K690" s="444">
        <f t="shared" ca="1" si="53"/>
        <v>-1468.1643926907266</v>
      </c>
      <c r="L690" s="444">
        <f t="shared" ca="1" si="54"/>
        <v>-353827.61863846506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-353827.61863846506</v>
      </c>
      <c r="J691" s="444">
        <f t="array" ref="J691">IFERROR(INDEX('Retirement Calculator'!K:K,MATCH('Lorri 401b'!N691,'Retirement Calculator'!A:A,0),0),0)</f>
        <v>21655.303514578787</v>
      </c>
      <c r="K691" s="444">
        <f t="shared" ca="1" si="53"/>
        <v>-1564.5121756376827</v>
      </c>
      <c r="L691" s="444">
        <f t="shared" ca="1" si="54"/>
        <v>-377047.43432868156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-377047.43432868156</v>
      </c>
      <c r="J692" s="444">
        <f t="array" ref="J692">IFERROR(INDEX('Retirement Calculator'!K:K,MATCH('Lorri 401b'!N692,'Retirement Calculator'!A:A,0),0),0)</f>
        <v>21655.303514578787</v>
      </c>
      <c r="K692" s="444">
        <f t="shared" ca="1" si="53"/>
        <v>-1661.2614076802513</v>
      </c>
      <c r="L692" s="444">
        <f t="shared" ca="1" si="54"/>
        <v>-400363.99925094057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-400363.99925094057</v>
      </c>
      <c r="J693" s="444">
        <f t="array" ref="J693">IFERROR(INDEX('Retirement Calculator'!K:K,MATCH('Lorri 401b'!N693,'Retirement Calculator'!A:A,0),0),0)</f>
        <v>21655.303514578787</v>
      </c>
      <c r="K693" s="444">
        <f t="shared" ca="1" si="53"/>
        <v>-1758.4137615229972</v>
      </c>
      <c r="L693" s="444">
        <f t="shared" ca="1" si="54"/>
        <v>-423777.71652704233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-423777.71652704233</v>
      </c>
      <c r="J694" s="444">
        <f t="array" ref="J694">IFERROR(INDEX('Retirement Calculator'!K:K,MATCH('Lorri 401b'!N694,'Retirement Calculator'!A:A,0),0),0)</f>
        <v>21655.303514578787</v>
      </c>
      <c r="K694" s="444">
        <f t="shared" ca="1" si="53"/>
        <v>-1855.970916840088</v>
      </c>
      <c r="L694" s="444">
        <f t="shared" ca="1" si="54"/>
        <v>-447288.99095846119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-447288.99095846119</v>
      </c>
      <c r="J695" s="444">
        <f t="array" ref="J695">IFERROR(INDEX('Retirement Calculator'!K:K,MATCH('Lorri 401b'!N695,'Retirement Calculator'!A:A,0),0),0)</f>
        <v>21655.303514578787</v>
      </c>
      <c r="K695" s="444">
        <f t="shared" ca="1" si="53"/>
        <v>-1953.9345603043334</v>
      </c>
      <c r="L695" s="444">
        <f t="shared" ca="1" si="54"/>
        <v>-470898.22903334431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-470898.22903334431</v>
      </c>
      <c r="J696" s="444">
        <f t="array" ref="J696">IFERROR(INDEX('Retirement Calculator'!K:K,MATCH('Lorri 401b'!N696,'Retirement Calculator'!A:A,0),0),0)</f>
        <v>21655.303514578787</v>
      </c>
      <c r="K696" s="444">
        <f t="shared" ca="1" si="53"/>
        <v>-2052.3063856163462</v>
      </c>
      <c r="L696" s="444">
        <f t="shared" ca="1" si="54"/>
        <v>-494605.83893353946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-494605.83893353946</v>
      </c>
      <c r="J697" s="444">
        <f t="array" ref="J697">IFERROR(INDEX('Retirement Calculator'!K:K,MATCH('Lorri 401b'!N697,'Retirement Calculator'!A:A,0),0),0)</f>
        <v>21655.303514578787</v>
      </c>
      <c r="K697" s="444">
        <f t="shared" ca="1" si="53"/>
        <v>-2151.0880935338259</v>
      </c>
      <c r="L697" s="444">
        <f t="shared" ca="1" si="54"/>
        <v>-518412.23054165207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-518412.23054165207</v>
      </c>
      <c r="J698" s="444">
        <f t="array" ref="J698">IFERROR(INDEX('Retirement Calculator'!K:K,MATCH('Lorri 401b'!N698,'Retirement Calculator'!A:A,0),0),0)</f>
        <v>21655.303514578787</v>
      </c>
      <c r="K698" s="444">
        <f t="shared" ca="1" si="53"/>
        <v>-2250.2813919009623</v>
      </c>
      <c r="L698" s="444">
        <f t="shared" ca="1" si="54"/>
        <v>-542317.81544813188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-542317.81544813188</v>
      </c>
      <c r="J699" s="444">
        <f t="array" ref="J699">IFERROR(INDEX('Retirement Calculator'!K:K,MATCH('Lorri 401b'!N699,'Retirement Calculator'!A:A,0),0),0)</f>
        <v>21655.303514578787</v>
      </c>
      <c r="K699" s="444">
        <f t="shared" ca="1" si="53"/>
        <v>-2349.8879956779615</v>
      </c>
      <c r="L699" s="444">
        <f t="shared" ca="1" si="54"/>
        <v>-566323.00695838872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-566323.00695838872</v>
      </c>
      <c r="J700" s="444">
        <f t="array" ref="J700">IFERROR(INDEX('Retirement Calculator'!K:K,MATCH('Lorri 401b'!N700,'Retirement Calculator'!A:A,0),0),0)</f>
        <v>21655.303514578787</v>
      </c>
      <c r="K700" s="444">
        <f t="shared" ca="1" si="53"/>
        <v>-2449.9096269706984</v>
      </c>
      <c r="L700" s="444">
        <f t="shared" ca="1" si="54"/>
        <v>-590428.22009993822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-590428.22009993822</v>
      </c>
      <c r="J701" s="444">
        <f t="array" ref="J701">IFERROR(INDEX('Retirement Calculator'!K:K,MATCH('Lorri 401b'!N701,'Retirement Calculator'!A:A,0),0),0)</f>
        <v>21655.303514578787</v>
      </c>
      <c r="K701" s="444">
        <f t="shared" ca="1" si="53"/>
        <v>-2550.3480150604873</v>
      </c>
      <c r="L701" s="444">
        <f t="shared" ca="1" si="54"/>
        <v>-614633.87162957748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-614633.87162957748</v>
      </c>
      <c r="J702" s="444">
        <f t="array" ref="J702">IFERROR(INDEX('Retirement Calculator'!K:K,MATCH('Lorri 401b'!N702,'Retirement Calculator'!A:A,0),0),0)</f>
        <v>21655.303514578787</v>
      </c>
      <c r="K702" s="444">
        <f t="shared" ca="1" si="53"/>
        <v>-2651.2048964339842</v>
      </c>
      <c r="L702" s="444">
        <f t="shared" ca="1" si="54"/>
        <v>-638940.38004059019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-638940.38004059019</v>
      </c>
      <c r="J703" s="444">
        <f t="array" ref="J703">IFERROR(INDEX('Retirement Calculator'!K:K,MATCH('Lorri 401b'!N703,'Retirement Calculator'!A:A,0),0),0)</f>
        <v>21655.303514578787</v>
      </c>
      <c r="K703" s="444">
        <f t="shared" ca="1" si="53"/>
        <v>-2752.4820148132044</v>
      </c>
      <c r="L703" s="444">
        <f t="shared" ca="1" si="54"/>
        <v>-663348.16556998226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-663348.16556998226</v>
      </c>
      <c r="J704" s="444">
        <f t="array" ref="J704">IFERROR(INDEX('Retirement Calculator'!K:K,MATCH('Lorri 401b'!N704,'Retirement Calculator'!A:A,0),0),0)</f>
        <v>21655.303514578787</v>
      </c>
      <c r="K704" s="444">
        <f t="shared" ca="1" si="53"/>
        <v>-2854.1811211856711</v>
      </c>
      <c r="L704" s="444">
        <f t="shared" ca="1" si="54"/>
        <v>-687857.65020574676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-687857.65020574676</v>
      </c>
      <c r="J705" s="444">
        <f t="array" ref="J705">IFERROR(INDEX('Retirement Calculator'!K:K,MATCH('Lorri 401b'!N705,'Retirement Calculator'!A:A,0),0),0)</f>
        <v>21655.303514578787</v>
      </c>
      <c r="K705" s="444">
        <f t="shared" ca="1" si="53"/>
        <v>-2956.3039738346902</v>
      </c>
      <c r="L705" s="444">
        <f t="shared" ca="1" si="54"/>
        <v>-712469.25769416033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-712469.25769416033</v>
      </c>
      <c r="J706" s="444">
        <f t="array" ref="J706">IFERROR(INDEX('Retirement Calculator'!K:K,MATCH('Lorri 401b'!N706,'Retirement Calculator'!A:A,0),0),0)</f>
        <v>21655.303514578787</v>
      </c>
      <c r="K706" s="444">
        <f t="shared" ca="1" si="53"/>
        <v>-3058.8523383697466</v>
      </c>
      <c r="L706" s="444">
        <f t="shared" ca="1" si="54"/>
        <v>-737183.41354710888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-737183.41354710888</v>
      </c>
      <c r="J707" s="444">
        <f t="array" ref="J707">IFERROR(INDEX('Retirement Calculator'!K:K,MATCH('Lorri 401b'!N707,'Retirement Calculator'!A:A,0),0),0)</f>
        <v>21655.303514578787</v>
      </c>
      <c r="K707" s="444">
        <f t="shared" ca="1" si="53"/>
        <v>-3161.8279877570321</v>
      </c>
      <c r="L707" s="444">
        <f t="shared" ca="1" si="54"/>
        <v>-762000.54504944477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-762000.54504944477</v>
      </c>
      <c r="J708" s="444">
        <f t="array" ref="J708">IFERROR(INDEX('Retirement Calculator'!K:K,MATCH('Lorri 401b'!N708,'Retirement Calculator'!A:A,0),0),0)</f>
        <v>21655.303514578787</v>
      </c>
      <c r="K708" s="444">
        <f t="shared" ca="1" si="53"/>
        <v>-3265.2327023500984</v>
      </c>
      <c r="L708" s="444">
        <f t="shared" ca="1" si="54"/>
        <v>-786921.08126637375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-786921.08126637375</v>
      </c>
      <c r="J709" s="444">
        <f t="array" ref="J709">IFERROR(INDEX('Retirement Calculator'!K:K,MATCH('Lorri 401b'!N709,'Retirement Calculator'!A:A,0),0),0)</f>
        <v>21655.303514578787</v>
      </c>
      <c r="K709" s="444">
        <f t="shared" ca="1" si="53"/>
        <v>-3369.0682699206354</v>
      </c>
      <c r="L709" s="444">
        <f t="shared" ca="1" si="54"/>
        <v>-811945.45305087313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-811945.45305087313</v>
      </c>
      <c r="J710" s="444">
        <f t="array" ref="J710">IFERROR(INDEX('Retirement Calculator'!K:K,MATCH('Lorri 401b'!N710,'Retirement Calculator'!A:A,0),0),0)</f>
        <v>21655.303514578787</v>
      </c>
      <c r="K710" s="444">
        <f t="shared" ca="1" si="53"/>
        <v>-3473.3364856893827</v>
      </c>
      <c r="L710" s="444">
        <f t="shared" ca="1" si="54"/>
        <v>-837074.09305114124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-837074.09305114124</v>
      </c>
      <c r="J711" s="444">
        <f t="array" ref="J711">IFERROR(INDEX('Retirement Calculator'!K:K,MATCH('Lorri 401b'!N711,'Retirement Calculator'!A:A,0),0),0)</f>
        <v>21655.303514578787</v>
      </c>
      <c r="K711" s="444">
        <f t="shared" ca="1" si="53"/>
        <v>-3578.039152357167</v>
      </c>
      <c r="L711" s="444">
        <f t="shared" ca="1" si="54"/>
        <v>-862307.43571807712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-862307.43571807712</v>
      </c>
      <c r="J712" s="444">
        <f t="array" ref="J712">IFERROR(INDEX('Retirement Calculator'!K:K,MATCH('Lorri 401b'!N712,'Retirement Calculator'!A:A,0),0),0)</f>
        <v>21655.303514578787</v>
      </c>
      <c r="K712" s="444">
        <f t="shared" ca="1" si="53"/>
        <v>-3683.178080136066</v>
      </c>
      <c r="L712" s="444">
        <f t="shared" ca="1" si="54"/>
        <v>-887645.91731279192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-887645.91731279192</v>
      </c>
      <c r="J713" s="444">
        <f t="array" ref="J713">IFERROR(INDEX('Retirement Calculator'!K:K,MATCH('Lorri 401b'!N713,'Retirement Calculator'!A:A,0),0),0)</f>
        <v>21655.303514578787</v>
      </c>
      <c r="K713" s="444">
        <f t="shared" ca="1" si="53"/>
        <v>-3788.7550867807108</v>
      </c>
      <c r="L713" s="444">
        <f t="shared" ca="1" si="54"/>
        <v>-913089.97591415141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-913089.97591415141</v>
      </c>
      <c r="J714" s="444">
        <f t="array" ref="J714">IFERROR(INDEX('Retirement Calculator'!K:K,MATCH('Lorri 401b'!N714,'Retirement Calculator'!A:A,0),0),0)</f>
        <v>21655.303514578787</v>
      </c>
      <c r="K714" s="444">
        <f t="shared" ca="1" si="53"/>
        <v>-3894.7719976197095</v>
      </c>
      <c r="L714" s="444">
        <f t="shared" ca="1" si="54"/>
        <v>-938640.05142634991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-938640.05142634991</v>
      </c>
      <c r="J715" s="444">
        <f t="array" ref="J715">IFERROR(INDEX('Retirement Calculator'!K:K,MATCH('Lorri 401b'!N715,'Retirement Calculator'!A:A,0),0),0)</f>
        <v>21655.303514578787</v>
      </c>
      <c r="K715" s="444">
        <f t="shared" ca="1" si="53"/>
        <v>-4001.2306455872031</v>
      </c>
      <c r="L715" s="444">
        <f t="shared" ca="1" si="54"/>
        <v>-964296.58558651595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-964296.58558651595</v>
      </c>
      <c r="J716" s="444">
        <f t="array" ref="J716">IFERROR(INDEX('Retirement Calculator'!K:K,MATCH('Lorri 401b'!N716,'Retirement Calculator'!A:A,0),0),0)</f>
        <v>21655.303514578787</v>
      </c>
      <c r="K716" s="444">
        <f t="shared" ca="1" si="53"/>
        <v>-4108.1328712545619</v>
      </c>
      <c r="L716" s="444">
        <f t="shared" ca="1" si="54"/>
        <v>-990060.02197234938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-990060.02197234938</v>
      </c>
      <c r="J717" s="444">
        <f t="array" ref="J717">IFERROR(INDEX('Retirement Calculator'!K:K,MATCH('Lorri 401b'!N717,'Retirement Calculator'!A:A,0),0),0)</f>
        <v>21655.303514578787</v>
      </c>
      <c r="K717" s="444">
        <f t="shared" ca="1" si="53"/>
        <v>-4215.4805228622008</v>
      </c>
      <c r="L717" s="444">
        <f t="shared" ca="1" si="54"/>
        <v>-1015930.8060097904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-1015930.8060097904</v>
      </c>
      <c r="J718" s="444">
        <f t="array" ref="J718">IFERROR(INDEX('Retirement Calculator'!K:K,MATCH('Lorri 401b'!N718,'Retirement Calculator'!A:A,0),0),0)</f>
        <v>21655.303514578787</v>
      </c>
      <c r="K718" s="444">
        <f t="shared" ca="1" si="53"/>
        <v>-4323.2754563515382</v>
      </c>
      <c r="L718" s="444">
        <f t="shared" ca="1" si="54"/>
        <v>-1041909.3849807208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-1041909.3849807208</v>
      </c>
      <c r="J719" s="444">
        <f t="array" ref="J719">IFERROR(INDEX('Retirement Calculator'!K:K,MATCH('Lorri 401b'!N719,'Retirement Calculator'!A:A,0),0),0)</f>
        <v>21655.303514578787</v>
      </c>
      <c r="K719" s="444">
        <f t="shared" ca="1" si="53"/>
        <v>-4431.5195353970812</v>
      </c>
      <c r="L719" s="444">
        <f t="shared" ca="1" si="54"/>
        <v>-1067996.2080306967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-1067996.2080306967</v>
      </c>
      <c r="J720" s="444">
        <f t="array" ref="J720">IFERROR(INDEX('Retirement Calculator'!K:K,MATCH('Lorri 401b'!N720,'Retirement Calculator'!A:A,0),0),0)</f>
        <v>21655.303514578787</v>
      </c>
      <c r="K720" s="444">
        <f t="shared" ca="1" si="53"/>
        <v>-4540.2146314386482</v>
      </c>
      <c r="L720" s="444">
        <f t="shared" ca="1" si="54"/>
        <v>-1094191.7261767143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-1094191.7261767143</v>
      </c>
      <c r="J721" s="444">
        <f t="array" ref="J721">IFERROR(INDEX('Retirement Calculator'!K:K,MATCH('Lorri 401b'!N721,'Retirement Calculator'!A:A,0),0),0)</f>
        <v>21655.303514578787</v>
      </c>
      <c r="K721" s="444">
        <f t="shared" ca="1" si="53"/>
        <v>-4649.3626237137214</v>
      </c>
      <c r="L721" s="444">
        <f t="shared" ca="1" si="54"/>
        <v>-1120496.3923150068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-1120496.3923150068</v>
      </c>
      <c r="J722" s="444">
        <f t="array" ref="J722">IFERROR(INDEX('Retirement Calculator'!K:K,MATCH('Lorri 401b'!N722,'Retirement Calculator'!A:A,0),0),0)</f>
        <v>21655.303514578787</v>
      </c>
      <c r="K722" s="444">
        <f t="shared" ca="1" si="53"/>
        <v>-4758.9653992899403</v>
      </c>
      <c r="L722" s="444">
        <f t="shared" ca="1" si="54"/>
        <v>-1146910.6612288756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-1146910.6612288756</v>
      </c>
      <c r="J723" s="444">
        <f t="array" ref="J723">IFERROR(INDEX('Retirement Calculator'!K:K,MATCH('Lorri 401b'!N723,'Retirement Calculator'!A:A,0),0),0)</f>
        <v>21655.303514578787</v>
      </c>
      <c r="K723" s="444">
        <f t="shared" ca="1" si="53"/>
        <v>-4869.0248530977269</v>
      </c>
      <c r="L723" s="444">
        <f t="shared" ca="1" si="54"/>
        <v>-1173434.9895965522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-1173434.9895965522</v>
      </c>
      <c r="J724" s="444">
        <f t="array" ref="J724">IFERROR(INDEX('Retirement Calculator'!K:K,MATCH('Lorri 401b'!N724,'Retirement Calculator'!A:A,0),0),0)</f>
        <v>21655.303514578787</v>
      </c>
      <c r="K724" s="444">
        <f t="shared" ca="1" si="53"/>
        <v>-4979.5428879630463</v>
      </c>
      <c r="L724" s="444">
        <f t="shared" ca="1" si="54"/>
        <v>-1200069.8359990942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-1200069.8359990942</v>
      </c>
      <c r="J725" s="444">
        <f t="array" ref="J725">IFERROR(INDEX('Retirement Calculator'!K:K,MATCH('Lorri 401b'!N725,'Retirement Calculator'!A:A,0),0),0)</f>
        <v>21655.303514578787</v>
      </c>
      <c r="K725" s="444">
        <f t="shared" ca="1" si="53"/>
        <v>-5090.5214146403041</v>
      </c>
      <c r="L725" s="444">
        <f t="shared" ca="1" si="54"/>
        <v>-1226815.6609283134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-1226815.6609283134</v>
      </c>
      <c r="J726" s="444">
        <f t="array" ref="J726">IFERROR(INDEX('Retirement Calculator'!K:K,MATCH('Lorri 401b'!N726,'Retirement Calculator'!A:A,0),0),0)</f>
        <v>21655.303514578787</v>
      </c>
      <c r="K726" s="444">
        <f t="shared" ca="1" si="53"/>
        <v>-5201.9623518453845</v>
      </c>
      <c r="L726" s="444">
        <f t="shared" ca="1" si="54"/>
        <v>-1253672.9267947376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-1253672.9267947376</v>
      </c>
      <c r="J727" s="444">
        <f t="array" ref="J727">IFERROR(INDEX('Retirement Calculator'!K:K,MATCH('Lorri 401b'!N727,'Retirement Calculator'!A:A,0),0),0)</f>
        <v>21655.303514578787</v>
      </c>
      <c r="K727" s="444">
        <f t="shared" ca="1" si="53"/>
        <v>-5313.8676262888184</v>
      </c>
      <c r="L727" s="444">
        <f t="shared" ca="1" si="54"/>
        <v>-1280642.0979356053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-1280642.0979356053</v>
      </c>
      <c r="J728" s="444">
        <f t="array" ref="J728">IFERROR(INDEX('Retirement Calculator'!K:K,MATCH('Lorri 401b'!N728,'Retirement Calculator'!A:A,0),0),0)</f>
        <v>21655.303514578787</v>
      </c>
      <c r="K728" s="444">
        <f t="shared" ca="1" si="53"/>
        <v>-5426.2391727091008</v>
      </c>
      <c r="L728" s="444">
        <f t="shared" ca="1" si="54"/>
        <v>-1307723.6406228933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-1307723.6406228933</v>
      </c>
      <c r="J729" s="444">
        <f t="array" ref="J729">IFERROR(INDEX('Retirement Calculator'!K:K,MATCH('Lorri 401b'!N729,'Retirement Calculator'!A:A,0),0),0)</f>
        <v>21655.303514578787</v>
      </c>
      <c r="K729" s="444">
        <f t="shared" ca="1" si="53"/>
        <v>-5539.0789339061339</v>
      </c>
      <c r="L729" s="444">
        <f t="shared" ca="1" si="54"/>
        <v>-1334918.0230713782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-1334918.0230713782</v>
      </c>
      <c r="J730" s="444">
        <f t="array" ref="J730">IFERROR(INDEX('Retirement Calculator'!K:K,MATCH('Lorri 401b'!N730,'Retirement Calculator'!A:A,0),0),0)</f>
        <v>21655.303514578787</v>
      </c>
      <c r="K730" s="444">
        <f t="shared" ca="1" si="53"/>
        <v>-5652.3888607748213</v>
      </c>
      <c r="L730" s="444">
        <f t="shared" ca="1" si="54"/>
        <v>-1362225.715446732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-1362225.715446732</v>
      </c>
      <c r="J731" s="444">
        <f t="array" ref="J731">IFERROR(INDEX('Retirement Calculator'!K:K,MATCH('Lorri 401b'!N731,'Retirement Calculator'!A:A,0),0),0)</f>
        <v>21655.303514578787</v>
      </c>
      <c r="K731" s="444">
        <f t="shared" ca="1" si="53"/>
        <v>-5766.1709123387955</v>
      </c>
      <c r="L731" s="444">
        <f t="shared" ca="1" si="54"/>
        <v>-1389647.1898736497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-1389647.1898736497</v>
      </c>
      <c r="J732" s="444">
        <f t="array" ref="J732">IFERROR(INDEX('Retirement Calculator'!K:K,MATCH('Lorri 401b'!N732,'Retirement Calculator'!A:A,0),0),0)</f>
        <v>21655.303514578787</v>
      </c>
      <c r="K732" s="444">
        <f t="shared" ca="1" si="53"/>
        <v>-5880.4270557842856</v>
      </c>
      <c r="L732" s="444">
        <f t="shared" ca="1" si="54"/>
        <v>-1417182.9204440129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-1417182.9204440129</v>
      </c>
      <c r="J733" s="444">
        <f t="array" ref="J733">IFERROR(INDEX('Retirement Calculator'!K:K,MATCH('Lorri 401b'!N733,'Retirement Calculator'!A:A,0),0),0)</f>
        <v>21655.303514578787</v>
      </c>
      <c r="K733" s="444">
        <f t="shared" ca="1" si="53"/>
        <v>-5995.1592664941318</v>
      </c>
      <c r="L733" s="444">
        <f t="shared" ca="1" si="54"/>
        <v>-1444833.3832250859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-1444833.3832250859</v>
      </c>
      <c r="J734" s="444">
        <f t="array" ref="J734">IFERROR(INDEX('Retirement Calculator'!K:K,MATCH('Lorri 401b'!N734,'Retirement Calculator'!A:A,0),0),0)</f>
        <v>21655.303514578787</v>
      </c>
      <c r="K734" s="444">
        <f t="shared" ca="1" si="53"/>
        <v>-6110.3695280819366</v>
      </c>
      <c r="L734" s="444">
        <f t="shared" ca="1" si="54"/>
        <v>-1472599.0562677467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-1472599.0562677467</v>
      </c>
      <c r="J735" s="444">
        <f t="array" ref="J735">IFERROR(INDEX('Retirement Calculator'!K:K,MATCH('Lorri 401b'!N735,'Retirement Calculator'!A:A,0),0),0)</f>
        <v>21655.303514578787</v>
      </c>
      <c r="K735" s="444">
        <f t="shared" ca="1" si="53"/>
        <v>-6226.0598324263565</v>
      </c>
      <c r="L735" s="444">
        <f t="shared" ca="1" si="54"/>
        <v>-1500480.4196147518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-1500480.4196147518</v>
      </c>
      <c r="J736" s="444">
        <f t="array" ref="J736">IFERROR(INDEX('Retirement Calculator'!K:K,MATCH('Lorri 401b'!N736,'Retirement Calculator'!A:A,0),0),0)</f>
        <v>21655.303514578787</v>
      </c>
      <c r="K736" s="444">
        <f t="shared" ca="1" si="53"/>
        <v>-6342.2321797055447</v>
      </c>
      <c r="L736" s="444">
        <f t="shared" ca="1" si="54"/>
        <v>-1528477.9553090362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-1528477.9553090362</v>
      </c>
      <c r="J737" s="444">
        <f t="array" ref="J737">IFERROR(INDEX('Retirement Calculator'!K:K,MATCH('Lorri 401b'!N737,'Retirement Calculator'!A:A,0),0),0)</f>
        <v>21655.303514578787</v>
      </c>
      <c r="K737" s="444">
        <f t="shared" ca="1" si="53"/>
        <v>-6458.888578431729</v>
      </c>
      <c r="L737" s="444">
        <f t="shared" ca="1" si="54"/>
        <v>-1556592.1474020467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-1556592.1474020467</v>
      </c>
      <c r="J738" s="444">
        <f t="array" ref="J738">IFERROR(INDEX('Retirement Calculator'!K:K,MATCH('Lorri 401b'!N738,'Retirement Calculator'!A:A,0),0),0)</f>
        <v>21655.303514578787</v>
      </c>
      <c r="K738" s="444">
        <f t="shared" ca="1" si="53"/>
        <v>-6576.03104548594</v>
      </c>
      <c r="L738" s="444">
        <f t="shared" ca="1" si="54"/>
        <v>-1584823.4819621115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-1584823.4819621115</v>
      </c>
      <c r="J739" s="444">
        <f t="array" ref="J739">IFERROR(INDEX('Retirement Calculator'!K:K,MATCH('Lorri 401b'!N739,'Retirement Calculator'!A:A,0),0),0)</f>
        <v>21655.303514578787</v>
      </c>
      <c r="K739" s="444">
        <f t="shared" ca="1" si="53"/>
        <v>-6693.6616061528766</v>
      </c>
      <c r="L739" s="444">
        <f t="shared" ca="1" si="54"/>
        <v>-1613172.4470828432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-1613172.4470828432</v>
      </c>
      <c r="J740" s="444">
        <f t="array" ref="J740">IFERROR(INDEX('Retirement Calculator'!K:K,MATCH('Lorri 401b'!N740,'Retirement Calculator'!A:A,0),0),0)</f>
        <v>21655.303514578787</v>
      </c>
      <c r="K740" s="444">
        <f t="shared" ca="1" si="53"/>
        <v>-6811.7822941559252</v>
      </c>
      <c r="L740" s="444">
        <f t="shared" ca="1" si="54"/>
        <v>-1641639.532891578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-1641639.532891578</v>
      </c>
      <c r="J741" s="444">
        <f t="array" ref="J741">IFERROR(INDEX('Retirement Calculator'!K:K,MATCH('Lorri 401b'!N741,'Retirement Calculator'!A:A,0),0),0)</f>
        <v>21655.303514578787</v>
      </c>
      <c r="K741" s="444">
        <f t="shared" ca="1" si="53"/>
        <v>-6930.3951516923198</v>
      </c>
      <c r="L741" s="444">
        <f t="shared" ca="1" si="54"/>
        <v>-1670225.2315578491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-1670225.2315578491</v>
      </c>
      <c r="J742" s="444">
        <f t="array" ref="J742">IFERROR(INDEX('Retirement Calculator'!K:K,MATCH('Lorri 401b'!N742,'Retirement Calculator'!A:A,0),0),0)</f>
        <v>21655.303514578787</v>
      </c>
      <c r="K742" s="444">
        <f t="shared" ca="1" si="53"/>
        <v>-7049.5022294684504</v>
      </c>
      <c r="L742" s="444">
        <f t="shared" ca="1" si="54"/>
        <v>-1698930.0373018964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-1698930.0373018964</v>
      </c>
      <c r="J743" s="444">
        <f t="array" ref="J743">IFERROR(INDEX('Retirement Calculator'!K:K,MATCH('Lorri 401b'!N743,'Retirement Calculator'!A:A,0),0),0)</f>
        <v>21655.303514578787</v>
      </c>
      <c r="K743" s="444">
        <f t="shared" ca="1" si="53"/>
        <v>-7169.1055867353134</v>
      </c>
      <c r="L743" s="444">
        <f t="shared" ca="1" si="54"/>
        <v>-1727754.4464032105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-1727754.4464032105</v>
      </c>
      <c r="J744" s="444">
        <f t="array" ref="J744">IFERROR(INDEX('Retirement Calculator'!K:K,MATCH('Lorri 401b'!N744,'Retirement Calculator'!A:A,0),0),0)</f>
        <v>21655.303514578787</v>
      </c>
      <c r="K744" s="444">
        <f t="shared" ca="1" si="53"/>
        <v>-7289.2072913241218</v>
      </c>
      <c r="L744" s="444">
        <f t="shared" ca="1" si="54"/>
        <v>-1756698.9572091135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-1756698.9572091135</v>
      </c>
      <c r="J745" s="444">
        <f t="array" ref="J745">IFERROR(INDEX('Retirement Calculator'!K:K,MATCH('Lorri 401b'!N745,'Retirement Calculator'!A:A,0),0),0)</f>
        <v>21655.303514578787</v>
      </c>
      <c r="K745" s="444">
        <f t="shared" ca="1" si="53"/>
        <v>-7409.8094196820502</v>
      </c>
      <c r="L745" s="444">
        <f t="shared" ca="1" si="54"/>
        <v>-1785764.0701433744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-1785764.0701433744</v>
      </c>
      <c r="J746" s="444">
        <f t="array" ref="J746">IFERROR(INDEX('Retirement Calculator'!K:K,MATCH('Lorri 401b'!N746,'Retirement Calculator'!A:A,0),0),0)</f>
        <v>21655.303514578787</v>
      </c>
      <c r="K746" s="444">
        <f t="shared" ca="1" si="53"/>
        <v>-7530.9140569081383</v>
      </c>
      <c r="L746" s="444">
        <f t="shared" ca="1" si="54"/>
        <v>-1814950.2877148613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-1814950.2877148613</v>
      </c>
      <c r="J747" s="444">
        <f t="array" ref="J747">IFERROR(INDEX('Retirement Calculator'!K:K,MATCH('Lorri 401b'!N747,'Retirement Calculator'!A:A,0),0),0)</f>
        <v>21655.303514578787</v>
      </c>
      <c r="K747" s="444">
        <f t="shared" ca="1" si="53"/>
        <v>-7652.5232967893344</v>
      </c>
      <c r="L747" s="444">
        <f t="shared" ca="1" si="54"/>
        <v>-1844258.1145262294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-1844258.1145262294</v>
      </c>
      <c r="J748" s="444">
        <f t="array" ref="J748">IFERROR(INDEX('Retirement Calculator'!K:K,MATCH('Lorri 401b'!N748,'Retirement Calculator'!A:A,0),0),0)</f>
        <v>21655.303514578787</v>
      </c>
      <c r="K748" s="444">
        <f t="shared" ca="1" si="53"/>
        <v>-7774.6392418367013</v>
      </c>
      <c r="L748" s="444">
        <f t="shared" ca="1" si="54"/>
        <v>-1873688.057282645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-1873688.057282645</v>
      </c>
      <c r="J749" s="444">
        <f t="array" ref="J749">IFERROR(INDEX('Retirement Calculator'!K:K,MATCH('Lorri 401b'!N749,'Retirement Calculator'!A:A,0),0),0)</f>
        <v>21655.303514578787</v>
      </c>
      <c r="K749" s="444">
        <f t="shared" ca="1" si="53"/>
        <v>-7897.2640033217649</v>
      </c>
      <c r="L749" s="444">
        <f t="shared" ca="1" si="54"/>
        <v>-1903240.6248005456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-1903240.6248005456</v>
      </c>
      <c r="J750" s="444">
        <f t="array" ref="J750">IFERROR(INDEX('Retirement Calculator'!K:K,MATCH('Lorri 401b'!N750,'Retirement Calculator'!A:A,0),0),0)</f>
        <v>21655.303514578787</v>
      </c>
      <c r="K750" s="444">
        <f t="shared" ca="1" si="53"/>
        <v>-8020.3997013130192</v>
      </c>
      <c r="L750" s="444">
        <f t="shared" ca="1" si="54"/>
        <v>-1932916.3280164376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-1932916.3280164376</v>
      </c>
      <c r="J751" s="444">
        <f t="array" ref="J751">IFERROR(INDEX('Retirement Calculator'!K:K,MATCH('Lorri 401b'!N751,'Retirement Calculator'!A:A,0),0),0)</f>
        <v>21655.303514578787</v>
      </c>
      <c r="K751" s="444">
        <f t="shared" ca="1" si="53"/>
        <v>-8144.0484647125686</v>
      </c>
      <c r="L751" s="444">
        <f t="shared" ca="1" si="54"/>
        <v>-1962715.6799957289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-1962715.6799957289</v>
      </c>
      <c r="J752" s="444">
        <f t="array" ref="J752">IFERROR(INDEX('Retirement Calculator'!K:K,MATCH('Lorri 401b'!N752,'Retirement Calculator'!A:A,0),0),0)</f>
        <v>21655.303514578787</v>
      </c>
      <c r="K752" s="444">
        <f t="shared" ca="1" si="53"/>
        <v>-8268.21243129295</v>
      </c>
      <c r="L752" s="444">
        <f t="shared" ca="1" si="54"/>
        <v>-1992639.1959416007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-1992639.1959416007</v>
      </c>
      <c r="J753" s="444">
        <f t="array" ref="J753">IFERROR(INDEX('Retirement Calculator'!K:K,MATCH('Lorri 401b'!N753,'Retirement Calculator'!A:A,0),0),0)</f>
        <v>21655.303514578787</v>
      </c>
      <c r="K753" s="444">
        <f t="shared" ca="1" si="53"/>
        <v>-8392.8937477340805</v>
      </c>
      <c r="L753" s="444">
        <f t="shared" ca="1" si="54"/>
        <v>-2022687.3932039137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-2022687.3932039137</v>
      </c>
      <c r="J754" s="444">
        <f t="array" ref="J754">IFERROR(INDEX('Retirement Calculator'!K:K,MATCH('Lorri 401b'!N754,'Retirement Calculator'!A:A,0),0),0)</f>
        <v>21655.303514578787</v>
      </c>
      <c r="K754" s="444">
        <f t="shared" ca="1" si="53"/>
        <v>-8518.0945696603849</v>
      </c>
      <c r="L754" s="444">
        <f t="shared" ca="1" si="54"/>
        <v>-2052860.791288153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-2052860.791288153</v>
      </c>
      <c r="J755" s="444">
        <f t="array" ref="J755">IFERROR(INDEX('Retirement Calculator'!K:K,MATCH('Lorri 401b'!N755,'Retirement Calculator'!A:A,0),0),0)</f>
        <v>21655.303514578787</v>
      </c>
      <c r="K755" s="444">
        <f t="shared" ca="1" si="53"/>
        <v>-8643.8170616780499</v>
      </c>
      <c r="L755" s="444">
        <f t="shared" ca="1" si="54"/>
        <v>-2083159.9118644099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-2083159.9118644099</v>
      </c>
      <c r="J756" s="444">
        <f t="array" ref="J756">IFERROR(INDEX('Retirement Calculator'!K:K,MATCH('Lorri 401b'!N756,'Retirement Calculator'!A:A,0),0),0)</f>
        <v>21655.303514578787</v>
      </c>
      <c r="K756" s="444">
        <f t="shared" ca="1" si="53"/>
        <v>-8770.0633974124521</v>
      </c>
      <c r="L756" s="444">
        <f t="shared" ca="1" si="54"/>
        <v>-2113585.2787764012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-2113585.2787764012</v>
      </c>
      <c r="J757" s="444">
        <f t="array" ref="J757">IFERROR(INDEX('Retirement Calculator'!K:K,MATCH('Lorri 401b'!N757,'Retirement Calculator'!A:A,0),0),0)</f>
        <v>21655.303514578787</v>
      </c>
      <c r="K757" s="444">
        <f t="shared" ca="1" si="53"/>
        <v>-8896.8357595457492</v>
      </c>
      <c r="L757" s="444">
        <f t="shared" ca="1" si="54"/>
        <v>-2144137.4180505257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-2144137.4180505257</v>
      </c>
      <c r="J758" s="444">
        <f t="array" ref="J758">IFERROR(INDEX('Retirement Calculator'!K:K,MATCH('Lorri 401b'!N758,'Retirement Calculator'!A:A,0),0),0)</f>
        <v>21655.303514578787</v>
      </c>
      <c r="K758" s="444">
        <f t="shared" ca="1" si="53"/>
        <v>-9024.1363398546018</v>
      </c>
      <c r="L758" s="444">
        <f t="shared" ca="1" si="54"/>
        <v>-2174816.857904959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-2174816.857904959</v>
      </c>
      <c r="J759" s="444">
        <f t="array" ref="J759">IFERROR(INDEX('Retirement Calculator'!K:K,MATCH('Lorri 401b'!N759,'Retirement Calculator'!A:A,0),0),0)</f>
        <v>21655.303514578787</v>
      </c>
      <c r="K759" s="444">
        <f t="shared" ca="1" si="53"/>
        <v>-9151.9673392480745</v>
      </c>
      <c r="L759" s="444">
        <f t="shared" ca="1" si="54"/>
        <v>-2205624.1287587858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-2205624.1287587858</v>
      </c>
      <c r="J760" s="444">
        <f t="array" ref="J760">IFERROR(INDEX('Retirement Calculator'!K:K,MATCH('Lorri 401b'!N760,'Retirement Calculator'!A:A,0),0),0)</f>
        <v>21655.303514578787</v>
      </c>
      <c r="K760" s="444">
        <f t="shared" ca="1" si="53"/>
        <v>-9280.3309678056867</v>
      </c>
      <c r="L760" s="444">
        <f t="shared" ca="1" si="54"/>
        <v>-2236559.7632411704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-2236559.7632411704</v>
      </c>
      <c r="J761" s="444">
        <f t="array" ref="J761">IFERROR(INDEX('Retirement Calculator'!K:K,MATCH('Lorri 401b'!N761,'Retirement Calculator'!A:A,0),0),0)</f>
        <v>21655.303514578787</v>
      </c>
      <c r="K761" s="444">
        <f t="shared" ca="1" si="53"/>
        <v>-9409.2294448156226</v>
      </c>
      <c r="L761" s="444">
        <f t="shared" ca="1" si="54"/>
        <v>-2267624.2962005651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-2267624.2962005651</v>
      </c>
      <c r="J762" s="444">
        <f t="array" ref="J762">IFERROR(INDEX('Retirement Calculator'!K:K,MATCH('Lorri 401b'!N762,'Retirement Calculator'!A:A,0),0),0)</f>
        <v>21655.303514578787</v>
      </c>
      <c r="K762" s="444">
        <f t="shared" ca="1" si="53"/>
        <v>-9538.6649988130994</v>
      </c>
      <c r="L762" s="444">
        <f t="shared" ca="1" si="54"/>
        <v>-2298818.264713957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-2298818.264713957</v>
      </c>
      <c r="J763" s="444">
        <f t="array" ref="J763">IFERROR(INDEX('Retirement Calculator'!K:K,MATCH('Lorri 401b'!N763,'Retirement Calculator'!A:A,0),0),0)</f>
        <v>21655.303514578787</v>
      </c>
      <c r="K763" s="444">
        <f t="shared" ca="1" si="53"/>
        <v>-9668.6398676188983</v>
      </c>
      <c r="L763" s="444">
        <f t="shared" ca="1" si="54"/>
        <v>-2330142.2080961545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-2330142.2080961545</v>
      </c>
      <c r="J764" s="444">
        <f t="array" ref="J764">IFERROR(INDEX('Retirement Calculator'!K:K,MATCH('Lorri 401b'!N764,'Retirement Calculator'!A:A,0),0),0)</f>
        <v>21655.303514578787</v>
      </c>
      <c r="K764" s="444">
        <f t="shared" ca="1" si="53"/>
        <v>-9799.156298378055</v>
      </c>
      <c r="L764" s="444">
        <f t="shared" ca="1" si="54"/>
        <v>-2361596.6679091114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-2361596.6679091114</v>
      </c>
      <c r="J765" s="444">
        <f t="array" ref="J765">IFERROR(INDEX('Retirement Calculator'!K:K,MATCH('Lorri 401b'!N765,'Retirement Calculator'!A:A,0),0),0)</f>
        <v>21655.303514578787</v>
      </c>
      <c r="K765" s="444">
        <f t="shared" ca="1" si="53"/>
        <v>-9930.2165475987094</v>
      </c>
      <c r="L765" s="444">
        <f t="shared" ca="1" si="54"/>
        <v>-2393182.1879712888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-2393182.1879712888</v>
      </c>
      <c r="J766" s="444">
        <f t="array" ref="J766">IFERROR(INDEX('Retirement Calculator'!K:K,MATCH('Lorri 401b'!N766,'Retirement Calculator'!A:A,0),0),0)</f>
        <v>21655.303514578787</v>
      </c>
      <c r="K766" s="444">
        <f t="shared" ca="1" si="53"/>
        <v>-10061.822881191116</v>
      </c>
      <c r="L766" s="444">
        <f t="shared" ca="1" si="54"/>
        <v>-2424899.3143670587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-2424899.3143670587</v>
      </c>
      <c r="J767" s="444">
        <f t="array" ref="J767">IFERROR(INDEX('Retirement Calculator'!K:K,MATCH('Lorri 401b'!N767,'Retirement Calculator'!A:A,0),0),0)</f>
        <v>21655.303514578787</v>
      </c>
      <c r="K767" s="444">
        <f t="shared" ca="1" si="53"/>
        <v>-10193.977574506824</v>
      </c>
      <c r="L767" s="444">
        <f t="shared" ca="1" si="54"/>
        <v>-2456748.5954561443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-2456748.5954561443</v>
      </c>
      <c r="J768" s="444">
        <f t="array" ref="J768">IFERROR(INDEX('Retirement Calculator'!K:K,MATCH('Lorri 401b'!N768,'Retirement Calculator'!A:A,0),0),0)</f>
        <v>21655.303514578787</v>
      </c>
      <c r="K768" s="444">
        <f t="shared" ca="1" si="53"/>
        <v>-10326.682912378013</v>
      </c>
      <c r="L768" s="444">
        <f t="shared" ca="1" si="54"/>
        <v>-2488730.5818831013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-2488730.5818831013</v>
      </c>
      <c r="J769" s="444">
        <f t="array" ref="J769">IFERROR(INDEX('Retirement Calculator'!K:K,MATCH('Lorri 401b'!N769,'Retirement Calculator'!A:A,0),0),0)</f>
        <v>21655.303514578787</v>
      </c>
      <c r="K769" s="444">
        <f t="shared" ca="1" si="53"/>
        <v>-10459.941189157</v>
      </c>
      <c r="L769" s="444">
        <f t="shared" ca="1" si="54"/>
        <v>-2520845.8265868369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-2520845.8265868369</v>
      </c>
      <c r="J770" s="444">
        <f t="array" ref="J770">IFERROR(INDEX('Retirement Calculator'!K:K,MATCH('Lorri 401b'!N770,'Retirement Calculator'!A:A,0),0),0)</f>
        <v>21655.303514578787</v>
      </c>
      <c r="K770" s="444">
        <f t="shared" ca="1" si="53"/>
        <v>-10593.7547087559</v>
      </c>
      <c r="L770" s="444">
        <f t="shared" ca="1" si="54"/>
        <v>-2553094.8848101716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-2553094.8848101716</v>
      </c>
      <c r="J771" s="444">
        <f t="array" ref="J771">IFERROR(INDEX('Retirement Calculator'!K:K,MATCH('Lorri 401b'!N771,'Retirement Calculator'!A:A,0),0),0)</f>
        <v>21655.303514578787</v>
      </c>
      <c r="K771" s="444">
        <f t="shared" ca="1" si="53"/>
        <v>-10728.125784686459</v>
      </c>
      <c r="L771" s="444">
        <f t="shared" ca="1" si="54"/>
        <v>-2585478.3141094367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-2585478.3141094367</v>
      </c>
      <c r="J772" s="444">
        <f t="array" ref="J772">IFERROR(INDEX('Retirement Calculator'!K:K,MATCH('Lorri 401b'!N772,'Retirement Calculator'!A:A,0),0),0)</f>
        <v>21655.303514578787</v>
      </c>
      <c r="K772" s="444">
        <f t="shared" ca="1" si="53"/>
        <v>-10863.056740100064</v>
      </c>
      <c r="L772" s="444">
        <f t="shared" ca="1" si="54"/>
        <v>-2617996.6743641156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-2617996.6743641156</v>
      </c>
      <c r="J773" s="444">
        <f t="array" ref="J773">IFERROR(INDEX('Retirement Calculator'!K:K,MATCH('Lorri 401b'!N773,'Retirement Calculator'!A:A,0),0),0)</f>
        <v>21655.303514578787</v>
      </c>
      <c r="K773" s="444">
        <f t="shared" ref="K773:K1027" ca="1" si="79">IPMT(M773/12,1,12,-I773+J773,,0)</f>
        <v>-10998.549907827894</v>
      </c>
      <c r="L773" s="444">
        <f t="shared" ref="L773:L1027" ca="1" si="80">I773-J773+K773</f>
        <v>-2650650.5277865222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-2650650.5277865222</v>
      </c>
      <c r="J774" s="444">
        <f t="array" ref="J774">IFERROR(INDEX('Retirement Calculator'!K:K,MATCH('Lorri 401b'!N774,'Retirement Calculator'!A:A,0),0),0)</f>
        <v>21655.303514578787</v>
      </c>
      <c r="K774" s="444">
        <f t="shared" ca="1" si="79"/>
        <v>-11134.607630421255</v>
      </c>
      <c r="L774" s="444">
        <f t="shared" ca="1" si="80"/>
        <v>-2683440.4389315224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-2683440.4389315224</v>
      </c>
      <c r="J775" s="444">
        <f t="array" ref="J775">IFERROR(INDEX('Retirement Calculator'!K:K,MATCH('Lorri 401b'!N775,'Retirement Calculator'!A:A,0),0),0)</f>
        <v>21655.303514578787</v>
      </c>
      <c r="K775" s="444">
        <f t="shared" ca="1" si="79"/>
        <v>-11271.232260192088</v>
      </c>
      <c r="L775" s="444">
        <f t="shared" ca="1" si="80"/>
        <v>-2716366.9747062935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-2716366.9747062935</v>
      </c>
      <c r="J776" s="444">
        <f t="array" ref="J776">IFERROR(INDEX('Retirement Calculator'!K:K,MATCH('Lorri 401b'!N776,'Retirement Calculator'!A:A,0),0),0)</f>
        <v>21655.303514578787</v>
      </c>
      <c r="K776" s="444">
        <f t="shared" ca="1" si="79"/>
        <v>-11408.426159253635</v>
      </c>
      <c r="L776" s="444">
        <f t="shared" ca="1" si="80"/>
        <v>-2749430.7043801262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-2749430.7043801262</v>
      </c>
      <c r="J777" s="444">
        <f t="array" ref="J777">IFERROR(INDEX('Retirement Calculator'!K:K,MATCH('Lorri 401b'!N777,'Retirement Calculator'!A:A,0),0),0)</f>
        <v>21655.303514578787</v>
      </c>
      <c r="K777" s="444">
        <f t="shared" ca="1" si="79"/>
        <v>-11546.19169956127</v>
      </c>
      <c r="L777" s="444">
        <f t="shared" ca="1" si="80"/>
        <v>-2782632.1995942662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-2782632.1995942662</v>
      </c>
      <c r="J778" s="444">
        <f t="array" ref="J778">IFERROR(INDEX('Retirement Calculator'!K:K,MATCH('Lorri 401b'!N778,'Retirement Calculator'!A:A,0),0),0)</f>
        <v>21655.303514578787</v>
      </c>
      <c r="K778" s="444">
        <f t="shared" ca="1" si="79"/>
        <v>-11684.531262953522</v>
      </c>
      <c r="L778" s="444">
        <f t="shared" ca="1" si="80"/>
        <v>-2815972.0343717984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-2815972.0343717984</v>
      </c>
      <c r="J779" s="444">
        <f t="array" ref="J779">IFERROR(INDEX('Retirement Calculator'!K:K,MATCH('Lorri 401b'!N779,'Retirement Calculator'!A:A,0),0),0)</f>
        <v>21655.303514578787</v>
      </c>
      <c r="K779" s="444">
        <f t="shared" ca="1" si="79"/>
        <v>-11823.447241193238</v>
      </c>
      <c r="L779" s="444">
        <f t="shared" ca="1" si="80"/>
        <v>-2849450.7851275704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-2849450.7851275704</v>
      </c>
      <c r="J780" s="444">
        <f t="array" ref="J780">IFERROR(INDEX('Retirement Calculator'!K:K,MATCH('Lorri 401b'!N780,'Retirement Calculator'!A:A,0),0),0)</f>
        <v>21655.303514578787</v>
      </c>
      <c r="K780" s="444">
        <f t="shared" ca="1" si="79"/>
        <v>-11962.942036008955</v>
      </c>
      <c r="L780" s="444">
        <f t="shared" ca="1" si="80"/>
        <v>-2883069.0306781582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-2883069.0306781582</v>
      </c>
      <c r="J781" s="444">
        <f t="array" ref="J781">IFERROR(INDEX('Retirement Calculator'!K:K,MATCH('Lorri 401b'!N781,'Retirement Calculator'!A:A,0),0),0)</f>
        <v>21655.303514578787</v>
      </c>
      <c r="K781" s="444">
        <f t="shared" ca="1" si="79"/>
        <v>-12103.018059136404</v>
      </c>
      <c r="L781" s="444">
        <f t="shared" ca="1" si="80"/>
        <v>-2916827.3522518734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-2916827.3522518734</v>
      </c>
      <c r="J782" s="444">
        <f t="array" ref="J782">IFERROR(INDEX('Retirement Calculator'!K:K,MATCH('Lorri 401b'!N782,'Retirement Calculator'!A:A,0),0),0)</f>
        <v>21655.303514578787</v>
      </c>
      <c r="K782" s="444">
        <f t="shared" ca="1" si="79"/>
        <v>-12243.677732360218</v>
      </c>
      <c r="L782" s="444">
        <f t="shared" ca="1" si="80"/>
        <v>-2950726.3334988123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-2950726.3334988123</v>
      </c>
      <c r="J783" s="444">
        <f t="array" ref="J783">IFERROR(INDEX('Retirement Calculator'!K:K,MATCH('Lorri 401b'!N783,'Retirement Calculator'!A:A,0),0),0)</f>
        <v>21655.303514578787</v>
      </c>
      <c r="K783" s="444">
        <f t="shared" ca="1" si="79"/>
        <v>-12384.923487555796</v>
      </c>
      <c r="L783" s="444">
        <f t="shared" ca="1" si="80"/>
        <v>-2984766.5605009468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-2984766.5605009468</v>
      </c>
      <c r="J784" s="444">
        <f t="array" ref="J784">IFERROR(INDEX('Retirement Calculator'!K:K,MATCH('Lorri 401b'!N784,'Retirement Calculator'!A:A,0),0),0)</f>
        <v>21655.303514578787</v>
      </c>
      <c r="K784" s="444">
        <f t="shared" ca="1" si="79"/>
        <v>-12526.757766731356</v>
      </c>
      <c r="L784" s="444">
        <f t="shared" ca="1" si="80"/>
        <v>-3018948.6217822572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-3018948.6217822572</v>
      </c>
      <c r="J785" s="444">
        <f t="array" ref="J785">IFERROR(INDEX('Retirement Calculator'!K:K,MATCH('Lorri 401b'!N785,'Retirement Calculator'!A:A,0),0),0)</f>
        <v>21655.303514578787</v>
      </c>
      <c r="K785" s="444">
        <f t="shared" ca="1" si="79"/>
        <v>-12669.18302207015</v>
      </c>
      <c r="L785" s="444">
        <f t="shared" ca="1" si="80"/>
        <v>-3053273.1083189063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-3053273.1083189063</v>
      </c>
      <c r="J786" s="444">
        <f t="array" ref="J786">IFERROR(INDEX('Retirement Calculator'!K:K,MATCH('Lorri 401b'!N786,'Retirement Calculator'!A:A,0),0),0)</f>
        <v>21655.303514578787</v>
      </c>
      <c r="K786" s="444">
        <f t="shared" ca="1" si="79"/>
        <v>-12812.201715972855</v>
      </c>
      <c r="L786" s="444">
        <f t="shared" ca="1" si="80"/>
        <v>-3087740.6135494579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-3087740.6135494579</v>
      </c>
      <c r="J787" s="444">
        <f t="array" ref="J787">IFERROR(INDEX('Retirement Calculator'!K:K,MATCH('Lorri 401b'!N787,'Retirement Calculator'!A:A,0),0),0)</f>
        <v>21655.303514578787</v>
      </c>
      <c r="K787" s="444">
        <f t="shared" ca="1" si="79"/>
        <v>-12955.816321100152</v>
      </c>
      <c r="L787" s="444">
        <f t="shared" ca="1" si="80"/>
        <v>-3122351.7333851368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-3122351.7333851368</v>
      </c>
      <c r="J788" s="444">
        <f t="array" ref="J788">IFERROR(INDEX('Retirement Calculator'!K:K,MATCH('Lorri 401b'!N788,'Retirement Calculator'!A:A,0),0),0)</f>
        <v>21655.303514578787</v>
      </c>
      <c r="K788" s="444">
        <f t="shared" ca="1" si="79"/>
        <v>-13100.029320415482</v>
      </c>
      <c r="L788" s="444">
        <f t="shared" ca="1" si="80"/>
        <v>-3157107.0662201312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-3157107.0662201312</v>
      </c>
      <c r="J789" s="444">
        <f t="array" ref="J789">IFERROR(INDEX('Retirement Calculator'!K:K,MATCH('Lorri 401b'!N789,'Retirement Calculator'!A:A,0),0),0)</f>
        <v>21655.303514578787</v>
      </c>
      <c r="K789" s="444">
        <f t="shared" ca="1" si="79"/>
        <v>-13244.843207227959</v>
      </c>
      <c r="L789" s="444">
        <f t="shared" ca="1" si="80"/>
        <v>-3192007.2129419381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-3192007.2129419381</v>
      </c>
      <c r="J790" s="444">
        <f t="array" ref="J790">IFERROR(INDEX('Retirement Calculator'!K:K,MATCH('Lorri 401b'!N790,'Retirement Calculator'!A:A,0),0),0)</f>
        <v>21655.303514578787</v>
      </c>
      <c r="K790" s="444">
        <f t="shared" ca="1" si="79"/>
        <v>-13390.260485235487</v>
      </c>
      <c r="L790" s="444">
        <f t="shared" ca="1" si="80"/>
        <v>-3227052.7769417525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-3227052.7769417525</v>
      </c>
      <c r="J791" s="444">
        <f t="array" ref="J791">IFERROR(INDEX('Retirement Calculator'!K:K,MATCH('Lorri 401b'!N791,'Retirement Calculator'!A:A,0),0),0)</f>
        <v>21655.303514578787</v>
      </c>
      <c r="K791" s="444">
        <f t="shared" ca="1" si="79"/>
        <v>-13536.283668568047</v>
      </c>
      <c r="L791" s="444">
        <f t="shared" ca="1" si="80"/>
        <v>-3262244.3641248993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-3262244.3641248993</v>
      </c>
      <c r="J792" s="444">
        <f t="array" ref="J792">IFERROR(INDEX('Retirement Calculator'!K:K,MATCH('Lorri 401b'!N792,'Retirement Calculator'!A:A,0),0),0)</f>
        <v>21655.303514578787</v>
      </c>
      <c r="K792" s="444">
        <f t="shared" ca="1" si="79"/>
        <v>-13682.915281831158</v>
      </c>
      <c r="L792" s="444">
        <f t="shared" ca="1" si="80"/>
        <v>-3297582.5829213094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-3297582.5829213094</v>
      </c>
      <c r="J793" s="444">
        <f t="array" ref="J793">IFERROR(INDEX('Retirement Calculator'!K:K,MATCH('Lorri 401b'!N793,'Retirement Calculator'!A:A,0),0),0)</f>
        <v>21655.303514578787</v>
      </c>
      <c r="K793" s="444">
        <f t="shared" ca="1" si="79"/>
        <v>-13830.157860149535</v>
      </c>
      <c r="L793" s="444">
        <f t="shared" ca="1" si="80"/>
        <v>-3333068.0442960379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-3333068.0442960379</v>
      </c>
      <c r="J794" s="444">
        <f t="array" ref="J794">IFERROR(INDEX('Retirement Calculator'!K:K,MATCH('Lorri 401b'!N794,'Retirement Calculator'!A:A,0),0),0)</f>
        <v>21655.303514578787</v>
      </c>
      <c r="K794" s="444">
        <f t="shared" ca="1" si="79"/>
        <v>-13978.013949210903</v>
      </c>
      <c r="L794" s="444">
        <f t="shared" ca="1" si="80"/>
        <v>-3368701.3617598275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-3368701.3617598275</v>
      </c>
      <c r="J795" s="444">
        <f t="array" ref="J795">IFERROR(INDEX('Retirement Calculator'!K:K,MATCH('Lorri 401b'!N795,'Retirement Calculator'!A:A,0),0),0)</f>
        <v>21655.303514578787</v>
      </c>
      <c r="K795" s="444">
        <f t="shared" ca="1" si="79"/>
        <v>-14126.486105310027</v>
      </c>
      <c r="L795" s="444">
        <f t="shared" ca="1" si="80"/>
        <v>-3404483.1513797161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-3404483.1513797161</v>
      </c>
      <c r="J796" s="444">
        <f t="array" ref="J796">IFERROR(INDEX('Retirement Calculator'!K:K,MATCH('Lorri 401b'!N796,'Retirement Calculator'!A:A,0),0),0)</f>
        <v>21655.303514578787</v>
      </c>
      <c r="K796" s="444">
        <f t="shared" ca="1" si="79"/>
        <v>-14275.576895392893</v>
      </c>
      <c r="L796" s="444">
        <f t="shared" ca="1" si="80"/>
        <v>-3440414.0317896879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-3440414.0317896879</v>
      </c>
      <c r="J797" s="444">
        <f t="array" ref="J797">IFERROR(INDEX('Retirement Calculator'!K:K,MATCH('Lorri 401b'!N797,'Retirement Calculator'!A:A,0),0),0)</f>
        <v>21655.303514578787</v>
      </c>
      <c r="K797" s="444">
        <f t="shared" ca="1" si="79"/>
        <v>-14425.288897101109</v>
      </c>
      <c r="L797" s="444">
        <f t="shared" ca="1" si="80"/>
        <v>-3476494.6242013681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-3476494.6242013681</v>
      </c>
      <c r="J798" s="444">
        <f t="array" ref="J798">IFERROR(INDEX('Retirement Calculator'!K:K,MATCH('Lorri 401b'!N798,'Retirement Calculator'!A:A,0),0),0)</f>
        <v>21655.303514578787</v>
      </c>
      <c r="K798" s="444">
        <f t="shared" ca="1" si="79"/>
        <v>-14575.624698816448</v>
      </c>
      <c r="L798" s="444">
        <f t="shared" ca="1" si="80"/>
        <v>-3512725.5524147633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-3512725.5524147633</v>
      </c>
      <c r="J799" s="444">
        <f t="array" ref="J799">IFERROR(INDEX('Retirement Calculator'!K:K,MATCH('Lorri 401b'!N799,'Retirement Calculator'!A:A,0),0),0)</f>
        <v>21655.303514578787</v>
      </c>
      <c r="K799" s="444">
        <f t="shared" ca="1" si="79"/>
        <v>-14726.586899705591</v>
      </c>
      <c r="L799" s="444">
        <f t="shared" ca="1" si="80"/>
        <v>-3549107.4428290478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-3549107.4428290478</v>
      </c>
      <c r="J800" s="444">
        <f t="array" ref="J800">IFERROR(INDEX('Retirement Calculator'!K:K,MATCH('Lorri 401b'!N800,'Retirement Calculator'!A:A,0),0),0)</f>
        <v>21655.303514578787</v>
      </c>
      <c r="K800" s="444">
        <f t="shared" ca="1" si="79"/>
        <v>-14878.178109765111</v>
      </c>
      <c r="L800" s="444">
        <f t="shared" ca="1" si="80"/>
        <v>-3585640.9244533917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-3585640.9244533917</v>
      </c>
      <c r="J801" s="444">
        <f t="array" ref="J801">IFERROR(INDEX('Retirement Calculator'!K:K,MATCH('Lorri 401b'!N801,'Retirement Calculator'!A:A,0),0),0)</f>
        <v>21655.303514578787</v>
      </c>
      <c r="K801" s="444">
        <f t="shared" ca="1" si="79"/>
        <v>-15030.400949866545</v>
      </c>
      <c r="L801" s="444">
        <f t="shared" ca="1" si="80"/>
        <v>-3622326.628917837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-3622326.628917837</v>
      </c>
      <c r="J802" s="444">
        <f t="array" ref="J802">IFERROR(INDEX('Retirement Calculator'!K:K,MATCH('Lorri 401b'!N802,'Retirement Calculator'!A:A,0),0),0)</f>
        <v>21655.303514578787</v>
      </c>
      <c r="K802" s="444">
        <f t="shared" ca="1" si="79"/>
        <v>-15183.258051801733</v>
      </c>
      <c r="L802" s="444">
        <f t="shared" ca="1" si="80"/>
        <v>-3659165.1904842178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-3659165.1904842178</v>
      </c>
      <c r="J803" s="444">
        <f t="array" ref="J803">IFERROR(INDEX('Retirement Calculator'!K:K,MATCH('Lorri 401b'!N803,'Retirement Calculator'!A:A,0),0),0)</f>
        <v>21655.303514578787</v>
      </c>
      <c r="K803" s="444">
        <f t="shared" ca="1" si="79"/>
        <v>-15336.752058328319</v>
      </c>
      <c r="L803" s="444">
        <f t="shared" ca="1" si="80"/>
        <v>-3696157.2460571248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-3696157.2460571248</v>
      </c>
      <c r="J804" s="444">
        <f t="array" ref="J804">IFERROR(INDEX('Retirement Calculator'!K:K,MATCH('Lorri 401b'!N804,'Retirement Calculator'!A:A,0),0),0)</f>
        <v>21655.303514578787</v>
      </c>
      <c r="K804" s="444">
        <f t="shared" ca="1" si="79"/>
        <v>-15490.885623215432</v>
      </c>
      <c r="L804" s="444">
        <f t="shared" ca="1" si="80"/>
        <v>-3733303.4351949189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-3733303.4351949189</v>
      </c>
      <c r="J805" s="444">
        <f t="array" ref="J805">IFERROR(INDEX('Retirement Calculator'!K:K,MATCH('Lorri 401b'!N805,'Retirement Calculator'!A:A,0),0),0)</f>
        <v>21655.303514578787</v>
      </c>
      <c r="K805" s="444">
        <f t="shared" ca="1" si="79"/>
        <v>-15645.661411289573</v>
      </c>
      <c r="L805" s="444">
        <f t="shared" ca="1" si="80"/>
        <v>-3770604.4001207873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-3770604.4001207873</v>
      </c>
      <c r="J806" s="444">
        <f t="array" ref="J806">IFERROR(INDEX('Retirement Calculator'!K:K,MATCH('Lorri 401b'!N806,'Retirement Calculator'!A:A,0),0),0)</f>
        <v>21655.303514578787</v>
      </c>
      <c r="K806" s="444">
        <f t="shared" ca="1" si="79"/>
        <v>-15801.082098480691</v>
      </c>
      <c r="L806" s="444">
        <f t="shared" ca="1" si="80"/>
        <v>-3808060.7857338469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-3808060.7857338469</v>
      </c>
      <c r="J807" s="444">
        <f t="array" ref="J807">IFERROR(INDEX('Retirement Calculator'!K:K,MATCH('Lorri 401b'!N807,'Retirement Calculator'!A:A,0),0),0)</f>
        <v>21655.303514578787</v>
      </c>
      <c r="K807" s="444">
        <f t="shared" ca="1" si="79"/>
        <v>-15957.150371868442</v>
      </c>
      <c r="L807" s="444">
        <f t="shared" ca="1" si="80"/>
        <v>-3845673.2396202944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-3845673.2396202944</v>
      </c>
      <c r="J808" s="444">
        <f t="array" ref="J808">IFERROR(INDEX('Retirement Calculator'!K:K,MATCH('Lorri 401b'!N808,'Retirement Calculator'!A:A,0),0),0)</f>
        <v>21655.303514578787</v>
      </c>
      <c r="K808" s="444">
        <f t="shared" ca="1" si="79"/>
        <v>-16113.86892972864</v>
      </c>
      <c r="L808" s="444">
        <f t="shared" ca="1" si="80"/>
        <v>-3883442.4120646021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-3883442.4120646021</v>
      </c>
      <c r="J809" s="444">
        <f t="array" ref="J809">IFERROR(INDEX('Retirement Calculator'!K:K,MATCH('Lorri 401b'!N809,'Retirement Calculator'!A:A,0),0),0)</f>
        <v>21655.303514578787</v>
      </c>
      <c r="K809" s="444">
        <f t="shared" ca="1" si="79"/>
        <v>-16271.240481579918</v>
      </c>
      <c r="L809" s="444">
        <f t="shared" ca="1" si="80"/>
        <v>-3921368.9560607611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-3921368.9560607611</v>
      </c>
      <c r="J810" s="444">
        <f t="array" ref="J810">IFERROR(INDEX('Retirement Calculator'!K:K,MATCH('Lorri 401b'!N810,'Retirement Calculator'!A:A,0),0),0)</f>
        <v>21655.303514578787</v>
      </c>
      <c r="K810" s="444">
        <f t="shared" ca="1" si="79"/>
        <v>-16429.267748230584</v>
      </c>
      <c r="L810" s="444">
        <f t="shared" ca="1" si="80"/>
        <v>-3959453.5273235706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-3959453.5273235706</v>
      </c>
      <c r="J811" s="444">
        <f t="array" ref="J811">IFERROR(INDEX('Retirement Calculator'!K:K,MATCH('Lorri 401b'!N811,'Retirement Calculator'!A:A,0),0),0)</f>
        <v>21655.303514578787</v>
      </c>
      <c r="K811" s="444">
        <f t="shared" ca="1" si="79"/>
        <v>-16587.953461825622</v>
      </c>
      <c r="L811" s="444">
        <f t="shared" ca="1" si="80"/>
        <v>-3997696.7842999753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-3997696.7842999753</v>
      </c>
      <c r="J812" s="444">
        <f t="array" ref="J812">IFERROR(INDEX('Retirement Calculator'!K:K,MATCH('Lorri 401b'!N812,'Retirement Calculator'!A:A,0),0),0)</f>
        <v>21655.303514578787</v>
      </c>
      <c r="K812" s="444">
        <f t="shared" ca="1" si="79"/>
        <v>-16747.300365893974</v>
      </c>
      <c r="L812" s="444">
        <f t="shared" ca="1" si="80"/>
        <v>-4036099.3881804482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-4036099.3881804482</v>
      </c>
      <c r="J813" s="444">
        <f t="array" ref="J813">IFERROR(INDEX('Retirement Calculator'!K:K,MATCH('Lorri 401b'!N813,'Retirement Calculator'!A:A,0),0),0)</f>
        <v>21655.303514578787</v>
      </c>
      <c r="K813" s="444">
        <f t="shared" ca="1" si="79"/>
        <v>-16907.311215395945</v>
      </c>
      <c r="L813" s="444">
        <f t="shared" ca="1" si="80"/>
        <v>-4074662.0029104231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-4074662.0029104231</v>
      </c>
      <c r="J814" s="444">
        <f t="array" ref="J814">IFERROR(INDEX('Retirement Calculator'!K:K,MATCH('Lorri 401b'!N814,'Retirement Calculator'!A:A,0),0),0)</f>
        <v>21655.303514578787</v>
      </c>
      <c r="K814" s="444">
        <f t="shared" ca="1" si="79"/>
        <v>-17067.988776770842</v>
      </c>
      <c r="L814" s="444">
        <f t="shared" ca="1" si="80"/>
        <v>-4113385.2952017728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-4113385.2952017728</v>
      </c>
      <c r="J815" s="444">
        <f t="array" ref="J815">IFERROR(INDEX('Retirement Calculator'!K:K,MATCH('Lorri 401b'!N815,'Retirement Calculator'!A:A,0),0),0)</f>
        <v>21655.303514578787</v>
      </c>
      <c r="K815" s="444">
        <f t="shared" ca="1" si="79"/>
        <v>-17229.3358279848</v>
      </c>
      <c r="L815" s="444">
        <f t="shared" ca="1" si="80"/>
        <v>-4152269.9345443365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-4152269.9345443365</v>
      </c>
      <c r="J816" s="444">
        <f t="array" ref="J816">IFERROR(INDEX('Retirement Calculator'!K:K,MATCH('Lorri 401b'!N816,'Retirement Calculator'!A:A,0),0),0)</f>
        <v>21655.303514578787</v>
      </c>
      <c r="K816" s="444">
        <f t="shared" ca="1" si="79"/>
        <v>-17391.355158578815</v>
      </c>
      <c r="L816" s="444">
        <f t="shared" ca="1" si="80"/>
        <v>-4191316.593217494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-4191316.593217494</v>
      </c>
      <c r="J817" s="444">
        <f t="array" ref="J817">IFERROR(INDEX('Retirement Calculator'!K:K,MATCH('Lorri 401b'!N817,'Retirement Calculator'!A:A,0),0),0)</f>
        <v>21655.303514578787</v>
      </c>
      <c r="K817" s="444">
        <f t="shared" ca="1" si="79"/>
        <v>-17554.049569716968</v>
      </c>
      <c r="L817" s="444">
        <f t="shared" ca="1" si="80"/>
        <v>-4230525.946301789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-4230525.946301789</v>
      </c>
      <c r="J818" s="444">
        <f t="array" ref="J818">IFERROR(INDEX('Retirement Calculator'!K:K,MATCH('Lorri 401b'!N818,'Retirement Calculator'!A:A,0),0),0)</f>
        <v>21655.303514578787</v>
      </c>
      <c r="K818" s="444">
        <f t="shared" ca="1" si="79"/>
        <v>-17717.421874234864</v>
      </c>
      <c r="L818" s="444">
        <f t="shared" ca="1" si="80"/>
        <v>-4269898.6716906019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-4269898.6716906019</v>
      </c>
      <c r="J819" s="444">
        <f t="array" ref="J819">IFERROR(INDEX('Retirement Calculator'!K:K,MATCH('Lorri 401b'!N819,'Retirement Calculator'!A:A,0),0),0)</f>
        <v>21655.303514578787</v>
      </c>
      <c r="K819" s="444">
        <f t="shared" ca="1" si="79"/>
        <v>-17881.474896688251</v>
      </c>
      <c r="L819" s="444">
        <f t="shared" ca="1" si="80"/>
        <v>-4309435.4501018682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-4309435.4501018682</v>
      </c>
      <c r="J820" s="444">
        <f t="array" ref="J820">IFERROR(INDEX('Retirement Calculator'!K:K,MATCH('Lorri 401b'!N820,'Retirement Calculator'!A:A,0),0),0)</f>
        <v>21655.303514578787</v>
      </c>
      <c r="K820" s="444">
        <f t="shared" ca="1" si="79"/>
        <v>-18046.211473401861</v>
      </c>
      <c r="L820" s="444">
        <f t="shared" ca="1" si="80"/>
        <v>-4349136.9650898483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-4349136.9650898483</v>
      </c>
      <c r="J821" s="444">
        <f t="array" ref="J821">IFERROR(INDEX('Retirement Calculator'!K:K,MATCH('Lorri 401b'!N821,'Retirement Calculator'!A:A,0),0),0)</f>
        <v>21655.303514578787</v>
      </c>
      <c r="K821" s="444">
        <f t="shared" ca="1" si="79"/>
        <v>-18211.634452518443</v>
      </c>
      <c r="L821" s="444">
        <f t="shared" ca="1" si="80"/>
        <v>-4389003.9030569447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-4389003.9030569447</v>
      </c>
      <c r="J822" s="444">
        <f t="array" ref="J822">IFERROR(INDEX('Retirement Calculator'!K:K,MATCH('Lorri 401b'!N822,'Retirement Calculator'!A:A,0),0),0)</f>
        <v>21655.303514578787</v>
      </c>
      <c r="K822" s="444">
        <f t="shared" ca="1" si="79"/>
        <v>-18377.746694048012</v>
      </c>
      <c r="L822" s="444">
        <f t="shared" ca="1" si="80"/>
        <v>-4429036.953265571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-4429036.953265571</v>
      </c>
      <c r="J823" s="444">
        <f t="array" ref="J823">IFERROR(INDEX('Retirement Calculator'!K:K,MATCH('Lorri 401b'!N823,'Retirement Calculator'!A:A,0),0),0)</f>
        <v>21655.303514578787</v>
      </c>
      <c r="K823" s="444">
        <f t="shared" ca="1" si="79"/>
        <v>-18544.551069917288</v>
      </c>
      <c r="L823" s="444">
        <f t="shared" ca="1" si="80"/>
        <v>-4469236.8078500666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-4469236.8078500666</v>
      </c>
      <c r="J824" s="444">
        <f t="array" ref="J824">IFERROR(INDEX('Retirement Calculator'!K:K,MATCH('Lorri 401b'!N824,'Retirement Calculator'!A:A,0),0),0)</f>
        <v>21655.303514578787</v>
      </c>
      <c r="K824" s="444">
        <f t="shared" ca="1" si="79"/>
        <v>-18712.050464019354</v>
      </c>
      <c r="L824" s="444">
        <f t="shared" ca="1" si="80"/>
        <v>-4509604.1618286641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-4509604.1618286641</v>
      </c>
      <c r="J825" s="444">
        <f t="array" ref="J825">IFERROR(INDEX('Retirement Calculator'!K:K,MATCH('Lorri 401b'!N825,'Retirement Calculator'!A:A,0),0),0)</f>
        <v>21655.303514578787</v>
      </c>
      <c r="K825" s="444">
        <f t="shared" ca="1" si="79"/>
        <v>-18880.247772263509</v>
      </c>
      <c r="L825" s="444">
        <f t="shared" ca="1" si="80"/>
        <v>-4550139.7131155059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-4550139.7131155059</v>
      </c>
      <c r="J826" s="444">
        <f t="array" ref="J826">IFERROR(INDEX('Retirement Calculator'!K:K,MATCH('Lorri 401b'!N826,'Retirement Calculator'!A:A,0),0),0)</f>
        <v>21655.303514578787</v>
      </c>
      <c r="K826" s="444">
        <f t="shared" ca="1" si="79"/>
        <v>-19049.145902625351</v>
      </c>
      <c r="L826" s="444">
        <f t="shared" ca="1" si="80"/>
        <v>-4590844.1625327095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-4590844.1625327095</v>
      </c>
      <c r="J827" s="444">
        <f t="array" ref="J827">IFERROR(INDEX('Retirement Calculator'!K:K,MATCH('Lorri 401b'!N827,'Retirement Calculator'!A:A,0),0),0)</f>
        <v>21655.303514578787</v>
      </c>
      <c r="K827" s="444">
        <f t="shared" ca="1" si="79"/>
        <v>-19218.747775197033</v>
      </c>
      <c r="L827" s="444">
        <f t="shared" ca="1" si="80"/>
        <v>-4631718.2138224849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-4631718.2138224849</v>
      </c>
      <c r="J828" s="444">
        <f t="array" ref="J828">IFERROR(INDEX('Retirement Calculator'!K:K,MATCH('Lorri 401b'!N828,'Retirement Calculator'!A:A,0),0),0)</f>
        <v>21655.303514578787</v>
      </c>
      <c r="K828" s="444">
        <f t="shared" ca="1" si="79"/>
        <v>-19389.056322237764</v>
      </c>
      <c r="L828" s="444">
        <f t="shared" ca="1" si="80"/>
        <v>-4672762.5736593008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-4672762.5736593008</v>
      </c>
      <c r="J829" s="444">
        <f t="array" ref="J829">IFERROR(INDEX('Retirement Calculator'!K:K,MATCH('Lorri 401b'!N829,'Retirement Calculator'!A:A,0),0),0)</f>
        <v>21655.303514578787</v>
      </c>
      <c r="K829" s="444">
        <f t="shared" ca="1" si="79"/>
        <v>-19560.074488224498</v>
      </c>
      <c r="L829" s="444">
        <f t="shared" ca="1" si="80"/>
        <v>-4713977.9516621036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-4713977.9516621036</v>
      </c>
      <c r="J830" s="444">
        <f t="array" ref="J830">IFERROR(INDEX('Retirement Calculator'!K:K,MATCH('Lorri 401b'!N830,'Retirement Calculator'!A:A,0),0),0)</f>
        <v>21655.303514578787</v>
      </c>
      <c r="K830" s="444">
        <f t="shared" ca="1" si="79"/>
        <v>-19731.805229902842</v>
      </c>
      <c r="L830" s="444">
        <f t="shared" ca="1" si="80"/>
        <v>-4755365.0604065852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-4755365.0604065852</v>
      </c>
      <c r="J831" s="444">
        <f t="array" ref="J831">IFERROR(INDEX('Retirement Calculator'!K:K,MATCH('Lorri 401b'!N831,'Retirement Calculator'!A:A,0),0),0)</f>
        <v>21655.303514578787</v>
      </c>
      <c r="K831" s="444">
        <f t="shared" ca="1" si="79"/>
        <v>-19904.251516338183</v>
      </c>
      <c r="L831" s="444">
        <f t="shared" ca="1" si="80"/>
        <v>-4796924.615437502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-4796924.615437502</v>
      </c>
      <c r="J832" s="444">
        <f t="array" ref="J832">IFERROR(INDEX('Retirement Calculator'!K:K,MATCH('Lorri 401b'!N832,'Retirement Calculator'!A:A,0),0),0)</f>
        <v>21655.303514578787</v>
      </c>
      <c r="K832" s="444">
        <f t="shared" ca="1" si="79"/>
        <v>-20077.416328967003</v>
      </c>
      <c r="L832" s="444">
        <f t="shared" ca="1" si="80"/>
        <v>-4838657.335281047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-4838657.335281047</v>
      </c>
      <c r="J833" s="444">
        <f t="array" ref="J833">IFERROR(INDEX('Retirement Calculator'!K:K,MATCH('Lorri 401b'!N833,'Retirement Calculator'!A:A,0),0),0)</f>
        <v>21655.303514578787</v>
      </c>
      <c r="K833" s="444">
        <f t="shared" ca="1" si="79"/>
        <v>-20251.302661648439</v>
      </c>
      <c r="L833" s="444">
        <f t="shared" ca="1" si="80"/>
        <v>-4880563.9414572734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-4880563.9414572734</v>
      </c>
      <c r="J834" s="444">
        <f t="array" ref="J834">IFERROR(INDEX('Retirement Calculator'!K:K,MATCH('Lorri 401b'!N834,'Retirement Calculator'!A:A,0),0),0)</f>
        <v>21655.303514578787</v>
      </c>
      <c r="K834" s="444">
        <f t="shared" ca="1" si="79"/>
        <v>-20425.913520716051</v>
      </c>
      <c r="L834" s="444">
        <f t="shared" ca="1" si="80"/>
        <v>-4922645.1584925679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-4922645.1584925679</v>
      </c>
      <c r="J835" s="444">
        <f t="array" ref="J835">IFERROR(INDEX('Retirement Calculator'!K:K,MATCH('Lorri 401b'!N835,'Retirement Calculator'!A:A,0),0),0)</f>
        <v>21655.303514578787</v>
      </c>
      <c r="K835" s="444">
        <f t="shared" ca="1" si="79"/>
        <v>-20601.251925029777</v>
      </c>
      <c r="L835" s="444">
        <f t="shared" ca="1" si="80"/>
        <v>-4964901.7139321761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-4964901.7139321761</v>
      </c>
      <c r="J836" s="444">
        <f t="array" ref="J836">IFERROR(INDEX('Retirement Calculator'!K:K,MATCH('Lorri 401b'!N836,'Retirement Calculator'!A:A,0),0),0)</f>
        <v>21655.303514578787</v>
      </c>
      <c r="K836" s="444">
        <f t="shared" ca="1" si="79"/>
        <v>-20777.320906028144</v>
      </c>
      <c r="L836" s="444">
        <f t="shared" ca="1" si="80"/>
        <v>-5007334.3383527827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-5007334.3383527827</v>
      </c>
      <c r="J837" s="444">
        <f t="array" ref="J837">IFERROR(INDEX('Retirement Calculator'!K:K,MATCH('Lorri 401b'!N837,'Retirement Calculator'!A:A,0),0),0)</f>
        <v>21655.303514578787</v>
      </c>
      <c r="K837" s="444">
        <f t="shared" ca="1" si="79"/>
        <v>-20954.12350778067</v>
      </c>
      <c r="L837" s="444">
        <f t="shared" ca="1" si="80"/>
        <v>-5049943.765375142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-5049943.765375142</v>
      </c>
      <c r="J838" s="444">
        <f t="array" ref="J838">IFERROR(INDEX('Retirement Calculator'!K:K,MATCH('Lorri 401b'!N838,'Retirement Calculator'!A:A,0),0),0)</f>
        <v>21655.303514578787</v>
      </c>
      <c r="K838" s="444">
        <f t="shared" ca="1" si="79"/>
        <v>-21131.662787040503</v>
      </c>
      <c r="L838" s="444">
        <f t="shared" ca="1" si="80"/>
        <v>-5092730.7316767611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-5092730.7316767611</v>
      </c>
      <c r="J839" s="444">
        <f t="array" ref="J839">IFERROR(INDEX('Retirement Calculator'!K:K,MATCH('Lorri 401b'!N839,'Retirement Calculator'!A:A,0),0),0)</f>
        <v>21655.303514578787</v>
      </c>
      <c r="K839" s="444">
        <f t="shared" ca="1" si="79"/>
        <v>-21309.941813297246</v>
      </c>
      <c r="L839" s="444">
        <f t="shared" ca="1" si="80"/>
        <v>-5135695.977004637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-5135695.977004637</v>
      </c>
      <c r="J840" s="444">
        <f t="array" ref="J840">IFERROR(INDEX('Retirement Calculator'!K:K,MATCH('Lorri 401b'!N840,'Retirement Calculator'!A:A,0),0),0)</f>
        <v>21655.303514578787</v>
      </c>
      <c r="K840" s="444">
        <f t="shared" ca="1" si="79"/>
        <v>-21488.963668830063</v>
      </c>
      <c r="L840" s="444">
        <f t="shared" ca="1" si="80"/>
        <v>-5178840.2441880452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-5178840.2441880452</v>
      </c>
      <c r="J841" s="444">
        <f t="array" ref="J841">IFERROR(INDEX('Retirement Calculator'!K:K,MATCH('Lorri 401b'!N841,'Retirement Calculator'!A:A,0),0),0)</f>
        <v>21655.303514578787</v>
      </c>
      <c r="K841" s="444">
        <f t="shared" ca="1" si="79"/>
        <v>-21668.731448760933</v>
      </c>
      <c r="L841" s="444">
        <f t="shared" ca="1" si="80"/>
        <v>-5222164.2791513847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-5222164.2791513847</v>
      </c>
      <c r="J842" s="444">
        <f t="array" ref="J842">IFERROR(INDEX('Retirement Calculator'!K:K,MATCH('Lorri 401b'!N842,'Retirement Calculator'!A:A,0),0),0)</f>
        <v>21655.303514578787</v>
      </c>
      <c r="K842" s="444">
        <f t="shared" ca="1" si="79"/>
        <v>-21849.24826110818</v>
      </c>
      <c r="L842" s="444">
        <f t="shared" ca="1" si="80"/>
        <v>-5265668.8309270712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-5265668.8309270712</v>
      </c>
      <c r="J843" s="444">
        <f t="array" ref="J843">IFERROR(INDEX('Retirement Calculator'!K:K,MATCH('Lorri 401b'!N843,'Retirement Calculator'!A:A,0),0),0)</f>
        <v>21655.303514578787</v>
      </c>
      <c r="K843" s="444">
        <f t="shared" ca="1" si="79"/>
        <v>-22030.517226840206</v>
      </c>
      <c r="L843" s="444">
        <f t="shared" ca="1" si="80"/>
        <v>-5309354.6516684899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-5309354.6516684899</v>
      </c>
      <c r="J844" s="444">
        <f t="array" ref="J844">IFERROR(INDEX('Retirement Calculator'!K:K,MATCH('Lorri 401b'!N844,'Retirement Calculator'!A:A,0),0),0)</f>
        <v>21655.303514578787</v>
      </c>
      <c r="K844" s="444">
        <f t="shared" ca="1" si="79"/>
        <v>-22212.541479929452</v>
      </c>
      <c r="L844" s="444">
        <f t="shared" ca="1" si="80"/>
        <v>-5353222.4966629976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-5353222.4966629976</v>
      </c>
      <c r="J845" s="444">
        <f t="array" ref="J845">IFERROR(INDEX('Retirement Calculator'!K:K,MATCH('Lorri 401b'!N845,'Retirement Calculator'!A:A,0),0),0)</f>
        <v>21655.303514578787</v>
      </c>
      <c r="K845" s="444">
        <f t="shared" ca="1" si="79"/>
        <v>-22395.324167406565</v>
      </c>
      <c r="L845" s="444">
        <f t="shared" ca="1" si="80"/>
        <v>-5397273.1243449822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-5397273.1243449822</v>
      </c>
      <c r="J846" s="444">
        <f t="array" ref="J846">IFERROR(INDEX('Retirement Calculator'!K:K,MATCH('Lorri 401b'!N846,'Retirement Calculator'!A:A,0),0),0)</f>
        <v>21655.303514578787</v>
      </c>
      <c r="K846" s="444">
        <f t="shared" ca="1" si="79"/>
        <v>-22578.868449414837</v>
      </c>
      <c r="L846" s="444">
        <f t="shared" ca="1" si="80"/>
        <v>-5441507.2963089757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-5441507.2963089757</v>
      </c>
      <c r="J847" s="444">
        <f t="array" ref="J847">IFERROR(INDEX('Retirement Calculator'!K:K,MATCH('Lorri 401b'!N847,'Retirement Calculator'!A:A,0),0),0)</f>
        <v>21655.303514578787</v>
      </c>
      <c r="K847" s="444">
        <f t="shared" ca="1" si="79"/>
        <v>-22763.17749926481</v>
      </c>
      <c r="L847" s="444">
        <f t="shared" ca="1" si="80"/>
        <v>-5485925.7773228185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-5485925.7773228185</v>
      </c>
      <c r="J848" s="444">
        <f t="array" ref="J848">IFERROR(INDEX('Retirement Calculator'!K:K,MATCH('Lorri 401b'!N848,'Retirement Calculator'!A:A,0),0),0)</f>
        <v>21655.303514578787</v>
      </c>
      <c r="K848" s="444">
        <f t="shared" ca="1" si="79"/>
        <v>-22948.254503489152</v>
      </c>
      <c r="L848" s="444">
        <f t="shared" ca="1" si="80"/>
        <v>-5530529.3353408864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-5530529.3353408864</v>
      </c>
      <c r="J849" s="444">
        <f t="array" ref="J849">IFERROR(INDEX('Retirement Calculator'!K:K,MATCH('Lorri 401b'!N849,'Retirement Calculator'!A:A,0),0),0)</f>
        <v>21655.303514578787</v>
      </c>
      <c r="K849" s="444">
        <f t="shared" ca="1" si="79"/>
        <v>-23134.10266189777</v>
      </c>
      <c r="L849" s="444">
        <f t="shared" ca="1" si="80"/>
        <v>-5575318.7415173622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-5575318.7415173622</v>
      </c>
      <c r="J850" s="444">
        <f t="array" ref="J850">IFERROR(INDEX('Retirement Calculator'!K:K,MATCH('Lorri 401b'!N850,'Retirement Calculator'!A:A,0),0),0)</f>
        <v>21655.303514578787</v>
      </c>
      <c r="K850" s="444">
        <f t="shared" ca="1" si="79"/>
        <v>-23320.725187633085</v>
      </c>
      <c r="L850" s="444">
        <f t="shared" ca="1" si="80"/>
        <v>-5620294.7702195738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-5620294.7702195738</v>
      </c>
      <c r="J851" s="444">
        <f t="array" ref="J851">IFERROR(INDEX('Retirement Calculator'!K:K,MATCH('Lorri 401b'!N851,'Retirement Calculator'!A:A,0),0),0)</f>
        <v>21655.303514578787</v>
      </c>
      <c r="K851" s="444">
        <f t="shared" ca="1" si="79"/>
        <v>-23508.125307225633</v>
      </c>
      <c r="L851" s="444">
        <f t="shared" ca="1" si="80"/>
        <v>-5665458.1990413778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-5665458.1990413778</v>
      </c>
      <c r="J852" s="444">
        <f t="array" ref="J852">IFERROR(INDEX('Retirement Calculator'!K:K,MATCH('Lorri 401b'!N852,'Retirement Calculator'!A:A,0),0),0)</f>
        <v>21655.303514578787</v>
      </c>
      <c r="K852" s="444">
        <f t="shared" ca="1" si="79"/>
        <v>-23696.306260649817</v>
      </c>
      <c r="L852" s="444">
        <f t="shared" ca="1" si="80"/>
        <v>-5710809.8088166062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-5710809.8088166062</v>
      </c>
      <c r="J853" s="444">
        <f t="array" ref="J853">IFERROR(INDEX('Retirement Calculator'!K:K,MATCH('Lorri 401b'!N853,'Retirement Calculator'!A:A,0),0),0)</f>
        <v>21655.303514578787</v>
      </c>
      <c r="K853" s="444">
        <f t="shared" ca="1" si="79"/>
        <v>-23885.271301379937</v>
      </c>
      <c r="L853" s="444">
        <f t="shared" ca="1" si="80"/>
        <v>-5756350.3836325649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-5756350.3836325649</v>
      </c>
      <c r="J854" s="444">
        <f t="array" ref="J854">IFERROR(INDEX('Retirement Calculator'!K:K,MATCH('Lorri 401b'!N854,'Retirement Calculator'!A:A,0),0),0)</f>
        <v>21655.303514578787</v>
      </c>
      <c r="K854" s="444">
        <f t="shared" ca="1" si="79"/>
        <v>-24075.023696446431</v>
      </c>
      <c r="L854" s="444">
        <f t="shared" ca="1" si="80"/>
        <v>-5802080.7108435901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-5802080.7108435901</v>
      </c>
      <c r="J855" s="444">
        <f t="array" ref="J855">IFERROR(INDEX('Retirement Calculator'!K:K,MATCH('Lorri 401b'!N855,'Retirement Calculator'!A:A,0),0),0)</f>
        <v>21655.303514578787</v>
      </c>
      <c r="K855" s="444">
        <f t="shared" ca="1" si="79"/>
        <v>-24265.566726492369</v>
      </c>
      <c r="L855" s="444">
        <f t="shared" ca="1" si="80"/>
        <v>-5848001.5810846612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-5848001.5810846612</v>
      </c>
      <c r="J856" s="444">
        <f t="array" ref="J856">IFERROR(INDEX('Retirement Calculator'!K:K,MATCH('Lorri 401b'!N856,'Retirement Calculator'!A:A,0),0),0)</f>
        <v>21655.303514578787</v>
      </c>
      <c r="K856" s="444">
        <f t="shared" ca="1" si="79"/>
        <v>-24456.903685830166</v>
      </c>
      <c r="L856" s="444">
        <f t="shared" ca="1" si="80"/>
        <v>-5894113.7882850701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-5894113.7882850701</v>
      </c>
      <c r="J857" s="444">
        <f t="array" ref="J857">IFERROR(INDEX('Retirement Calculator'!K:K,MATCH('Lorri 401b'!N857,'Retirement Calculator'!A:A,0),0),0)</f>
        <v>21655.303514578787</v>
      </c>
      <c r="K857" s="444">
        <f t="shared" ca="1" si="79"/>
        <v>-24649.037882498535</v>
      </c>
      <c r="L857" s="444">
        <f t="shared" ca="1" si="80"/>
        <v>-5940418.1296821469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-5940418.1296821469</v>
      </c>
      <c r="J858" s="444">
        <f t="array" ref="J858">IFERROR(INDEX('Retirement Calculator'!K:K,MATCH('Lorri 401b'!N858,'Retirement Calculator'!A:A,0),0),0)</f>
        <v>21655.303514578787</v>
      </c>
      <c r="K858" s="444">
        <f t="shared" ca="1" si="79"/>
        <v>-24841.97263831969</v>
      </c>
      <c r="L858" s="444">
        <f t="shared" ca="1" si="80"/>
        <v>-5986915.4058350446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-5986915.4058350446</v>
      </c>
      <c r="J859" s="444">
        <f t="array" ref="J859">IFERROR(INDEX('Retirement Calculator'!K:K,MATCH('Lorri 401b'!N859,'Retirement Calculator'!A:A,0),0),0)</f>
        <v>21655.303514578787</v>
      </c>
      <c r="K859" s="444">
        <f t="shared" ca="1" si="79"/>
        <v>-25035.711288956762</v>
      </c>
      <c r="L859" s="444">
        <f t="shared" ca="1" si="80"/>
        <v>-6033606.4206385799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-6033606.4206385799</v>
      </c>
      <c r="J860" s="444">
        <f t="array" ref="J860">IFERROR(INDEX('Retirement Calculator'!K:K,MATCH('Lorri 401b'!N860,'Retirement Calculator'!A:A,0),0),0)</f>
        <v>21655.303514578787</v>
      </c>
      <c r="K860" s="444">
        <f t="shared" ca="1" si="79"/>
        <v>-25230.257183971491</v>
      </c>
      <c r="L860" s="444">
        <f t="shared" ca="1" si="80"/>
        <v>-6080491.9813371301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-6080491.9813371301</v>
      </c>
      <c r="J861" s="444">
        <f t="array" ref="J861">IFERROR(INDEX('Retirement Calculator'!K:K,MATCH('Lorri 401b'!N861,'Retirement Calculator'!A:A,0),0),0)</f>
        <v>21655.303514578787</v>
      </c>
      <c r="K861" s="444">
        <f t="shared" ca="1" si="79"/>
        <v>-25425.61368688212</v>
      </c>
      <c r="L861" s="444">
        <f t="shared" ca="1" si="80"/>
        <v>-6127572.8985385904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-6127572.8985385904</v>
      </c>
      <c r="J862" s="444">
        <f t="array" ref="J862">IFERROR(INDEX('Retirement Calculator'!K:K,MATCH('Lorri 401b'!N862,'Retirement Calculator'!A:A,0),0),0)</f>
        <v>21655.303514578787</v>
      </c>
      <c r="K862" s="444">
        <f t="shared" ca="1" si="79"/>
        <v>-25621.784175221535</v>
      </c>
      <c r="L862" s="444">
        <f t="shared" ca="1" si="80"/>
        <v>-6174849.9862283906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-6174849.9862283906</v>
      </c>
      <c r="J863" s="444">
        <f t="array" ref="J863">IFERROR(INDEX('Retirement Calculator'!K:K,MATCH('Lorri 401b'!N863,'Retirement Calculator'!A:A,0),0),0)</f>
        <v>21655.303514578787</v>
      </c>
      <c r="K863" s="444">
        <f t="shared" ca="1" si="79"/>
        <v>-25818.772040595704</v>
      </c>
      <c r="L863" s="444">
        <f t="shared" ca="1" si="80"/>
        <v>-6222324.0617835643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-6222324.0617835643</v>
      </c>
      <c r="J864" s="444">
        <f t="array" ref="J864">IFERROR(INDEX('Retirement Calculator'!K:K,MATCH('Lorri 401b'!N864,'Retirement Calculator'!A:A,0),0),0)</f>
        <v>21655.303514578787</v>
      </c>
      <c r="K864" s="444">
        <f t="shared" ca="1" si="79"/>
        <v>-26016.580688742262</v>
      </c>
      <c r="L864" s="444">
        <f t="shared" ca="1" si="80"/>
        <v>-6269995.9459868846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-6269995.9459868846</v>
      </c>
      <c r="J865" s="444">
        <f t="array" ref="J865">IFERROR(INDEX('Retirement Calculator'!K:K,MATCH('Lorri 401b'!N865,'Retirement Calculator'!A:A,0),0),0)</f>
        <v>21655.303514578787</v>
      </c>
      <c r="K865" s="444">
        <f t="shared" ca="1" si="79"/>
        <v>-26215.213539589429</v>
      </c>
      <c r="L865" s="444">
        <f t="shared" ca="1" si="80"/>
        <v>-6317866.4630410522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-6317866.4630410522</v>
      </c>
      <c r="J866" s="444">
        <f t="array" ref="J866">IFERROR(INDEX('Retirement Calculator'!K:K,MATCH('Lorri 401b'!N866,'Retirement Calculator'!A:A,0),0),0)</f>
        <v>21655.303514578787</v>
      </c>
      <c r="K866" s="444">
        <f t="shared" ca="1" si="79"/>
        <v>-26414.674027315126</v>
      </c>
      <c r="L866" s="444">
        <f t="shared" ca="1" si="80"/>
        <v>-6365936.4405829459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-6365936.4405829459</v>
      </c>
      <c r="J867" s="444">
        <f t="array" ref="J867">IFERROR(INDEX('Retirement Calculator'!K:K,MATCH('Lorri 401b'!N867,'Retirement Calculator'!A:A,0),0),0)</f>
        <v>21655.303514578787</v>
      </c>
      <c r="K867" s="444">
        <f t="shared" ca="1" si="79"/>
        <v>-26614.965600406351</v>
      </c>
      <c r="L867" s="444">
        <f t="shared" ca="1" si="80"/>
        <v>-6414206.7096979311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-6414206.7096979311</v>
      </c>
      <c r="J868" s="444">
        <f t="array" ref="J868">IFERROR(INDEX('Retirement Calculator'!K:K,MATCH('Lorri 401b'!N868,'Retirement Calculator'!A:A,0),0),0)</f>
        <v>21655.303514578787</v>
      </c>
      <c r="K868" s="444">
        <f t="shared" ca="1" si="79"/>
        <v>-26816.091721718789</v>
      </c>
      <c r="L868" s="444">
        <f t="shared" ca="1" si="80"/>
        <v>-6462678.1049342286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-6462678.1049342286</v>
      </c>
      <c r="J869" s="444">
        <f t="array" ref="J869">IFERROR(INDEX('Retirement Calculator'!K:K,MATCH('Lorri 401b'!N869,'Retirement Calculator'!A:A,0),0),0)</f>
        <v>21655.303514578787</v>
      </c>
      <c r="K869" s="444">
        <f t="shared" ca="1" si="79"/>
        <v>-27018.055868536696</v>
      </c>
      <c r="L869" s="444">
        <f t="shared" ca="1" si="80"/>
        <v>-6511351.4643173432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-6511351.4643173432</v>
      </c>
      <c r="J870" s="444">
        <f t="array" ref="J870">IFERROR(INDEX('Retirement Calculator'!K:K,MATCH('Lorri 401b'!N870,'Retirement Calculator'!A:A,0),0),0)</f>
        <v>21655.303514578787</v>
      </c>
      <c r="K870" s="444">
        <f t="shared" ca="1" si="79"/>
        <v>-27220.861532633004</v>
      </c>
      <c r="L870" s="444">
        <f t="shared" ca="1" si="80"/>
        <v>-6560227.6293645548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-6560227.6293645548</v>
      </c>
      <c r="J871" s="444">
        <f t="array" ref="J871">IFERROR(INDEX('Retirement Calculator'!K:K,MATCH('Lorri 401b'!N871,'Retirement Calculator'!A:A,0),0),0)</f>
        <v>21655.303514578787</v>
      </c>
      <c r="K871" s="444">
        <f t="shared" ca="1" si="79"/>
        <v>-27424.512220329721</v>
      </c>
      <c r="L871" s="444">
        <f t="shared" ca="1" si="80"/>
        <v>-6609307.4450994628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-6609307.4450994628</v>
      </c>
      <c r="J872" s="444">
        <f t="array" ref="J872">IFERROR(INDEX('Retirement Calculator'!K:K,MATCH('Lorri 401b'!N872,'Retirement Calculator'!A:A,0),0),0)</f>
        <v>21655.303514578787</v>
      </c>
      <c r="K872" s="444">
        <f t="shared" ca="1" si="79"/>
        <v>-27629.011452558505</v>
      </c>
      <c r="L872" s="444">
        <f t="shared" ca="1" si="80"/>
        <v>-6658591.7600665996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-6658591.7600665996</v>
      </c>
      <c r="J873" s="444">
        <f t="array" ref="J873">IFERROR(INDEX('Retirement Calculator'!K:K,MATCH('Lorri 401b'!N873,'Retirement Calculator'!A:A,0),0),0)</f>
        <v>21655.303514578787</v>
      </c>
      <c r="K873" s="444">
        <f t="shared" ca="1" si="79"/>
        <v>-27834.36276492157</v>
      </c>
      <c r="L873" s="444">
        <f t="shared" ca="1" si="80"/>
        <v>-6708081.4263460999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-6708081.4263460999</v>
      </c>
      <c r="J874" s="444">
        <f t="array" ref="J874">IFERROR(INDEX('Retirement Calculator'!K:K,MATCH('Lorri 401b'!N874,'Retirement Calculator'!A:A,0),0),0)</f>
        <v>21655.303514578787</v>
      </c>
      <c r="K874" s="444">
        <f t="shared" ca="1" si="79"/>
        <v>-28040.56970775282</v>
      </c>
      <c r="L874" s="444">
        <f t="shared" ca="1" si="80"/>
        <v>-6757777.2995684315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-6757777.2995684315</v>
      </c>
      <c r="J875" s="444">
        <f t="array" ref="J875">IFERROR(INDEX('Retirement Calculator'!K:K,MATCH('Lorri 401b'!N875,'Retirement Calculator'!A:A,0),0),0)</f>
        <v>21655.303514578787</v>
      </c>
      <c r="K875" s="444">
        <f t="shared" ca="1" si="79"/>
        <v>-28247.635846179204</v>
      </c>
      <c r="L875" s="444">
        <f t="shared" ca="1" si="80"/>
        <v>-6807680.2389291888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-6807680.2389291888</v>
      </c>
      <c r="J876" s="444">
        <f t="array" ref="J876">IFERROR(INDEX('Retirement Calculator'!K:K,MATCH('Lorri 401b'!N876,'Retirement Calculator'!A:A,0),0),0)</f>
        <v>21655.303514578787</v>
      </c>
      <c r="K876" s="444">
        <f t="shared" ca="1" si="79"/>
        <v>-28455.564760182358</v>
      </c>
      <c r="L876" s="444">
        <f t="shared" ca="1" si="80"/>
        <v>-6857791.1072039492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-6857791.1072039492</v>
      </c>
      <c r="J877" s="444">
        <f t="array" ref="J877">IFERROR(INDEX('Retirement Calculator'!K:K,MATCH('Lorri 401b'!N877,'Retirement Calculator'!A:A,0),0),0)</f>
        <v>21655.303514578787</v>
      </c>
      <c r="K877" s="444">
        <f t="shared" ca="1" si="79"/>
        <v>-28664.360044660531</v>
      </c>
      <c r="L877" s="444">
        <f t="shared" ca="1" si="80"/>
        <v>-6908110.7707631886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-6908110.7707631886</v>
      </c>
      <c r="J878" s="444">
        <f t="array" ref="J878">IFERROR(INDEX('Retirement Calculator'!K:K,MATCH('Lorri 401b'!N878,'Retirement Calculator'!A:A,0),0),0)</f>
        <v>21655.303514578787</v>
      </c>
      <c r="K878" s="444">
        <f t="shared" ca="1" si="79"/>
        <v>-28874.025309490695</v>
      </c>
      <c r="L878" s="444">
        <f t="shared" ca="1" si="80"/>
        <v>-6958640.099587258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-6958640.099587258</v>
      </c>
      <c r="J879" s="444">
        <f t="array" ref="J879">IFERROR(INDEX('Retirement Calculator'!K:K,MATCH('Lorri 401b'!N879,'Retirement Calculator'!A:A,0),0),0)</f>
        <v>21655.303514578787</v>
      </c>
      <c r="K879" s="444">
        <f t="shared" ca="1" si="79"/>
        <v>-29084.56417959098</v>
      </c>
      <c r="L879" s="444">
        <f t="shared" ca="1" si="80"/>
        <v>-7009379.9672814272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-7009379.9672814272</v>
      </c>
      <c r="J880" s="444">
        <f t="array" ref="J880">IFERROR(INDEX('Retirement Calculator'!K:K,MATCH('Lorri 401b'!N880,'Retirement Calculator'!A:A,0),0),0)</f>
        <v>21655.303514578787</v>
      </c>
      <c r="K880" s="444">
        <f t="shared" ca="1" si="79"/>
        <v>-29295.980294983357</v>
      </c>
      <c r="L880" s="444">
        <f t="shared" ca="1" si="80"/>
        <v>-7060331.2510909885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-7060331.2510909885</v>
      </c>
      <c r="J881" s="444">
        <f t="array" ref="J881">IFERROR(INDEX('Retirement Calculator'!K:K,MATCH('Lorri 401b'!N881,'Retirement Calculator'!A:A,0),0),0)</f>
        <v>21655.303514578787</v>
      </c>
      <c r="K881" s="444">
        <f t="shared" ca="1" si="79"/>
        <v>-29508.277310856527</v>
      </c>
      <c r="L881" s="444">
        <f t="shared" ca="1" si="80"/>
        <v>-7111494.8319164235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-7111494.8319164235</v>
      </c>
      <c r="J882" s="444">
        <f t="array" ref="J882">IFERROR(INDEX('Retirement Calculator'!K:K,MATCH('Lorri 401b'!N882,'Retirement Calculator'!A:A,0),0),0)</f>
        <v>21655.303514578787</v>
      </c>
      <c r="K882" s="444">
        <f t="shared" ca="1" si="79"/>
        <v>-29721.458897629174</v>
      </c>
      <c r="L882" s="444">
        <f t="shared" ca="1" si="80"/>
        <v>-7162871.5943286307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-7162871.5943286307</v>
      </c>
      <c r="J883" s="444">
        <f t="array" ref="J883">IFERROR(INDEX('Retirement Calculator'!K:K,MATCH('Lorri 401b'!N883,'Retirement Calculator'!A:A,0),0),0)</f>
        <v>21655.303514578787</v>
      </c>
      <c r="K883" s="444">
        <f t="shared" ca="1" si="79"/>
        <v>-29935.528741013368</v>
      </c>
      <c r="L883" s="444">
        <f t="shared" ca="1" si="80"/>
        <v>-7214462.4265842224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-7214462.4265842224</v>
      </c>
      <c r="J884" s="444">
        <f t="array" ref="J884">IFERROR(INDEX('Retirement Calculator'!K:K,MATCH('Lorri 401b'!N884,'Retirement Calculator'!A:A,0),0),0)</f>
        <v>21655.303514578787</v>
      </c>
      <c r="K884" s="444">
        <f t="shared" ca="1" si="79"/>
        <v>-30150.490542078336</v>
      </c>
      <c r="L884" s="444">
        <f t="shared" ca="1" si="80"/>
        <v>-7266268.2206408791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-7266268.2206408791</v>
      </c>
      <c r="J885" s="444">
        <f t="array" ref="J885">IFERROR(INDEX('Retirement Calculator'!K:K,MATCH('Lorri 401b'!N885,'Retirement Calculator'!A:A,0),0),0)</f>
        <v>21655.303514578787</v>
      </c>
      <c r="K885" s="444">
        <f t="shared" ca="1" si="79"/>
        <v>-30366.348017314409</v>
      </c>
      <c r="L885" s="444">
        <f t="shared" ca="1" si="80"/>
        <v>-7318289.872172772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-7318289.872172772</v>
      </c>
      <c r="J886" s="444">
        <f t="array" ref="J886">IFERROR(INDEX('Retirement Calculator'!K:K,MATCH('Lorri 401b'!N886,'Retirement Calculator'!A:A,0),0),0)</f>
        <v>21655.303514578787</v>
      </c>
      <c r="K886" s="444">
        <f t="shared" ca="1" si="79"/>
        <v>-30583.104898697293</v>
      </c>
      <c r="L886" s="444">
        <f t="shared" ca="1" si="80"/>
        <v>-7370528.280586048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-7370528.280586048</v>
      </c>
      <c r="J887" s="444">
        <f t="array" ref="J887">IFERROR(INDEX('Retirement Calculator'!K:K,MATCH('Lorri 401b'!N887,'Retirement Calculator'!A:A,0),0),0)</f>
        <v>21655.303514578787</v>
      </c>
      <c r="K887" s="444">
        <f t="shared" ca="1" si="79"/>
        <v>-30800.764933752613</v>
      </c>
      <c r="L887" s="444">
        <f t="shared" ca="1" si="80"/>
        <v>-7422984.3490343792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-7422984.3490343792</v>
      </c>
      <c r="J888" s="444">
        <f t="array" ref="J888">IFERROR(INDEX('Retirement Calculator'!K:K,MATCH('Lorri 401b'!N888,'Retirement Calculator'!A:A,0),0),0)</f>
        <v>21655.303514578787</v>
      </c>
      <c r="K888" s="444">
        <f t="shared" ca="1" si="79"/>
        <v>-31019.331885620657</v>
      </c>
      <c r="L888" s="444">
        <f t="shared" ca="1" si="80"/>
        <v>-7475658.9844345786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-7475658.9844345786</v>
      </c>
      <c r="J889" s="444">
        <f t="array" ref="J889">IFERROR(INDEX('Retirement Calculator'!K:K,MATCH('Lorri 401b'!N889,'Retirement Calculator'!A:A,0),0),0)</f>
        <v>21655.303514578787</v>
      </c>
      <c r="K889" s="444">
        <f t="shared" ca="1" si="79"/>
        <v>-31238.809533121486</v>
      </c>
      <c r="L889" s="444">
        <f t="shared" ca="1" si="80"/>
        <v>-7528553.097482278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-7528553.097482278</v>
      </c>
      <c r="J890" s="444">
        <f t="array" ref="J890">IFERROR(INDEX('Retirement Calculator'!K:K,MATCH('Lorri 401b'!N890,'Retirement Calculator'!A:A,0),0),0)</f>
        <v>21655.303514578787</v>
      </c>
      <c r="K890" s="444">
        <f t="shared" ca="1" si="79"/>
        <v>-31459.201670820235</v>
      </c>
      <c r="L890" s="444">
        <f t="shared" ca="1" si="80"/>
        <v>-7581667.6026676763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-7581667.6026676763</v>
      </c>
      <c r="J891" s="444">
        <f t="array" ref="J891">IFERROR(INDEX('Retirement Calculator'!K:K,MATCH('Lorri 401b'!N891,'Retirement Calculator'!A:A,0),0),0)</f>
        <v>21655.303514578787</v>
      </c>
      <c r="K891" s="444">
        <f t="shared" ca="1" si="79"/>
        <v>-31680.512109092724</v>
      </c>
      <c r="L891" s="444">
        <f t="shared" ca="1" si="80"/>
        <v>-7635003.4182913471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-7635003.4182913471</v>
      </c>
      <c r="J892" s="444">
        <f t="array" ref="J892">IFERROR(INDEX('Retirement Calculator'!K:K,MATCH('Lorri 401b'!N892,'Retirement Calculator'!A:A,0),0),0)</f>
        <v>21655.303514578787</v>
      </c>
      <c r="K892" s="444">
        <f t="shared" ca="1" si="79"/>
        <v>-31902.744674191355</v>
      </c>
      <c r="L892" s="444">
        <f t="shared" ca="1" si="80"/>
        <v>-7688561.4664801173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-7688561.4664801173</v>
      </c>
      <c r="J893" s="444">
        <f t="array" ref="J893">IFERROR(INDEX('Retirement Calculator'!K:K,MATCH('Lorri 401b'!N893,'Retirement Calculator'!A:A,0),0),0)</f>
        <v>21655.303514578787</v>
      </c>
      <c r="K893" s="444">
        <f t="shared" ca="1" si="79"/>
        <v>-32125.903208311232</v>
      </c>
      <c r="L893" s="444">
        <f t="shared" ca="1" si="80"/>
        <v>-7742342.6732030073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-7742342.6732030073</v>
      </c>
      <c r="J894" s="444">
        <f t="array" ref="J894">IFERROR(INDEX('Retirement Calculator'!K:K,MATCH('Lorri 401b'!N894,'Retirement Calculator'!A:A,0),0),0)</f>
        <v>21655.303514578787</v>
      </c>
      <c r="K894" s="444">
        <f t="shared" ca="1" si="79"/>
        <v>-32349.991569656602</v>
      </c>
      <c r="L894" s="444">
        <f t="shared" ca="1" si="80"/>
        <v>-7796347.9682872426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-7796347.9682872426</v>
      </c>
      <c r="J895" s="444">
        <f t="array" ref="J895">IFERROR(INDEX('Retirement Calculator'!K:K,MATCH('Lorri 401b'!N895,'Retirement Calculator'!A:A,0),0),0)</f>
        <v>21655.303514578787</v>
      </c>
      <c r="K895" s="444">
        <f t="shared" ca="1" si="79"/>
        <v>-32575.013632507584</v>
      </c>
      <c r="L895" s="444">
        <f t="shared" ca="1" si="80"/>
        <v>-7850578.285434329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-7850578.285434329</v>
      </c>
      <c r="J896" s="444">
        <f t="array" ref="J896">IFERROR(INDEX('Retirement Calculator'!K:K,MATCH('Lorri 401b'!N896,'Retirement Calculator'!A:A,0),0),0)</f>
        <v>21655.303514578787</v>
      </c>
      <c r="K896" s="444">
        <f t="shared" ca="1" si="79"/>
        <v>-32800.973287287117</v>
      </c>
      <c r="L896" s="444">
        <f t="shared" ca="1" si="80"/>
        <v>-7905034.5622361945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-7905034.5622361945</v>
      </c>
      <c r="J897" s="444">
        <f t="array" ref="J897">IFERROR(INDEX('Retirement Calculator'!K:K,MATCH('Lorri 401b'!N897,'Retirement Calculator'!A:A,0),0),0)</f>
        <v>21655.303514578787</v>
      </c>
      <c r="K897" s="444">
        <f t="shared" ca="1" si="79"/>
        <v>-33027.87444062822</v>
      </c>
      <c r="L897" s="444">
        <f t="shared" ca="1" si="80"/>
        <v>-7959717.740191401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-7959717.740191401</v>
      </c>
      <c r="J898" s="444">
        <f t="array" ref="J898">IFERROR(INDEX('Retirement Calculator'!K:K,MATCH('Lorri 401b'!N898,'Retirement Calculator'!A:A,0),0),0)</f>
        <v>21655.303514578787</v>
      </c>
      <c r="K898" s="444">
        <f t="shared" ca="1" si="79"/>
        <v>-33255.721015441581</v>
      </c>
      <c r="L898" s="444">
        <f t="shared" ca="1" si="80"/>
        <v>-8014628.7647214206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-8014628.7647214206</v>
      </c>
      <c r="J899" s="444">
        <f t="array" ref="J899">IFERROR(INDEX('Retirement Calculator'!K:K,MATCH('Lorri 401b'!N899,'Retirement Calculator'!A:A,0),0),0)</f>
        <v>21655.303514578787</v>
      </c>
      <c r="K899" s="444">
        <f t="shared" ca="1" si="79"/>
        <v>-33484.516950983329</v>
      </c>
      <c r="L899" s="444">
        <f t="shared" ca="1" si="80"/>
        <v>-8069768.5851869825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-8069768.5851869825</v>
      </c>
      <c r="J900" s="444">
        <f t="array" ref="J900">IFERROR(INDEX('Retirement Calculator'!K:K,MATCH('Lorri 401b'!N900,'Retirement Calculator'!A:A,0),0),0)</f>
        <v>21655.303514578787</v>
      </c>
      <c r="K900" s="444">
        <f t="shared" ca="1" si="79"/>
        <v>-33714.266202923172</v>
      </c>
      <c r="L900" s="444">
        <f t="shared" ca="1" si="80"/>
        <v>-8125138.1549044838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-8125138.1549044838</v>
      </c>
      <c r="J901" s="444">
        <f t="array" ref="J901">IFERROR(INDEX('Retirement Calculator'!K:K,MATCH('Lorri 401b'!N901,'Retirement Calculator'!A:A,0),0),0)</f>
        <v>21655.303514578787</v>
      </c>
      <c r="K901" s="444">
        <f t="shared" ca="1" si="79"/>
        <v>-33944.972743412764</v>
      </c>
      <c r="L901" s="444">
        <f t="shared" ca="1" si="80"/>
        <v>-8180738.4311624747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-8180738.4311624747</v>
      </c>
      <c r="J902" s="444">
        <f t="array" ref="J902">IFERROR(INDEX('Retirement Calculator'!K:K,MATCH('Lorri 401b'!N902,'Retirement Calculator'!A:A,0),0),0)</f>
        <v>21655.303514578787</v>
      </c>
      <c r="K902" s="444">
        <f t="shared" ca="1" si="79"/>
        <v>-34176.640561154389</v>
      </c>
      <c r="L902" s="444">
        <f t="shared" ca="1" si="80"/>
        <v>-8236570.3752382072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-8236570.3752382072</v>
      </c>
      <c r="J903" s="444">
        <f t="array" ref="J903">IFERROR(INDEX('Retirement Calculator'!K:K,MATCH('Lorri 401b'!N903,'Retirement Calculator'!A:A,0),0),0)</f>
        <v>21655.303514578787</v>
      </c>
      <c r="K903" s="444">
        <f t="shared" ca="1" si="79"/>
        <v>-34409.273661469939</v>
      </c>
      <c r="L903" s="444">
        <f t="shared" ca="1" si="80"/>
        <v>-8292634.9524142556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-8292634.9524142556</v>
      </c>
      <c r="J904" s="444">
        <f t="array" ref="J904">IFERROR(INDEX('Retirement Calculator'!K:K,MATCH('Lorri 401b'!N904,'Retirement Calculator'!A:A,0),0),0)</f>
        <v>21655.303514578787</v>
      </c>
      <c r="K904" s="444">
        <f t="shared" ca="1" si="79"/>
        <v>-34642.87606637014</v>
      </c>
      <c r="L904" s="444">
        <f t="shared" ca="1" si="80"/>
        <v>-8348933.1319952039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-8348933.1319952039</v>
      </c>
      <c r="J905" s="444">
        <f t="array" ref="J905">IFERROR(INDEX('Retirement Calculator'!K:K,MATCH('Lorri 401b'!N905,'Retirement Calculator'!A:A,0),0),0)</f>
        <v>21655.303514578787</v>
      </c>
      <c r="K905" s="444">
        <f t="shared" ca="1" si="79"/>
        <v>-34877.451814624095</v>
      </c>
      <c r="L905" s="444">
        <f t="shared" ca="1" si="80"/>
        <v>-8405465.8873244058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-8405465.8873244058</v>
      </c>
      <c r="J906" s="444">
        <f t="array" ref="J906">IFERROR(INDEX('Retirement Calculator'!K:K,MATCH('Lorri 401b'!N906,'Retirement Calculator'!A:A,0),0),0)</f>
        <v>21655.303514578787</v>
      </c>
      <c r="K906" s="444">
        <f t="shared" ca="1" si="79"/>
        <v>-35113.004961829101</v>
      </c>
      <c r="L906" s="444">
        <f t="shared" ca="1" si="80"/>
        <v>-8462234.1958008148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-8462234.1958008148</v>
      </c>
      <c r="J907" s="444">
        <f t="array" ref="J907">IFERROR(INDEX('Retirement Calculator'!K:K,MATCH('Lorri 401b'!N907,'Retirement Calculator'!A:A,0),0),0)</f>
        <v>21655.303514578787</v>
      </c>
      <c r="K907" s="444">
        <f t="shared" ca="1" si="79"/>
        <v>-35349.539580480807</v>
      </c>
      <c r="L907" s="444">
        <f t="shared" ca="1" si="80"/>
        <v>-8519239.0388958752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-8519239.0388958752</v>
      </c>
      <c r="J908" s="444">
        <f t="array" ref="J908">IFERROR(INDEX('Retirement Calculator'!K:K,MATCH('Lorri 401b'!N908,'Retirement Calculator'!A:A,0),0),0)</f>
        <v>21655.303514578787</v>
      </c>
      <c r="K908" s="444">
        <f t="shared" ca="1" si="79"/>
        <v>-35587.059760043558</v>
      </c>
      <c r="L908" s="444">
        <f t="shared" ca="1" si="80"/>
        <v>-8576481.4021704979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-8576481.4021704979</v>
      </c>
      <c r="J909" s="444">
        <f t="array" ref="J909">IFERROR(INDEX('Retirement Calculator'!K:K,MATCH('Lorri 401b'!N909,'Retirement Calculator'!A:A,0),0),0)</f>
        <v>21655.303514578787</v>
      </c>
      <c r="K909" s="444">
        <f t="shared" ca="1" si="79"/>
        <v>-35825.569607021156</v>
      </c>
      <c r="L909" s="444">
        <f t="shared" ca="1" si="80"/>
        <v>-8633962.2752920985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-8633962.2752920985</v>
      </c>
      <c r="J910" s="444">
        <f t="array" ref="J910">IFERROR(INDEX('Retirement Calculator'!K:K,MATCH('Lorri 401b'!N910,'Retirement Calculator'!A:A,0),0),0)</f>
        <v>21655.303514578787</v>
      </c>
      <c r="K910" s="444">
        <f t="shared" ca="1" si="79"/>
        <v>-36065.073245027823</v>
      </c>
      <c r="L910" s="444">
        <f t="shared" ca="1" si="80"/>
        <v>-8691682.6520517059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-8691682.6520517059</v>
      </c>
      <c r="J911" s="444">
        <f t="array" ref="J911">IFERROR(INDEX('Retirement Calculator'!K:K,MATCH('Lorri 401b'!N911,'Retirement Calculator'!A:A,0),0),0)</f>
        <v>21655.303514578787</v>
      </c>
      <c r="K911" s="444">
        <f t="shared" ca="1" si="79"/>
        <v>-36305.574814859523</v>
      </c>
      <c r="L911" s="444">
        <f t="shared" ca="1" si="80"/>
        <v>-8749643.530381145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-8749643.530381145</v>
      </c>
      <c r="J912" s="444">
        <f t="array" ref="J912">IFERROR(INDEX('Retirement Calculator'!K:K,MATCH('Lorri 401b'!N912,'Retirement Calculator'!A:A,0),0),0)</f>
        <v>21655.303514578787</v>
      </c>
      <c r="K912" s="444">
        <f t="shared" ca="1" si="79"/>
        <v>-36547.078474565518</v>
      </c>
      <c r="L912" s="444">
        <f t="shared" ca="1" si="80"/>
        <v>-8807845.9123702906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-8807845.9123702906</v>
      </c>
      <c r="J913" s="444">
        <f t="array" ref="J913">IFERROR(INDEX('Retirement Calculator'!K:K,MATCH('Lorri 401b'!N913,'Retirement Calculator'!A:A,0),0),0)</f>
        <v>21655.303514578787</v>
      </c>
      <c r="K913" s="444">
        <f t="shared" ca="1" si="79"/>
        <v>-36789.588399520289</v>
      </c>
      <c r="L913" s="444">
        <f t="shared" ca="1" si="80"/>
        <v>-8866290.8042843901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-8866290.8042843901</v>
      </c>
      <c r="J914" s="444">
        <f t="array" ref="J914">IFERROR(INDEX('Retirement Calculator'!K:K,MATCH('Lorri 401b'!N914,'Retirement Calculator'!A:A,0),0),0)</f>
        <v>21655.303514578787</v>
      </c>
      <c r="K914" s="444">
        <f t="shared" ca="1" si="79"/>
        <v>-37033.108782495707</v>
      </c>
      <c r="L914" s="444">
        <f t="shared" ca="1" si="80"/>
        <v>-8924979.2165814657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-8924979.2165814657</v>
      </c>
      <c r="J915" s="444">
        <f t="array" ref="J915">IFERROR(INDEX('Retirement Calculator'!K:K,MATCH('Lorri 401b'!N915,'Retirement Calculator'!A:A,0),0),0)</f>
        <v>21655.303514578787</v>
      </c>
      <c r="K915" s="444">
        <f t="shared" ca="1" si="79"/>
        <v>-37277.64383373352</v>
      </c>
      <c r="L915" s="444">
        <f t="shared" ca="1" si="80"/>
        <v>-8983912.1639297791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-8983912.1639297791</v>
      </c>
      <c r="J916" s="444">
        <f t="array" ref="J916">IFERROR(INDEX('Retirement Calculator'!K:K,MATCH('Lorri 401b'!N916,'Retirement Calculator'!A:A,0),0),0)</f>
        <v>21655.303514578787</v>
      </c>
      <c r="K916" s="444">
        <f t="shared" ca="1" si="79"/>
        <v>-37523.197781018156</v>
      </c>
      <c r="L916" s="444">
        <f t="shared" ca="1" si="80"/>
        <v>-9043090.6652253773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-9043090.6652253773</v>
      </c>
      <c r="J917" s="444">
        <f t="array" ref="J917">IFERROR(INDEX('Retirement Calculator'!K:K,MATCH('Lorri 401b'!N917,'Retirement Calculator'!A:A,0),0),0)</f>
        <v>21655.303514578787</v>
      </c>
      <c r="K917" s="444">
        <f t="shared" ca="1" si="79"/>
        <v>-37769.774869749817</v>
      </c>
      <c r="L917" s="444">
        <f t="shared" ca="1" si="80"/>
        <v>-9102515.7436097059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-9102515.7436097059</v>
      </c>
      <c r="J918" s="444">
        <f t="array" ref="J918">IFERROR(INDEX('Retirement Calculator'!K:K,MATCH('Lorri 401b'!N918,'Retirement Calculator'!A:A,0),0),0)</f>
        <v>21655.303514578787</v>
      </c>
      <c r="K918" s="444">
        <f t="shared" ca="1" si="79"/>
        <v>-38017.379363017855</v>
      </c>
      <c r="L918" s="444">
        <f t="shared" ca="1" si="80"/>
        <v>-9162188.4264873024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-9162188.4264873024</v>
      </c>
      <c r="J919" s="444">
        <f t="array" ref="J919">IFERROR(INDEX('Retirement Calculator'!K:K,MATCH('Lorri 401b'!N919,'Retirement Calculator'!A:A,0),0),0)</f>
        <v>21655.303514578787</v>
      </c>
      <c r="K919" s="444">
        <f t="shared" ca="1" si="79"/>
        <v>-38266.015541674504</v>
      </c>
      <c r="L919" s="444">
        <f t="shared" ca="1" si="80"/>
        <v>-9222109.7455435563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-9222109.7455435563</v>
      </c>
      <c r="J920" s="444">
        <f t="array" ref="J920">IFERROR(INDEX('Retirement Calculator'!K:K,MATCH('Lorri 401b'!N920,'Retirement Calculator'!A:A,0),0),0)</f>
        <v>21655.303514578787</v>
      </c>
      <c r="K920" s="444">
        <f t="shared" ca="1" si="79"/>
        <v>-38515.687704408898</v>
      </c>
      <c r="L920" s="444">
        <f t="shared" ca="1" si="80"/>
        <v>-9282280.7367625441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-9282280.7367625441</v>
      </c>
      <c r="J921" s="444">
        <f t="array" ref="J921">IFERROR(INDEX('Retirement Calculator'!K:K,MATCH('Lorri 401b'!N921,'Retirement Calculator'!A:A,0),0),0)</f>
        <v>21655.303514578787</v>
      </c>
      <c r="K921" s="444">
        <f t="shared" ca="1" si="79"/>
        <v>-38766.400167821346</v>
      </c>
      <c r="L921" s="444">
        <f t="shared" ca="1" si="80"/>
        <v>-9342702.4404449444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-9342702.4404449444</v>
      </c>
      <c r="J922" s="444">
        <f t="array" ref="J922">IFERROR(INDEX('Retirement Calculator'!K:K,MATCH('Lorri 401b'!N922,'Retirement Calculator'!A:A,0),0),0)</f>
        <v>21655.303514578787</v>
      </c>
      <c r="K922" s="444">
        <f t="shared" ca="1" si="79"/>
        <v>-39018.157266498012</v>
      </c>
      <c r="L922" s="444">
        <f t="shared" ca="1" si="80"/>
        <v>-9403375.9012260213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-9403375.9012260213</v>
      </c>
      <c r="J923" s="444">
        <f t="array" ref="J923">IFERROR(INDEX('Retirement Calculator'!K:K,MATCH('Lorri 401b'!N923,'Retirement Calculator'!A:A,0),0),0)</f>
        <v>21655.303514578787</v>
      </c>
      <c r="K923" s="444">
        <f t="shared" ca="1" si="79"/>
        <v>-39270.963353085834</v>
      </c>
      <c r="L923" s="444">
        <f t="shared" ca="1" si="80"/>
        <v>-9464302.1680936869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-9464302.1680936869</v>
      </c>
      <c r="J924" s="444">
        <f t="array" ref="J924">IFERROR(INDEX('Retirement Calculator'!K:K,MATCH('Lorri 401b'!N924,'Retirement Calculator'!A:A,0),0),0)</f>
        <v>21655.303514578787</v>
      </c>
      <c r="K924" s="444">
        <f t="shared" ca="1" si="79"/>
        <v>-39524.822798367779</v>
      </c>
      <c r="L924" s="444">
        <f t="shared" ca="1" si="80"/>
        <v>-9525482.2944066338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-9525482.2944066338</v>
      </c>
      <c r="J925" s="444">
        <f t="array" ref="J925">IFERROR(INDEX('Retirement Calculator'!K:K,MATCH('Lorri 401b'!N925,'Retirement Calculator'!A:A,0),0),0)</f>
        <v>21655.303514578787</v>
      </c>
      <c r="K925" s="444">
        <f t="shared" ca="1" si="79"/>
        <v>-39779.739991338385</v>
      </c>
      <c r="L925" s="444">
        <f t="shared" ca="1" si="80"/>
        <v>-9586917.3379125521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-9586917.3379125521</v>
      </c>
      <c r="J926" s="444">
        <f t="array" ref="J926">IFERROR(INDEX('Retirement Calculator'!K:K,MATCH('Lorri 401b'!N926,'Retirement Calculator'!A:A,0),0),0)</f>
        <v>21655.303514578787</v>
      </c>
      <c r="K926" s="444">
        <f t="shared" ca="1" si="79"/>
        <v>-40035.719339279713</v>
      </c>
      <c r="L926" s="444">
        <f t="shared" ca="1" si="80"/>
        <v>-9648608.3607664108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-9648608.3607664108</v>
      </c>
      <c r="J927" s="444">
        <f t="array" ref="J927">IFERROR(INDEX('Retirement Calculator'!K:K,MATCH('Lorri 401b'!N927,'Retirement Calculator'!A:A,0),0),0)</f>
        <v>21655.303514578787</v>
      </c>
      <c r="K927" s="444">
        <f t="shared" ca="1" si="79"/>
        <v>-40292.765267837458</v>
      </c>
      <c r="L927" s="444">
        <f t="shared" ca="1" si="80"/>
        <v>-9710556.4295488279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-9710556.4295488279</v>
      </c>
      <c r="J928" s="444">
        <f t="array" ref="J928">IFERROR(INDEX('Retirement Calculator'!K:K,MATCH('Lorri 401b'!N928,'Retirement Calculator'!A:A,0),0),0)</f>
        <v>21655.303514578787</v>
      </c>
      <c r="K928" s="444">
        <f t="shared" ca="1" si="79"/>
        <v>-40550.882221097527</v>
      </c>
      <c r="L928" s="444">
        <f t="shared" ca="1" si="80"/>
        <v>-9772762.6152845044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-9772762.6152845044</v>
      </c>
      <c r="J929" s="444">
        <f t="array" ref="J929">IFERROR(INDEX('Retirement Calculator'!K:K,MATCH('Lorri 401b'!N929,'Retirement Calculator'!A:A,0),0),0)</f>
        <v>21655.303514578787</v>
      </c>
      <c r="K929" s="444">
        <f t="shared" ca="1" si="79"/>
        <v>-40810.074661662846</v>
      </c>
      <c r="L929" s="444">
        <f t="shared" ca="1" si="80"/>
        <v>-9835227.9934607465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-9835227.9934607465</v>
      </c>
      <c r="J930" s="444">
        <f t="array" ref="J930">IFERROR(INDEX('Retirement Calculator'!K:K,MATCH('Lorri 401b'!N930,'Retirement Calculator'!A:A,0),0),0)</f>
        <v>21655.303514578787</v>
      </c>
      <c r="K930" s="444">
        <f t="shared" ca="1" si="79"/>
        <v>-41070.347070730524</v>
      </c>
      <c r="L930" s="444">
        <f t="shared" ca="1" si="80"/>
        <v>-9897953.644046057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-9897953.644046057</v>
      </c>
      <c r="J931" s="444">
        <f t="array" ref="J931">IFERROR(INDEX('Retirement Calculator'!K:K,MATCH('Lorri 401b'!N931,'Retirement Calculator'!A:A,0),0),0)</f>
        <v>21655.303514578787</v>
      </c>
      <c r="K931" s="444">
        <f t="shared" ca="1" si="79"/>
        <v>-41331.703948169321</v>
      </c>
      <c r="L931" s="444">
        <f t="shared" ca="1" si="80"/>
        <v>-9960940.6515088063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-9960940.6515088063</v>
      </c>
      <c r="J932" s="444">
        <f t="array" ref="J932">IFERROR(INDEX('Retirement Calculator'!K:K,MATCH('Lorri 401b'!N932,'Retirement Calculator'!A:A,0),0),0)</f>
        <v>21655.303514578787</v>
      </c>
      <c r="K932" s="444">
        <f t="shared" ca="1" si="79"/>
        <v>-41594.149812597439</v>
      </c>
      <c r="L932" s="444">
        <f t="shared" ca="1" si="80"/>
        <v>-10024190.104835983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-10024190.104835983</v>
      </c>
      <c r="J933" s="444">
        <f t="array" ref="J933">IFERROR(INDEX('Retirement Calculator'!K:K,MATCH('Lorri 401b'!N933,'Retirement Calculator'!A:A,0),0),0)</f>
        <v>21655.303514578787</v>
      </c>
      <c r="K933" s="444">
        <f t="shared" ca="1" si="79"/>
        <v>-41857.689201460678</v>
      </c>
      <c r="L933" s="444">
        <f t="shared" ca="1" si="80"/>
        <v>-10087703.097552024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-10087703.097552024</v>
      </c>
      <c r="J934" s="444">
        <f t="array" ref="J934">IFERROR(INDEX('Retirement Calculator'!K:K,MATCH('Lorri 401b'!N934,'Retirement Calculator'!A:A,0),0),0)</f>
        <v>21655.303514578787</v>
      </c>
      <c r="K934" s="444">
        <f t="shared" ca="1" si="79"/>
        <v>-42122.326671110844</v>
      </c>
      <c r="L934" s="444">
        <f t="shared" ca="1" si="80"/>
        <v>-10151480.727737714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-10151480.727737714</v>
      </c>
      <c r="J935" s="444">
        <f t="array" ref="J935">IFERROR(INDEX('Retirement Calculator'!K:K,MATCH('Lorri 401b'!N935,'Retirement Calculator'!A:A,0),0),0)</f>
        <v>21655.303514578787</v>
      </c>
      <c r="K935" s="444">
        <f t="shared" ca="1" si="79"/>
        <v>-42388.066796884552</v>
      </c>
      <c r="L935" s="444">
        <f t="shared" ca="1" si="80"/>
        <v>-10215524.098049177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-10215524.098049177</v>
      </c>
      <c r="J936" s="444">
        <f t="array" ref="J936">IFERROR(INDEX('Retirement Calculator'!K:K,MATCH('Lorri 401b'!N936,'Retirement Calculator'!A:A,0),0),0)</f>
        <v>21655.303514578787</v>
      </c>
      <c r="K936" s="444">
        <f t="shared" ca="1" si="79"/>
        <v>-42654.914173182318</v>
      </c>
      <c r="L936" s="444">
        <f t="shared" ca="1" si="80"/>
        <v>-10279834.315736938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-10279834.315736938</v>
      </c>
      <c r="J937" s="444">
        <f t="array" ref="J937">IFERROR(INDEX('Retirement Calculator'!K:K,MATCH('Lorri 401b'!N937,'Retirement Calculator'!A:A,0),0),0)</f>
        <v>21655.303514578787</v>
      </c>
      <c r="K937" s="444">
        <f t="shared" ca="1" si="79"/>
        <v>-42922.87341354799</v>
      </c>
      <c r="L937" s="444">
        <f t="shared" ca="1" si="80"/>
        <v>-10344412.492665065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-10344412.492665065</v>
      </c>
      <c r="J938" s="444">
        <f t="array" ref="J938">IFERROR(INDEX('Retirement Calculator'!K:K,MATCH('Lorri 401b'!N938,'Retirement Calculator'!A:A,0),0),0)</f>
        <v>21655.303514578787</v>
      </c>
      <c r="K938" s="444">
        <f t="shared" ca="1" si="79"/>
        <v>-43191.949150748522</v>
      </c>
      <c r="L938" s="444">
        <f t="shared" ca="1" si="80"/>
        <v>-10409259.745330393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-10409259.745330393</v>
      </c>
      <c r="J939" s="444">
        <f t="array" ref="J939">IFERROR(INDEX('Retirement Calculator'!K:K,MATCH('Lorri 401b'!N939,'Retirement Calculator'!A:A,0),0),0)</f>
        <v>21655.303514578787</v>
      </c>
      <c r="K939" s="444">
        <f t="shared" ca="1" si="79"/>
        <v>-43462.14603685405</v>
      </c>
      <c r="L939" s="444">
        <f t="shared" ca="1" si="80"/>
        <v>-10474377.194881827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-10474377.194881827</v>
      </c>
      <c r="J940" s="444">
        <f t="array" ref="J940">IFERROR(INDEX('Retirement Calculator'!K:K,MATCH('Lorri 401b'!N940,'Retirement Calculator'!A:A,0),0),0)</f>
        <v>21655.303514578787</v>
      </c>
      <c r="K940" s="444">
        <f t="shared" ca="1" si="79"/>
        <v>-43733.468743318357</v>
      </c>
      <c r="L940" s="444">
        <f t="shared" ca="1" si="80"/>
        <v>-10539765.967139725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-10539765.967139725</v>
      </c>
      <c r="J941" s="444">
        <f t="array" ref="J941">IFERROR(INDEX('Retirement Calculator'!K:K,MATCH('Lorri 401b'!N941,'Retirement Calculator'!A:A,0),0),0)</f>
        <v>21655.303514578787</v>
      </c>
      <c r="K941" s="444">
        <f t="shared" ca="1" si="79"/>
        <v>-44005.921961059597</v>
      </c>
      <c r="L941" s="444">
        <f t="shared" ca="1" si="80"/>
        <v>-10605427.192615364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-10605427.192615364</v>
      </c>
      <c r="J942" s="444">
        <f t="array" ref="J942">IFERROR(INDEX('Retirement Calculator'!K:K,MATCH('Lorri 401b'!N942,'Retirement Calculator'!A:A,0),0),0)</f>
        <v>21655.303514578787</v>
      </c>
      <c r="K942" s="444">
        <f t="shared" ca="1" si="79"/>
        <v>-44279.510400541432</v>
      </c>
      <c r="L942" s="444">
        <f t="shared" ca="1" si="80"/>
        <v>-10671362.006530484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-10671362.006530484</v>
      </c>
      <c r="J943" s="444">
        <f t="array" ref="J943">IFERROR(INDEX('Retirement Calculator'!K:K,MATCH('Lorri 401b'!N943,'Retirement Calculator'!A:A,0),0),0)</f>
        <v>21655.303514578787</v>
      </c>
      <c r="K943" s="444">
        <f t="shared" ca="1" si="79"/>
        <v>-44554.238791854434</v>
      </c>
      <c r="L943" s="444">
        <f t="shared" ca="1" si="80"/>
        <v>-10737571.548836919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-10737571.548836919</v>
      </c>
      <c r="J944" s="444">
        <f t="array" ref="J944">IFERROR(INDEX('Retirement Calculator'!K:K,MATCH('Lorri 401b'!N944,'Retirement Calculator'!A:A,0),0),0)</f>
        <v>21655.303514578787</v>
      </c>
      <c r="K944" s="444">
        <f t="shared" ca="1" si="79"/>
        <v>-44830.111884797909</v>
      </c>
      <c r="L944" s="444">
        <f t="shared" ca="1" si="80"/>
        <v>-10804056.964236295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-10804056.964236295</v>
      </c>
      <c r="J945" s="444">
        <f t="array" ref="J945">IFERROR(INDEX('Retirement Calculator'!K:K,MATCH('Lorri 401b'!N945,'Retirement Calculator'!A:A,0),0),0)</f>
        <v>21655.303514578787</v>
      </c>
      <c r="K945" s="444">
        <f t="shared" ca="1" si="79"/>
        <v>-45107.134448961973</v>
      </c>
      <c r="L945" s="444">
        <f t="shared" ca="1" si="80"/>
        <v>-10870819.402199836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-10870819.402199836</v>
      </c>
      <c r="J946" s="444">
        <f t="array" ref="J946">IFERROR(INDEX('Retirement Calculator'!K:K,MATCH('Lorri 401b'!N946,'Retirement Calculator'!A:A,0),0),0)</f>
        <v>21655.303514578787</v>
      </c>
      <c r="K946" s="444">
        <f t="shared" ca="1" si="79"/>
        <v>-45385.311273810068</v>
      </c>
      <c r="L946" s="444">
        <f t="shared" ca="1" si="80"/>
        <v>-10937860.016988225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-10937860.016988225</v>
      </c>
      <c r="J947" s="444">
        <f t="array" ref="J947">IFERROR(INDEX('Retirement Calculator'!K:K,MATCH('Lorri 401b'!N947,'Retirement Calculator'!A:A,0),0),0)</f>
        <v>21655.303514578787</v>
      </c>
      <c r="K947" s="444">
        <f t="shared" ca="1" si="79"/>
        <v>-45664.647168761687</v>
      </c>
      <c r="L947" s="444">
        <f t="shared" ca="1" si="80"/>
        <v>-11005179.967671566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-11005179.967671566</v>
      </c>
      <c r="J948" s="444">
        <f t="array" ref="J948">IFERROR(INDEX('Retirement Calculator'!K:K,MATCH('Lorri 401b'!N948,'Retirement Calculator'!A:A,0),0),0)</f>
        <v>21655.303514578787</v>
      </c>
      <c r="K948" s="444">
        <f t="shared" ca="1" si="79"/>
        <v>-45945.146963275605</v>
      </c>
      <c r="L948" s="444">
        <f t="shared" ca="1" si="80"/>
        <v>-11072780.418149421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-11072780.418149421</v>
      </c>
      <c r="J949" s="444">
        <f t="array" ref="J949">IFERROR(INDEX('Retirement Calculator'!K:K,MATCH('Lorri 401b'!N949,'Retirement Calculator'!A:A,0),0),0)</f>
        <v>21655.303514578787</v>
      </c>
      <c r="K949" s="444">
        <f t="shared" ca="1" si="79"/>
        <v>-46226.815506933337</v>
      </c>
      <c r="L949" s="444">
        <f t="shared" ca="1" si="80"/>
        <v>-11140662.537170934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-11140662.537170934</v>
      </c>
      <c r="J950" s="444">
        <f t="array" ref="J950">IFERROR(INDEX('Retirement Calculator'!K:K,MATCH('Lorri 401b'!N950,'Retirement Calculator'!A:A,0),0),0)</f>
        <v>21655.303514578787</v>
      </c>
      <c r="K950" s="444">
        <f t="shared" ca="1" si="79"/>
        <v>-46509.657669522967</v>
      </c>
      <c r="L950" s="444">
        <f t="shared" ca="1" si="80"/>
        <v>-11208827.498355037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-11208827.498355037</v>
      </c>
      <c r="J951" s="444">
        <f t="array" ref="J951">IFERROR(INDEX('Retirement Calculator'!K:K,MATCH('Lorri 401b'!N951,'Retirement Calculator'!A:A,0),0),0)</f>
        <v>21655.303514578787</v>
      </c>
      <c r="K951" s="444">
        <f t="shared" ca="1" si="79"/>
        <v>-46793.678341123399</v>
      </c>
      <c r="L951" s="444">
        <f t="shared" ca="1" si="80"/>
        <v>-11277276.48021074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-11277276.48021074</v>
      </c>
      <c r="J952" s="444">
        <f t="array" ref="J952">IFERROR(INDEX('Retirement Calculator'!K:K,MATCH('Lorri 401b'!N952,'Retirement Calculator'!A:A,0),0),0)</f>
        <v>21655.303514578787</v>
      </c>
      <c r="K952" s="444">
        <f t="shared" ca="1" si="79"/>
        <v>-47078.882432188831</v>
      </c>
      <c r="L952" s="444">
        <f t="shared" ca="1" si="80"/>
        <v>-11346010.666157508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-11346010.666157508</v>
      </c>
      <c r="J953" s="444">
        <f t="array" ref="J953">IFERROR(INDEX('Retirement Calculator'!K:K,MATCH('Lorri 401b'!N953,'Retirement Calculator'!A:A,0),0),0)</f>
        <v>21655.303514578787</v>
      </c>
      <c r="K953" s="444">
        <f t="shared" ca="1" si="79"/>
        <v>-47365.274873633694</v>
      </c>
      <c r="L953" s="444">
        <f t="shared" ca="1" si="80"/>
        <v>-11415031.244545721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-11415031.244545721</v>
      </c>
      <c r="J954" s="444">
        <f t="array" ref="J954">IFERROR(INDEX('Retirement Calculator'!K:K,MATCH('Lorri 401b'!N954,'Retirement Calculator'!A:A,0),0),0)</f>
        <v>21655.303514578787</v>
      </c>
      <c r="K954" s="444">
        <f t="shared" ca="1" si="79"/>
        <v>-47652.860616917918</v>
      </c>
      <c r="L954" s="444">
        <f t="shared" ca="1" si="80"/>
        <v>-11484339.408677218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-11484339.408677218</v>
      </c>
      <c r="J955" s="444">
        <f t="array" ref="J955">IFERROR(INDEX('Retirement Calculator'!K:K,MATCH('Lorri 401b'!N955,'Retirement Calculator'!A:A,0),0),0)</f>
        <v>21655.303514578787</v>
      </c>
      <c r="K955" s="444">
        <f t="shared" ca="1" si="79"/>
        <v>-47941.644634132492</v>
      </c>
      <c r="L955" s="444">
        <f t="shared" ca="1" si="80"/>
        <v>-11553936.356825931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-11553936.356825931</v>
      </c>
      <c r="J956" s="444">
        <f t="array" ref="J956">IFERROR(INDEX('Retirement Calculator'!K:K,MATCH('Lorri 401b'!N956,'Retirement Calculator'!A:A,0),0),0)</f>
        <v>21655.303514578787</v>
      </c>
      <c r="K956" s="444">
        <f t="shared" ca="1" si="79"/>
        <v>-48231.631918085463</v>
      </c>
      <c r="L956" s="444">
        <f t="shared" ca="1" si="80"/>
        <v>-11623823.292258596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-11623823.292258596</v>
      </c>
      <c r="J957" s="444">
        <f t="array" ref="J957">IFERROR(INDEX('Retirement Calculator'!K:K,MATCH('Lorri 401b'!N957,'Retirement Calculator'!A:A,0),0),0)</f>
        <v>21655.303514578787</v>
      </c>
      <c r="K957" s="444">
        <f t="shared" ca="1" si="79"/>
        <v>-48522.827482388231</v>
      </c>
      <c r="L957" s="444">
        <f t="shared" ca="1" si="80"/>
        <v>-11694001.423255563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-11694001.423255563</v>
      </c>
      <c r="J958" s="444">
        <f t="array" ref="J958">IFERROR(INDEX('Retirement Calculator'!K:K,MATCH('Lorri 401b'!N958,'Retirement Calculator'!A:A,0),0),0)</f>
        <v>21655.303514578787</v>
      </c>
      <c r="K958" s="444">
        <f t="shared" ca="1" si="79"/>
        <v>-48815.236361542258</v>
      </c>
      <c r="L958" s="444">
        <f t="shared" ca="1" si="80"/>
        <v>-11764471.963131685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-11764471.963131685</v>
      </c>
      <c r="J959" s="444">
        <f t="array" ref="J959">IFERROR(INDEX('Retirement Calculator'!K:K,MATCH('Lorri 401b'!N959,'Retirement Calculator'!A:A,0),0),0)</f>
        <v>21655.303514578787</v>
      </c>
      <c r="K959" s="444">
        <f t="shared" ca="1" si="79"/>
        <v>-49108.8636110261</v>
      </c>
      <c r="L959" s="444">
        <f t="shared" ca="1" si="80"/>
        <v>-11835236.13025729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-11835236.13025729</v>
      </c>
      <c r="J960" s="444">
        <f t="array" ref="J960">IFERROR(INDEX('Retirement Calculator'!K:K,MATCH('Lorri 401b'!N960,'Retirement Calculator'!A:A,0),0),0)</f>
        <v>21655.303514578787</v>
      </c>
      <c r="K960" s="444">
        <f t="shared" ca="1" si="79"/>
        <v>-49403.71430738279</v>
      </c>
      <c r="L960" s="444">
        <f t="shared" ca="1" si="80"/>
        <v>-11906295.148079252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-11906295.148079252</v>
      </c>
      <c r="J961" s="444">
        <f t="array" ref="J961">IFERROR(INDEX('Retirement Calculator'!K:K,MATCH('Lorri 401b'!N961,'Retirement Calculator'!A:A,0),0),0)</f>
        <v>21655.303514578787</v>
      </c>
      <c r="K961" s="444">
        <f t="shared" ca="1" si="79"/>
        <v>-49699.793548307629</v>
      </c>
      <c r="L961" s="444">
        <f t="shared" ca="1" si="80"/>
        <v>-11977650.245142139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-11977650.245142139</v>
      </c>
      <c r="J962" s="444">
        <f t="array" ref="J962">IFERROR(INDEX('Retirement Calculator'!K:K,MATCH('Lorri 401b'!N962,'Retirement Calculator'!A:A,0),0),0)</f>
        <v>21655.303514578787</v>
      </c>
      <c r="K962" s="444">
        <f t="shared" ca="1" si="79"/>
        <v>-49997.106452736327</v>
      </c>
      <c r="L962" s="444">
        <f t="shared" ca="1" si="80"/>
        <v>-12049302.655109456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-12049302.655109456</v>
      </c>
      <c r="J963" s="444">
        <f t="array" ref="J963">IFERROR(INDEX('Retirement Calculator'!K:K,MATCH('Lorri 401b'!N963,'Retirement Calculator'!A:A,0),0),0)</f>
        <v>21655.303514578787</v>
      </c>
      <c r="K963" s="444">
        <f t="shared" ca="1" si="79"/>
        <v>-50295.658160933483</v>
      </c>
      <c r="L963" s="444">
        <f t="shared" ca="1" si="80"/>
        <v>-12121253.616784969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-12121253.616784969</v>
      </c>
      <c r="J964" s="444">
        <f t="array" ref="J964">IFERROR(INDEX('Retirement Calculator'!K:K,MATCH('Lorri 401b'!N964,'Retirement Calculator'!A:A,0),0),0)</f>
        <v>21655.303514578787</v>
      </c>
      <c r="K964" s="444">
        <f t="shared" ca="1" si="79"/>
        <v>-50595.453834581451</v>
      </c>
      <c r="L964" s="444">
        <f t="shared" ca="1" si="80"/>
        <v>-12193504.374134131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-12193504.374134131</v>
      </c>
      <c r="J965" s="444">
        <f t="array" ref="J965">IFERROR(INDEX('Retirement Calculator'!K:K,MATCH('Lorri 401b'!N965,'Retirement Calculator'!A:A,0),0),0)</f>
        <v>21655.303514578787</v>
      </c>
      <c r="K965" s="444">
        <f t="shared" ca="1" si="79"/>
        <v>-50896.498656869626</v>
      </c>
      <c r="L965" s="444">
        <f t="shared" ca="1" si="80"/>
        <v>-12266056.176305579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-12266056.176305579</v>
      </c>
      <c r="J966" s="444">
        <f t="array" ref="J966">IFERROR(INDEX('Retirement Calculator'!K:K,MATCH('Lorri 401b'!N966,'Retirement Calculator'!A:A,0),0),0)</f>
        <v>21655.303514578787</v>
      </c>
      <c r="K966" s="444">
        <f t="shared" ca="1" si="79"/>
        <v>-51198.797832583994</v>
      </c>
      <c r="L966" s="444">
        <f t="shared" ca="1" si="80"/>
        <v>-12338910.277652742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-12338910.277652742</v>
      </c>
      <c r="J967" s="444">
        <f t="array" ref="J967">IFERROR(INDEX('Retirement Calculator'!K:K,MATCH('Lorri 401b'!N967,'Retirement Calculator'!A:A,0),0),0)</f>
        <v>21655.303514578787</v>
      </c>
      <c r="K967" s="444">
        <f t="shared" ca="1" si="79"/>
        <v>-51502.356588197174</v>
      </c>
      <c r="L967" s="444">
        <f t="shared" ca="1" si="80"/>
        <v>-12412067.93775552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-12412067.93775552</v>
      </c>
      <c r="J968" s="444">
        <f t="array" ref="J968">IFERROR(INDEX('Retirement Calculator'!K:K,MATCH('Lorri 401b'!N968,'Retirement Calculator'!A:A,0),0),0)</f>
        <v>21655.303514578787</v>
      </c>
      <c r="K968" s="444">
        <f t="shared" ca="1" si="79"/>
        <v>-51807.180171958746</v>
      </c>
      <c r="L968" s="444">
        <f t="shared" ca="1" si="80"/>
        <v>-12485530.421442058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-12485530.421442058</v>
      </c>
      <c r="J969" s="444">
        <f t="array" ref="J969">IFERROR(INDEX('Retirement Calculator'!K:K,MATCH('Lorri 401b'!N969,'Retirement Calculator'!A:A,0),0),0)</f>
        <v>21655.303514578787</v>
      </c>
      <c r="K969" s="444">
        <f t="shared" ca="1" si="79"/>
        <v>-52113.273853985986</v>
      </c>
      <c r="L969" s="444">
        <f t="shared" ca="1" si="80"/>
        <v>-12559298.998810623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-12559298.998810623</v>
      </c>
      <c r="J970" s="444">
        <f t="array" ref="J970">IFERROR(INDEX('Retirement Calculator'!K:K,MATCH('Lorri 401b'!N970,'Retirement Calculator'!A:A,0),0),0)</f>
        <v>21655.303514578787</v>
      </c>
      <c r="K970" s="444">
        <f t="shared" ca="1" si="79"/>
        <v>-52420.642926355009</v>
      </c>
      <c r="L970" s="444">
        <f t="shared" ca="1" si="80"/>
        <v>-12633374.945251558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-12633374.945251558</v>
      </c>
      <c r="J971" s="444">
        <f t="array" ref="J971">IFERROR(INDEX('Retirement Calculator'!K:K,MATCH('Lorri 401b'!N971,'Retirement Calculator'!A:A,0),0),0)</f>
        <v>21655.303514578787</v>
      </c>
      <c r="K971" s="444">
        <f t="shared" ca="1" si="79"/>
        <v>-52729.292703192237</v>
      </c>
      <c r="L971" s="444">
        <f t="shared" ca="1" si="80"/>
        <v>-12707759.54146933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-12707759.54146933</v>
      </c>
      <c r="J972" s="444">
        <f t="array" ref="J972">IFERROR(INDEX('Retirement Calculator'!K:K,MATCH('Lorri 401b'!N972,'Retirement Calculator'!A:A,0),0),0)</f>
        <v>21655.303514578787</v>
      </c>
      <c r="K972" s="444">
        <f t="shared" ca="1" si="79"/>
        <v>-53039.228520766286</v>
      </c>
      <c r="L972" s="444">
        <f t="shared" ca="1" si="80"/>
        <v>-12782454.073504675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-12782454.073504675</v>
      </c>
      <c r="J973" s="444">
        <f t="array" ref="J973">IFERROR(INDEX('Retirement Calculator'!K:K,MATCH('Lorri 401b'!N973,'Retirement Calculator'!A:A,0),0),0)</f>
        <v>21655.303514578787</v>
      </c>
      <c r="K973" s="444">
        <f t="shared" ca="1" si="79"/>
        <v>-53350.455737580225</v>
      </c>
      <c r="L973" s="444">
        <f t="shared" ca="1" si="80"/>
        <v>-12857459.832756834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-12857459.832756834</v>
      </c>
      <c r="J974" s="444">
        <f t="array" ref="J974">IFERROR(INDEX('Retirement Calculator'!K:K,MATCH('Lorri 401b'!N974,'Retirement Calculator'!A:A,0),0),0)</f>
        <v>21655.303514578787</v>
      </c>
      <c r="K974" s="444">
        <f t="shared" ca="1" si="79"/>
        <v>-53662.979734464221</v>
      </c>
      <c r="L974" s="444">
        <f t="shared" ca="1" si="80"/>
        <v>-12932778.116005877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-12932778.116005877</v>
      </c>
      <c r="J975" s="444">
        <f t="array" ref="J975">IFERROR(INDEX('Retirement Calculator'!K:K,MATCH('Lorri 401b'!N975,'Retirement Calculator'!A:A,0),0),0)</f>
        <v>21655.303514578787</v>
      </c>
      <c r="K975" s="444">
        <f t="shared" ca="1" si="79"/>
        <v>-53976.80591466857</v>
      </c>
      <c r="L975" s="444">
        <f t="shared" ca="1" si="80"/>
        <v>-13008410.225435125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-13008410.225435125</v>
      </c>
      <c r="J976" s="444">
        <f t="array" ref="J976">IFERROR(INDEX('Retirement Calculator'!K:K,MATCH('Lorri 401b'!N976,'Retirement Calculator'!A:A,0),0),0)</f>
        <v>21655.303514578787</v>
      </c>
      <c r="K976" s="444">
        <f t="shared" ca="1" si="79"/>
        <v>-54291.939703957098</v>
      </c>
      <c r="L976" s="444">
        <f t="shared" ca="1" si="80"/>
        <v>-13084357.46865366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-13084357.46865366</v>
      </c>
      <c r="J977" s="444">
        <f t="array" ref="J977">IFERROR(INDEX('Retirement Calculator'!K:K,MATCH('Lorri 401b'!N977,'Retirement Calculator'!A:A,0),0),0)</f>
        <v>21655.303514578787</v>
      </c>
      <c r="K977" s="444">
        <f t="shared" ca="1" si="79"/>
        <v>-54608.386550700998</v>
      </c>
      <c r="L977" s="444">
        <f t="shared" ca="1" si="80"/>
        <v>-13160621.15871894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-13160621.15871894</v>
      </c>
      <c r="J978" s="444">
        <f t="array" ref="J978">IFERROR(INDEX('Retirement Calculator'!K:K,MATCH('Lorri 401b'!N978,'Retirement Calculator'!A:A,0),0),0)</f>
        <v>21655.303514578787</v>
      </c>
      <c r="K978" s="444">
        <f t="shared" ca="1" si="79"/>
        <v>-54926.151925972998</v>
      </c>
      <c r="L978" s="444">
        <f t="shared" ca="1" si="80"/>
        <v>-13237202.614159493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-13237202.614159493</v>
      </c>
      <c r="J979" s="444">
        <f t="array" ref="J979">IFERROR(INDEX('Retirement Calculator'!K:K,MATCH('Lorri 401b'!N979,'Retirement Calculator'!A:A,0),0),0)</f>
        <v>21655.303514578787</v>
      </c>
      <c r="K979" s="444">
        <f t="shared" ca="1" si="79"/>
        <v>-55245.241323641967</v>
      </c>
      <c r="L979" s="444">
        <f t="shared" ca="1" si="80"/>
        <v>-13314103.158997715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-13314103.158997715</v>
      </c>
      <c r="J980" s="444">
        <f t="array" ref="J980">IFERROR(INDEX('Retirement Calculator'!K:K,MATCH('Lorri 401b'!N980,'Retirement Calculator'!A:A,0),0),0)</f>
        <v>21655.303514578787</v>
      </c>
      <c r="K980" s="444">
        <f t="shared" ca="1" si="79"/>
        <v>-55565.660260467899</v>
      </c>
      <c r="L980" s="444">
        <f t="shared" ca="1" si="80"/>
        <v>-13391324.122772763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-13391324.122772763</v>
      </c>
      <c r="J981" s="444">
        <f t="array" ref="J981">IFERROR(INDEX('Retirement Calculator'!K:K,MATCH('Lorri 401b'!N981,'Retirement Calculator'!A:A,0),0),0)</f>
        <v>21655.303514578787</v>
      </c>
      <c r="K981" s="444">
        <f t="shared" ca="1" si="79"/>
        <v>-55887.414276197254</v>
      </c>
      <c r="L981" s="444">
        <f t="shared" ca="1" si="80"/>
        <v>-13468866.840563539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-13468866.840563539</v>
      </c>
      <c r="J982" s="444">
        <f t="array" ref="J982">IFERROR(INDEX('Retirement Calculator'!K:K,MATCH('Lorri 401b'!N982,'Retirement Calculator'!A:A,0),0),0)</f>
        <v>21655.303514578787</v>
      </c>
      <c r="K982" s="444">
        <f t="shared" ca="1" si="79"/>
        <v>-56210.508933658821</v>
      </c>
      <c r="L982" s="444">
        <f t="shared" ca="1" si="80"/>
        <v>-13546732.653011778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-13546732.653011778</v>
      </c>
      <c r="J983" s="444">
        <f t="array" ref="J983">IFERROR(INDEX('Retirement Calculator'!K:K,MATCH('Lorri 401b'!N983,'Retirement Calculator'!A:A,0),0),0)</f>
        <v>21655.303514578787</v>
      </c>
      <c r="K983" s="444">
        <f t="shared" ca="1" si="79"/>
        <v>-56534.949818859815</v>
      </c>
      <c r="L983" s="444">
        <f t="shared" ca="1" si="80"/>
        <v>-13624922.906345218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-13624922.906345218</v>
      </c>
      <c r="J984" s="444">
        <f t="array" ref="J984">IFERROR(INDEX('Retirement Calculator'!K:K,MATCH('Lorri 401b'!N984,'Retirement Calculator'!A:A,0),0),0)</f>
        <v>21655.303514578787</v>
      </c>
      <c r="K984" s="444">
        <f t="shared" ca="1" si="79"/>
        <v>-56860.742541082487</v>
      </c>
      <c r="L984" s="444">
        <f t="shared" ca="1" si="80"/>
        <v>-13703438.95240088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-13703438.95240088</v>
      </c>
      <c r="J985" s="444">
        <f t="array" ref="J985">IFERROR(INDEX('Retirement Calculator'!K:K,MATCH('Lorri 401b'!N985,'Retirement Calculator'!A:A,0),0),0)</f>
        <v>21655.303514578787</v>
      </c>
      <c r="K985" s="444">
        <f t="shared" ca="1" si="79"/>
        <v>-57187.892732981076</v>
      </c>
      <c r="L985" s="444">
        <f t="shared" ca="1" si="80"/>
        <v>-13782282.148648441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-13782282.148648441</v>
      </c>
      <c r="J986" s="444">
        <f t="array" ref="J986">IFERROR(INDEX('Retirement Calculator'!K:K,MATCH('Lorri 401b'!N986,'Retirement Calculator'!A:A,0),0),0)</f>
        <v>21655.303514578787</v>
      </c>
      <c r="K986" s="444">
        <f t="shared" ca="1" si="79"/>
        <v>-57516.406050679245</v>
      </c>
      <c r="L986" s="444">
        <f t="shared" ca="1" si="80"/>
        <v>-13861453.858213698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-13861453.858213698</v>
      </c>
      <c r="J987" s="444">
        <f t="array" ref="J987">IFERROR(INDEX('Retirement Calculator'!K:K,MATCH('Lorri 401b'!N987,'Retirement Calculator'!A:A,0),0),0)</f>
        <v>21655.303514578787</v>
      </c>
      <c r="K987" s="444">
        <f t="shared" ca="1" si="79"/>
        <v>-57846.288173867833</v>
      </c>
      <c r="L987" s="444">
        <f t="shared" ca="1" si="80"/>
        <v>-13940955.449902145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-13940955.449902145</v>
      </c>
      <c r="J988" s="444">
        <f t="array" ref="J988">IFERROR(INDEX('Retirement Calculator'!K:K,MATCH('Lorri 401b'!N988,'Retirement Calculator'!A:A,0),0),0)</f>
        <v>21655.303514578787</v>
      </c>
      <c r="K988" s="444">
        <f t="shared" ca="1" si="79"/>
        <v>-58177.544805903024</v>
      </c>
      <c r="L988" s="444">
        <f t="shared" ca="1" si="80"/>
        <v>-14020788.298222627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-14020788.298222627</v>
      </c>
      <c r="J989" s="444">
        <f t="array" ref="J989">IFERROR(INDEX('Retirement Calculator'!K:K,MATCH('Lorri 401b'!N989,'Retirement Calculator'!A:A,0),0),0)</f>
        <v>21655.303514578787</v>
      </c>
      <c r="K989" s="444">
        <f t="shared" ca="1" si="79"/>
        <v>-58510.181673905019</v>
      </c>
      <c r="L989" s="444">
        <f t="shared" ca="1" si="80"/>
        <v>-14100953.783411112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-14100953.783411112</v>
      </c>
      <c r="J990" s="444">
        <f t="array" ref="J990">IFERROR(INDEX('Retirement Calculator'!K:K,MATCH('Lorri 401b'!N990,'Retirement Calculator'!A:A,0),0),0)</f>
        <v>21655.303514578787</v>
      </c>
      <c r="K990" s="444">
        <f t="shared" ca="1" si="79"/>
        <v>-58844.204528857052</v>
      </c>
      <c r="L990" s="444">
        <f t="shared" ca="1" si="80"/>
        <v>-14181453.291454548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-14181453.291454548</v>
      </c>
      <c r="J991" s="444">
        <f t="array" ref="J991">IFERROR(INDEX('Retirement Calculator'!K:K,MATCH('Lorri 401b'!N991,'Retirement Calculator'!A:A,0),0),0)</f>
        <v>21655.303514578787</v>
      </c>
      <c r="K991" s="444">
        <f t="shared" ca="1" si="79"/>
        <v>-59179.619145704695</v>
      </c>
      <c r="L991" s="444">
        <f t="shared" ca="1" si="80"/>
        <v>-14262288.214114832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-14262288.214114832</v>
      </c>
      <c r="J992" s="444">
        <f t="array" ref="J992">IFERROR(INDEX('Retirement Calculator'!K:K,MATCH('Lorri 401b'!N992,'Retirement Calculator'!A:A,0),0),0)</f>
        <v>21655.303514578787</v>
      </c>
      <c r="K992" s="444">
        <f t="shared" ca="1" si="79"/>
        <v>-59516.431323455879</v>
      </c>
      <c r="L992" s="444">
        <f t="shared" ca="1" si="80"/>
        <v>-14343459.948952867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-14343459.948952867</v>
      </c>
      <c r="J993" s="444">
        <f t="array" ref="J993">IFERROR(INDEX('Retirement Calculator'!K:K,MATCH('Lorri 401b'!N993,'Retirement Calculator'!A:A,0),0),0)</f>
        <v>21655.303514578787</v>
      </c>
      <c r="K993" s="444">
        <f t="shared" ca="1" si="79"/>
        <v>-59854.646885281021</v>
      </c>
      <c r="L993" s="444">
        <f t="shared" ca="1" si="80"/>
        <v>-14424969.899352727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-14424969.899352727</v>
      </c>
      <c r="J994" s="444">
        <f t="array" ref="J994">IFERROR(INDEX('Retirement Calculator'!K:K,MATCH('Lorri 401b'!N994,'Retirement Calculator'!A:A,0),0),0)</f>
        <v>21655.303514578787</v>
      </c>
      <c r="K994" s="444">
        <f t="shared" ca="1" si="79"/>
        <v>-60194.271678613783</v>
      </c>
      <c r="L994" s="444">
        <f t="shared" ca="1" si="80"/>
        <v>-14506819.47454592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-14506819.47454592</v>
      </c>
      <c r="J995" s="444">
        <f t="array" ref="J995">IFERROR(INDEX('Retirement Calculator'!K:K,MATCH('Lorri 401b'!N995,'Retirement Calculator'!A:A,0),0),0)</f>
        <v>21655.303514578787</v>
      </c>
      <c r="K995" s="444">
        <f t="shared" ca="1" si="79"/>
        <v>-60535.311575252083</v>
      </c>
      <c r="L995" s="444">
        <f t="shared" ca="1" si="80"/>
        <v>-14589010.089635752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-14589010.089635752</v>
      </c>
      <c r="J996" s="444">
        <f t="array" ref="J996">IFERROR(INDEX('Retirement Calculator'!K:K,MATCH('Lorri 401b'!N996,'Retirement Calculator'!A:A,0),0),0)</f>
        <v>21655.303514578787</v>
      </c>
      <c r="K996" s="444">
        <f t="shared" ca="1" si="79"/>
        <v>-60877.772471459713</v>
      </c>
      <c r="L996" s="444">
        <f t="shared" ca="1" si="80"/>
        <v>-14671543.165621791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-14671543.165621791</v>
      </c>
      <c r="J997" s="444">
        <f t="array" ref="J997">IFERROR(INDEX('Retirement Calculator'!K:K,MATCH('Lorri 401b'!N997,'Retirement Calculator'!A:A,0),0),0)</f>
        <v>21655.303514578787</v>
      </c>
      <c r="K997" s="444">
        <f t="shared" ca="1" si="79"/>
        <v>-61221.660288068219</v>
      </c>
      <c r="L997" s="444">
        <f t="shared" ca="1" si="80"/>
        <v>-14754420.129424438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-14754420.129424438</v>
      </c>
      <c r="J998" s="444">
        <f t="array" ref="J998">IFERROR(INDEX('Retirement Calculator'!K:K,MATCH('Lorri 401b'!N998,'Retirement Calculator'!A:A,0),0),0)</f>
        <v>21655.303514578787</v>
      </c>
      <c r="K998" s="444">
        <f t="shared" ca="1" si="79"/>
        <v>-61566.980970579243</v>
      </c>
      <c r="L998" s="444">
        <f t="shared" ca="1" si="80"/>
        <v>-14837642.413909597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-14837642.413909597</v>
      </c>
      <c r="J999" s="444">
        <f t="array" ref="J999">IFERROR(INDEX('Retirement Calculator'!K:K,MATCH('Lorri 401b'!N999,'Retirement Calculator'!A:A,0),0),0)</f>
        <v>21655.303514578787</v>
      </c>
      <c r="K999" s="444">
        <f t="shared" ca="1" si="79"/>
        <v>-61913.740489267395</v>
      </c>
      <c r="L999" s="444">
        <f t="shared" ca="1" si="80"/>
        <v>-14921211.457913443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-14921211.457913443</v>
      </c>
      <c r="J1000" s="444">
        <f t="array" ref="J1000">IFERROR(INDEX('Retirement Calculator'!K:K,MATCH('Lorri 401b'!N1000,'Retirement Calculator'!A:A,0),0),0)</f>
        <v>21655.303514578787</v>
      </c>
      <c r="K1000" s="444">
        <f t="shared" ca="1" si="79"/>
        <v>-62261.944839283424</v>
      </c>
      <c r="L1000" s="444">
        <f t="shared" ca="1" si="80"/>
        <v>-15005128.706267307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-15005128.706267307</v>
      </c>
      <c r="J1001" s="444">
        <f t="array" ref="J1001">IFERROR(INDEX('Retirement Calculator'!K:K,MATCH('Lorri 401b'!N1001,'Retirement Calculator'!A:A,0),0),0)</f>
        <v>21655.303514578787</v>
      </c>
      <c r="K1001" s="444">
        <f t="shared" ca="1" si="79"/>
        <v>-62611.600040757861</v>
      </c>
      <c r="L1001" s="444">
        <f t="shared" ca="1" si="80"/>
        <v>-15089395.609822644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-15089395.609822644</v>
      </c>
      <c r="J1002" s="444">
        <f t="array" ref="J1002">IFERROR(INDEX('Retirement Calculator'!K:K,MATCH('Lorri 401b'!N1002,'Retirement Calculator'!A:A,0),0),0)</f>
        <v>21655.303514578787</v>
      </c>
      <c r="K1002" s="444">
        <f t="shared" ca="1" si="79"/>
        <v>-62962.712138905095</v>
      </c>
      <c r="L1002" s="444">
        <f t="shared" ca="1" si="80"/>
        <v>-15174013.625476127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-15174013.625476127</v>
      </c>
      <c r="J1003" s="444">
        <f t="array" ref="J1003">IFERROR(INDEX('Retirement Calculator'!K:K,MATCH('Lorri 401b'!N1003,'Retirement Calculator'!A:A,0),0),0)</f>
        <v>21655.303514578787</v>
      </c>
      <c r="K1003" s="444">
        <f t="shared" ca="1" si="79"/>
        <v>-63315.287204127941</v>
      </c>
      <c r="L1003" s="444">
        <f t="shared" ca="1" si="80"/>
        <v>-15258984.216194835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-15258984.216194835</v>
      </c>
      <c r="J1004" s="444">
        <f t="array" ref="J1004">IFERROR(INDEX('Retirement Calculator'!K:K,MATCH('Lorri 401b'!N1004,'Retirement Calculator'!A:A,0),0),0)</f>
        <v>21655.303514578787</v>
      </c>
      <c r="K1004" s="444">
        <f t="shared" ca="1" si="79"/>
        <v>-63669.331332122565</v>
      </c>
      <c r="L1004" s="444">
        <f t="shared" ca="1" si="80"/>
        <v>-15344308.851041537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-15344308.851041537</v>
      </c>
      <c r="J1005" s="444">
        <f t="array" ref="J1005">IFERROR(INDEX('Retirement Calculator'!K:K,MATCH('Lorri 401b'!N1005,'Retirement Calculator'!A:A,0),0),0)</f>
        <v>21655.303514578787</v>
      </c>
      <c r="K1005" s="444">
        <f t="shared" ca="1" si="79"/>
        <v>-64024.850643983817</v>
      </c>
      <c r="L1005" s="444">
        <f t="shared" ca="1" si="80"/>
        <v>-15429989.005200099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-15429989.005200099</v>
      </c>
      <c r="J1006" s="444">
        <f t="array" ref="J1006">IFERROR(INDEX('Retirement Calculator'!K:K,MATCH('Lorri 401b'!N1006,'Retirement Calculator'!A:A,0),0),0)</f>
        <v>21655.303514578787</v>
      </c>
      <c r="K1006" s="444">
        <f t="shared" ca="1" si="79"/>
        <v>-64381.851286311161</v>
      </c>
      <c r="L1006" s="444">
        <f t="shared" ca="1" si="80"/>
        <v>-15516026.160000989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-15516026.160000989</v>
      </c>
      <c r="J1007" s="444">
        <f t="array" ref="J1007">IFERROR(INDEX('Retirement Calculator'!K:K,MATCH('Lorri 401b'!N1007,'Retirement Calculator'!A:A,0),0),0)</f>
        <v>21655.303514578787</v>
      </c>
      <c r="K1007" s="444">
        <f t="shared" ca="1" si="79"/>
        <v>-64740.339431314867</v>
      </c>
      <c r="L1007" s="444">
        <f t="shared" ca="1" si="80"/>
        <v>-15602421.802946884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-15602421.802946884</v>
      </c>
      <c r="J1008" s="444">
        <f t="array" ref="J1008">IFERROR(INDEX('Retirement Calculator'!K:K,MATCH('Lorri 401b'!N1008,'Retirement Calculator'!A:A,0),0),0)</f>
        <v>21655.303514578787</v>
      </c>
      <c r="K1008" s="444">
        <f t="shared" ca="1" si="79"/>
        <v>-65100.321276922761</v>
      </c>
      <c r="L1008" s="444">
        <f t="shared" ca="1" si="80"/>
        <v>-15689177.427738387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-15689177.427738387</v>
      </c>
      <c r="J1009" s="444">
        <f t="array" ref="J1009">IFERROR(INDEX('Retirement Calculator'!K:K,MATCH('Lorri 401b'!N1009,'Retirement Calculator'!A:A,0),0),0)</f>
        <v>21655.303514578787</v>
      </c>
      <c r="K1009" s="444">
        <f t="shared" ca="1" si="79"/>
        <v>-65461.803046887362</v>
      </c>
      <c r="L1009" s="444">
        <f t="shared" ca="1" si="80"/>
        <v>-15776294.534299854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-15776294.534299854</v>
      </c>
      <c r="J1010" s="444">
        <f t="array" ref="J1010">IFERROR(INDEX('Retirement Calculator'!K:K,MATCH('Lorri 401b'!N1010,'Retirement Calculator'!A:A,0),0),0)</f>
        <v>21655.303514578787</v>
      </c>
      <c r="K1010" s="444">
        <f t="shared" ca="1" si="79"/>
        <v>-65824.790990893467</v>
      </c>
      <c r="L1010" s="444">
        <f t="shared" ca="1" si="80"/>
        <v>-15863774.628805326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-15863774.628805326</v>
      </c>
      <c r="J1011" s="444">
        <f t="array" ref="J1011">IFERROR(INDEX('Retirement Calculator'!K:K,MATCH('Lorri 401b'!N1011,'Retirement Calculator'!A:A,0),0),0)</f>
        <v>21655.303514578787</v>
      </c>
      <c r="K1011" s="444">
        <f t="shared" ca="1" si="79"/>
        <v>-66189.29138466627</v>
      </c>
      <c r="L1011" s="444">
        <f t="shared" ca="1" si="80"/>
        <v>-15951619.223704573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-15951619.223704573</v>
      </c>
      <c r="J1012" s="444">
        <f t="array" ref="J1012">IFERROR(INDEX('Retirement Calculator'!K:K,MATCH('Lorri 401b'!N1012,'Retirement Calculator'!A:A,0),0),0)</f>
        <v>21655.303514578787</v>
      </c>
      <c r="K1012" s="444">
        <f t="shared" ca="1" si="79"/>
        <v>-66555.310530079805</v>
      </c>
      <c r="L1012" s="444">
        <f t="shared" ca="1" si="80"/>
        <v>-16039829.837749232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-16039829.837749232</v>
      </c>
      <c r="J1013" s="444">
        <f t="array" ref="J1013">IFERROR(INDEX('Retirement Calculator'!K:K,MATCH('Lorri 401b'!N1013,'Retirement Calculator'!A:A,0),0),0)</f>
        <v>21655.303514578787</v>
      </c>
      <c r="K1013" s="444">
        <f t="shared" ca="1" si="79"/>
        <v>-66922.854755265871</v>
      </c>
      <c r="L1013" s="444">
        <f t="shared" ca="1" si="80"/>
        <v>-16128407.996019077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-16128407.996019077</v>
      </c>
      <c r="J1014" s="444">
        <f t="array" ref="J1014">IFERROR(INDEX('Retirement Calculator'!K:K,MATCH('Lorri 401b'!N1014,'Retirement Calculator'!A:A,0),0),0)</f>
        <v>21655.303514578787</v>
      </c>
      <c r="K1014" s="444">
        <f t="shared" ca="1" si="79"/>
        <v>-67291.930414723553</v>
      </c>
      <c r="L1014" s="444">
        <f t="shared" ca="1" si="80"/>
        <v>-16217355.229948379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-16217355.229948379</v>
      </c>
      <c r="J1015" s="444">
        <f t="array" ref="J1015">IFERROR(INDEX('Retirement Calculator'!K:K,MATCH('Lorri 401b'!N1015,'Retirement Calculator'!A:A,0),0),0)</f>
        <v>21655.303514578787</v>
      </c>
      <c r="K1015" s="444">
        <f t="shared" ca="1" si="79"/>
        <v>-67662.543889428998</v>
      </c>
      <c r="L1015" s="444">
        <f t="shared" ca="1" si="80"/>
        <v>-16306673.077352388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-16306673.077352388</v>
      </c>
      <c r="J1016" s="444">
        <f t="array" ref="J1016">IFERROR(INDEX('Retirement Calculator'!K:K,MATCH('Lorri 401b'!N1016,'Retirement Calculator'!A:A,0),0),0)</f>
        <v>21655.303514578787</v>
      </c>
      <c r="K1016" s="444">
        <f t="shared" ca="1" si="79"/>
        <v>-68034.701586945695</v>
      </c>
      <c r="L1016" s="444">
        <f t="shared" ca="1" si="80"/>
        <v>-16396363.082453912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-16396363.082453912</v>
      </c>
      <c r="J1017" s="444">
        <f t="array" ref="J1017">IFERROR(INDEX('Retirement Calculator'!K:K,MATCH('Lorri 401b'!N1017,'Retirement Calculator'!A:A,0),0),0)</f>
        <v>21655.303514578787</v>
      </c>
      <c r="K1017" s="444">
        <f t="shared" ca="1" si="79"/>
        <v>-68408.40994153537</v>
      </c>
      <c r="L1017" s="444">
        <f t="shared" ca="1" si="80"/>
        <v>-16486426.795910027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-16486426.795910027</v>
      </c>
      <c r="J1018" s="444">
        <f t="array" ref="J1018">IFERROR(INDEX('Retirement Calculator'!K:K,MATCH('Lorri 401b'!N1018,'Retirement Calculator'!A:A,0),0),0)</f>
        <v>21655.303514578787</v>
      </c>
      <c r="K1018" s="444">
        <f t="shared" ca="1" si="79"/>
        <v>-68783.675414269193</v>
      </c>
      <c r="L1018" s="444">
        <f t="shared" ca="1" si="80"/>
        <v>-16576865.774838876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-16576865.774838876</v>
      </c>
      <c r="J1019" s="444">
        <f t="array" ref="J1019">IFERROR(INDEX('Retirement Calculator'!K:K,MATCH('Lorri 401b'!N1019,'Retirement Calculator'!A:A,0),0),0)</f>
        <v>21655.303514578787</v>
      </c>
      <c r="K1019" s="444">
        <f t="shared" ca="1" si="79"/>
        <v>-69160.504493139393</v>
      </c>
      <c r="L1019" s="444">
        <f t="shared" ca="1" si="80"/>
        <v>-16667681.582846595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-16667681.582846595</v>
      </c>
      <c r="J1020" s="444">
        <f t="array" ref="J1020">IFERROR(INDEX('Retirement Calculator'!K:K,MATCH('Lorri 401b'!N1020,'Retirement Calculator'!A:A,0),0),0)</f>
        <v>21655.303514578787</v>
      </c>
      <c r="K1020" s="444">
        <f t="shared" ca="1" si="79"/>
        <v>-69538.903693171553</v>
      </c>
      <c r="L1020" s="444">
        <f t="shared" ca="1" si="80"/>
        <v>-16758875.790054346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-16758875.790054346</v>
      </c>
      <c r="J1021" s="444">
        <f t="array" ref="J1021">IFERROR(INDEX('Retirement Calculator'!K:K,MATCH('Lorri 401b'!N1021,'Retirement Calculator'!A:A,0),0),0)</f>
        <v>21655.303514578787</v>
      </c>
      <c r="K1021" s="444">
        <f t="shared" ca="1" si="79"/>
        <v>-69918.879556537184</v>
      </c>
      <c r="L1021" s="444">
        <f t="shared" ca="1" si="80"/>
        <v>-16850449.973125461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-16850449.973125461</v>
      </c>
      <c r="J1022" s="444">
        <f t="array" ref="J1022">IFERROR(INDEX('Retirement Calculator'!K:K,MATCH('Lorri 401b'!N1022,'Retirement Calculator'!A:A,0),0),0)</f>
        <v>21655.303514578787</v>
      </c>
      <c r="K1022" s="444">
        <f t="shared" ca="1" si="79"/>
        <v>-70300.438652666824</v>
      </c>
      <c r="L1022" s="444">
        <f t="shared" ca="1" si="80"/>
        <v>-16942405.715292707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-16942405.715292707</v>
      </c>
      <c r="J1023" s="444">
        <f t="array" ref="J1023">IFERROR(INDEX('Retirement Calculator'!K:K,MATCH('Lorri 401b'!N1023,'Retirement Calculator'!A:A,0),0),0)</f>
        <v>21655.303514578787</v>
      </c>
      <c r="K1023" s="444">
        <f t="shared" ca="1" si="79"/>
        <v>-70683.587578363687</v>
      </c>
      <c r="L1023" s="444">
        <f t="shared" ca="1" si="80"/>
        <v>-17034744.606385648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-17034744.606385648</v>
      </c>
      <c r="J1024" s="444">
        <f t="array" ref="J1024">IFERROR(INDEX('Retirement Calculator'!K:K,MATCH('Lorri 401b'!N1024,'Retirement Calculator'!A:A,0),0),0)</f>
        <v>21655.303514578787</v>
      </c>
      <c r="K1024" s="444">
        <f t="shared" ca="1" si="79"/>
        <v>-71068.332957917606</v>
      </c>
      <c r="L1024" s="444">
        <f t="shared" ca="1" si="80"/>
        <v>-17127468.242858142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-17127468.242858142</v>
      </c>
      <c r="J1025" s="444">
        <f t="array" ref="J1025">IFERROR(INDEX('Retirement Calculator'!K:K,MATCH('Lorri 401b'!N1025,'Retirement Calculator'!A:A,0),0),0)</f>
        <v>21655.303514578787</v>
      </c>
      <c r="K1025" s="444">
        <f t="shared" ca="1" si="79"/>
        <v>-71454.681443219655</v>
      </c>
      <c r="L1025" s="444">
        <f t="shared" ca="1" si="80"/>
        <v>-17220578.227815937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-17220578.227815937</v>
      </c>
      <c r="J1026" s="444">
        <f t="array" ref="J1026">IFERROR(INDEX('Retirement Calculator'!K:K,MATCH('Lorri 401b'!N1026,'Retirement Calculator'!A:A,0),0),0)</f>
        <v>21655.303514578787</v>
      </c>
      <c r="K1026" s="444">
        <f t="shared" ca="1" si="79"/>
        <v>-71842.639713877143</v>
      </c>
      <c r="L1026" s="444">
        <f t="shared" ca="1" si="80"/>
        <v>-17314076.171044391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-17314076.171044391</v>
      </c>
      <c r="J1027" s="444">
        <f t="array" ref="J1027">IFERROR(INDEX('Retirement Calculator'!K:K,MATCH('Lorri 401b'!N1027,'Retirement Calculator'!A:A,0),0),0)</f>
        <v>21655.303514578787</v>
      </c>
      <c r="K1027" s="444">
        <f t="shared" ca="1" si="79"/>
        <v>-72232.214477329035</v>
      </c>
      <c r="L1027" s="444">
        <f t="shared" ca="1" si="80"/>
        <v>-17407963.689036299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-17407963.689036299</v>
      </c>
      <c r="J1028" s="444">
        <f t="array" ref="J1028">IFERROR(INDEX('Retirement Calculator'!K:K,MATCH('Lorri 401b'!N1028,'Retirement Calculator'!A:A,0),0),0)</f>
        <v>21655.303514578787</v>
      </c>
      <c r="K1028" s="444">
        <f t="shared" ref="K1028:K1282" ca="1" si="103">IPMT(M1028/12,1,12,-I1028+J1028,,0)</f>
        <v>-72623.412468961978</v>
      </c>
      <c r="L1028" s="444">
        <f t="shared" ref="L1028:L1282" ca="1" si="104">I1028-J1028+K1028</f>
        <v>-17502242.405019838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-17502242.405019838</v>
      </c>
      <c r="J1029" s="444">
        <f t="array" ref="J1029">IFERROR(INDEX('Retirement Calculator'!K:K,MATCH('Lorri 401b'!N1029,'Retirement Calculator'!A:A,0),0),0)</f>
        <v>21655.303514578787</v>
      </c>
      <c r="K1029" s="444">
        <f t="shared" ca="1" si="103"/>
        <v>-73016.240452226732</v>
      </c>
      <c r="L1029" s="444">
        <f t="shared" ca="1" si="104"/>
        <v>-17596913.948986642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-17596913.948986642</v>
      </c>
      <c r="J1030" s="444">
        <f t="array" ref="J1030">IFERROR(INDEX('Retirement Calculator'!K:K,MATCH('Lorri 401b'!N1030,'Retirement Calculator'!A:A,0),0),0)</f>
        <v>21655.303514578787</v>
      </c>
      <c r="K1030" s="444">
        <f t="shared" ca="1" si="103"/>
        <v>-73410.705218755087</v>
      </c>
      <c r="L1030" s="444">
        <f t="shared" ca="1" si="104"/>
        <v>-17691979.957719974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-17691979.957719974</v>
      </c>
      <c r="J1031" s="444">
        <f t="array" ref="J1031">IFERROR(INDEX('Retirement Calculator'!K:K,MATCH('Lorri 401b'!N1031,'Retirement Calculator'!A:A,0),0),0)</f>
        <v>21655.303514578787</v>
      </c>
      <c r="K1031" s="444">
        <f t="shared" ca="1" si="103"/>
        <v>-73806.813588477293</v>
      </c>
      <c r="L1031" s="444">
        <f t="shared" ca="1" si="104"/>
        <v>-17787442.074823029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-17787442.074823029</v>
      </c>
      <c r="J1032" s="444">
        <f t="array" ref="J1032">IFERROR(INDEX('Retirement Calculator'!K:K,MATCH('Lorri 401b'!N1032,'Retirement Calculator'!A:A,0),0),0)</f>
        <v>21655.303514578787</v>
      </c>
      <c r="K1032" s="444">
        <f t="shared" ca="1" si="103"/>
        <v>-74204.572409740023</v>
      </c>
      <c r="L1032" s="444">
        <f t="shared" ca="1" si="104"/>
        <v>-17883301.950747348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-17883301.950747348</v>
      </c>
      <c r="J1033" s="444">
        <f t="array" ref="J1033">IFERROR(INDEX('Retirement Calculator'!K:K,MATCH('Lorri 401b'!N1033,'Retirement Calculator'!A:A,0),0),0)</f>
        <v>21655.303514578787</v>
      </c>
      <c r="K1033" s="444">
        <f t="shared" ca="1" si="103"/>
        <v>-74603.988559424688</v>
      </c>
      <c r="L1033" s="444">
        <f t="shared" ca="1" si="104"/>
        <v>-17979561.242821351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-17979561.242821351</v>
      </c>
      <c r="J1034" s="444">
        <f t="array" ref="J1034">IFERROR(INDEX('Retirement Calculator'!K:K,MATCH('Lorri 401b'!N1034,'Retirement Calculator'!A:A,0),0),0)</f>
        <v>21655.303514578787</v>
      </c>
      <c r="K1034" s="444">
        <f t="shared" ca="1" si="103"/>
        <v>-75005.068943066362</v>
      </c>
      <c r="L1034" s="444">
        <f t="shared" ca="1" si="104"/>
        <v>-18076221.615278993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-18076221.615278993</v>
      </c>
      <c r="J1035" s="444">
        <f t="array" ref="J1035">IFERROR(INDEX('Retirement Calculator'!K:K,MATCH('Lorri 401b'!N1035,'Retirement Calculator'!A:A,0),0),0)</f>
        <v>21655.303514578787</v>
      </c>
      <c r="K1035" s="444">
        <f t="shared" ca="1" si="103"/>
        <v>-75407.820494973203</v>
      </c>
      <c r="L1035" s="444">
        <f t="shared" ca="1" si="104"/>
        <v>-18173284.739288542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-18173284.739288542</v>
      </c>
      <c r="J1036" s="444">
        <f t="array" ref="J1036">IFERROR(INDEX('Retirement Calculator'!K:K,MATCH('Lorri 401b'!N1036,'Retirement Calculator'!A:A,0),0),0)</f>
        <v>21655.303514578787</v>
      </c>
      <c r="K1036" s="444">
        <f t="shared" ca="1" si="103"/>
        <v>-75812.250178346338</v>
      </c>
      <c r="L1036" s="444">
        <f t="shared" ca="1" si="104"/>
        <v>-18270752.292981464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-18270752.292981464</v>
      </c>
      <c r="J1037" s="444">
        <f t="array" ref="J1037">IFERROR(INDEX('Retirement Calculator'!K:K,MATCH('Lorri 401b'!N1037,'Retirement Calculator'!A:A,0),0),0)</f>
        <v>21655.303514578787</v>
      </c>
      <c r="K1037" s="444">
        <f t="shared" ca="1" si="103"/>
        <v>-76218.364985400171</v>
      </c>
      <c r="L1037" s="444">
        <f t="shared" ca="1" si="104"/>
        <v>-18368625.961481441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-18368625.961481441</v>
      </c>
      <c r="J1038" s="444">
        <f t="array" ref="J1038">IFERROR(INDEX('Retirement Calculator'!K:K,MATCH('Lorri 401b'!N1038,'Retirement Calculator'!A:A,0),0),0)</f>
        <v>21655.303514578787</v>
      </c>
      <c r="K1038" s="444">
        <f t="shared" ca="1" si="103"/>
        <v>-76626.171937483407</v>
      </c>
      <c r="L1038" s="444">
        <f t="shared" ca="1" si="104"/>
        <v>-18466907.436933503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-18466907.436933503</v>
      </c>
      <c r="J1039" s="444">
        <f t="array" ref="J1039">IFERROR(INDEX('Retirement Calculator'!K:K,MATCH('Lorri 401b'!N1039,'Retirement Calculator'!A:A,0),0),0)</f>
        <v>21655.303514578787</v>
      </c>
      <c r="K1039" s="444">
        <f t="shared" ca="1" si="103"/>
        <v>-77035.678085200328</v>
      </c>
      <c r="L1039" s="444">
        <f t="shared" ca="1" si="104"/>
        <v>-18565598.41853328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-18565598.41853328</v>
      </c>
      <c r="J1040" s="444">
        <f t="array" ref="J1040">IFERROR(INDEX('Retirement Calculator'!K:K,MATCH('Lorri 401b'!N1040,'Retirement Calculator'!A:A,0),0),0)</f>
        <v>21655.303514578787</v>
      </c>
      <c r="K1040" s="444">
        <f t="shared" ca="1" si="103"/>
        <v>-77446.890508532742</v>
      </c>
      <c r="L1040" s="444">
        <f t="shared" ca="1" si="104"/>
        <v>-18664700.61255639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-18664700.61255639</v>
      </c>
      <c r="J1041" s="444">
        <f t="array" ref="J1041">IFERROR(INDEX('Retirement Calculator'!K:K,MATCH('Lorri 401b'!N1041,'Retirement Calculator'!A:A,0),0),0)</f>
        <v>21655.303514578787</v>
      </c>
      <c r="K1041" s="444">
        <f t="shared" ca="1" si="103"/>
        <v>-77859.816316962359</v>
      </c>
      <c r="L1041" s="444">
        <f t="shared" ca="1" si="104"/>
        <v>-18764215.73238793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-18764215.73238793</v>
      </c>
      <c r="J1042" s="444">
        <f t="array" ref="J1042">IFERROR(INDEX('Retirement Calculator'!K:K,MATCH('Lorri 401b'!N1042,'Retirement Calculator'!A:A,0),0),0)</f>
        <v>21655.303514578787</v>
      </c>
      <c r="K1042" s="444">
        <f t="shared" ca="1" si="103"/>
        <v>-78274.462649593785</v>
      </c>
      <c r="L1042" s="444">
        <f t="shared" ca="1" si="104"/>
        <v>-18864145.498552103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-18864145.498552103</v>
      </c>
      <c r="J1043" s="444">
        <f t="array" ref="J1043">IFERROR(INDEX('Retirement Calculator'!K:K,MATCH('Lorri 401b'!N1043,'Retirement Calculator'!A:A,0),0),0)</f>
        <v>21655.303514578787</v>
      </c>
      <c r="K1043" s="444">
        <f t="shared" ca="1" si="103"/>
        <v>-78690.836675277838</v>
      </c>
      <c r="L1043" s="444">
        <f t="shared" ca="1" si="104"/>
        <v>-18964491.638741959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-18964491.638741959</v>
      </c>
      <c r="J1044" s="444">
        <f t="array" ref="J1044">IFERROR(INDEX('Retirement Calculator'!K:K,MATCH('Lorri 401b'!N1044,'Retirement Calculator'!A:A,0),0),0)</f>
        <v>21655.303514578787</v>
      </c>
      <c r="K1044" s="444">
        <f t="shared" ca="1" si="103"/>
        <v>-79108.945592735574</v>
      </c>
      <c r="L1044" s="444">
        <f t="shared" ca="1" si="104"/>
        <v>-19065255.887849271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-19065255.887849271</v>
      </c>
      <c r="J1045" s="444">
        <f t="array" ref="J1045">IFERROR(INDEX('Retirement Calculator'!K:K,MATCH('Lorri 401b'!N1045,'Retirement Calculator'!A:A,0),0),0)</f>
        <v>21655.303514578787</v>
      </c>
      <c r="K1045" s="444">
        <f t="shared" ca="1" si="103"/>
        <v>-79528.7966306827</v>
      </c>
      <c r="L1045" s="444">
        <f t="shared" ca="1" si="104"/>
        <v>-19166439.987994533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-19166439.987994533</v>
      </c>
      <c r="J1046" s="444">
        <f t="array" ref="J1046">IFERROR(INDEX('Retirement Calculator'!K:K,MATCH('Lorri 401b'!N1046,'Retirement Calculator'!A:A,0),0),0)</f>
        <v>21655.303514578787</v>
      </c>
      <c r="K1046" s="444">
        <f t="shared" ca="1" si="103"/>
        <v>-79950.397047954626</v>
      </c>
      <c r="L1046" s="444">
        <f t="shared" ca="1" si="104"/>
        <v>-19268045.688557066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-19268045.688557066</v>
      </c>
      <c r="J1047" s="444">
        <f t="array" ref="J1047">IFERROR(INDEX('Retirement Calculator'!K:K,MATCH('Lorri 401b'!N1047,'Retirement Calculator'!A:A,0),0),0)</f>
        <v>21655.303514578787</v>
      </c>
      <c r="K1047" s="444">
        <f t="shared" ca="1" si="103"/>
        <v>-80373.754133631854</v>
      </c>
      <c r="L1047" s="444">
        <f t="shared" ca="1" si="104"/>
        <v>-19370074.746205274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-19370074.746205274</v>
      </c>
      <c r="J1048" s="444">
        <f t="array" ref="J1048">IFERROR(INDEX('Retirement Calculator'!K:K,MATCH('Lorri 401b'!N1048,'Retirement Calculator'!A:A,0),0),0)</f>
        <v>21655.303514578787</v>
      </c>
      <c r="K1048" s="444">
        <f t="shared" ca="1" si="103"/>
        <v>-80798.875207166042</v>
      </c>
      <c r="L1048" s="444">
        <f t="shared" ca="1" si="104"/>
        <v>-19472528.924927019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-19472528.924927019</v>
      </c>
      <c r="J1049" s="444">
        <f t="array" ref="J1049">IFERROR(INDEX('Retirement Calculator'!K:K,MATCH('Lorri 401b'!N1049,'Retirement Calculator'!A:A,0),0),0)</f>
        <v>21655.303514578787</v>
      </c>
      <c r="K1049" s="444">
        <f t="shared" ca="1" si="103"/>
        <v>-81225.767618506652</v>
      </c>
      <c r="L1049" s="444">
        <f t="shared" ca="1" si="104"/>
        <v>-19575409.996060103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-19575409.996060103</v>
      </c>
      <c r="J1050" s="444">
        <f t="array" ref="J1050">IFERROR(INDEX('Retirement Calculator'!K:K,MATCH('Lorri 401b'!N1050,'Retirement Calculator'!A:A,0),0),0)</f>
        <v>21655.303514578787</v>
      </c>
      <c r="K1050" s="444">
        <f t="shared" ca="1" si="103"/>
        <v>-81654.43874822784</v>
      </c>
      <c r="L1050" s="444">
        <f t="shared" ca="1" si="104"/>
        <v>-19678719.73832291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-19678719.73832291</v>
      </c>
      <c r="J1051" s="444">
        <f t="array" ref="J1051">IFERROR(INDEX('Retirement Calculator'!K:K,MATCH('Lorri 401b'!N1051,'Retirement Calculator'!A:A,0),0),0)</f>
        <v>21655.303514578787</v>
      </c>
      <c r="K1051" s="444">
        <f t="shared" ca="1" si="103"/>
        <v>-82084.896007656193</v>
      </c>
      <c r="L1051" s="444">
        <f t="shared" ca="1" si="104"/>
        <v>-19782459.937845144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-19782459.937845144</v>
      </c>
      <c r="J1052" s="444">
        <f t="array" ref="J1052">IFERROR(INDEX('Retirement Calculator'!K:K,MATCH('Lorri 401b'!N1052,'Retirement Calculator'!A:A,0),0),0)</f>
        <v>21655.303514578787</v>
      </c>
      <c r="K1052" s="444">
        <f t="shared" ca="1" si="103"/>
        <v>-82517.146838998844</v>
      </c>
      <c r="L1052" s="444">
        <f t="shared" ca="1" si="104"/>
        <v>-19886632.388198722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-19886632.388198722</v>
      </c>
      <c r="J1053" s="444">
        <f t="array" ref="J1053">IFERROR(INDEX('Retirement Calculator'!K:K,MATCH('Lorri 401b'!N1053,'Retirement Calculator'!A:A,0),0),0)</f>
        <v>21655.303514578787</v>
      </c>
      <c r="K1053" s="444">
        <f t="shared" ca="1" si="103"/>
        <v>-82951.198715472085</v>
      </c>
      <c r="L1053" s="444">
        <f t="shared" ca="1" si="104"/>
        <v>-19991238.89042877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-19991238.89042877</v>
      </c>
      <c r="J1054" s="444">
        <f t="array" ref="J1054">IFERROR(INDEX('Retirement Calculator'!K:K,MATCH('Lorri 401b'!N1054,'Retirement Calculator'!A:A,0),0),0)</f>
        <v>21655.303514578787</v>
      </c>
      <c r="K1054" s="444">
        <f t="shared" ca="1" si="103"/>
        <v>-83387.059141430611</v>
      </c>
      <c r="L1054" s="444">
        <f t="shared" ca="1" si="104"/>
        <v>-20096281.253084779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-20096281.253084779</v>
      </c>
      <c r="J1055" s="444">
        <f t="array" ref="J1055">IFERROR(INDEX('Retirement Calculator'!K:K,MATCH('Lorri 401b'!N1055,'Retirement Calculator'!A:A,0),0),0)</f>
        <v>21655.303514578787</v>
      </c>
      <c r="K1055" s="444">
        <f t="shared" ca="1" si="103"/>
        <v>-83824.735652497315</v>
      </c>
      <c r="L1055" s="444">
        <f t="shared" ca="1" si="104"/>
        <v>-20201761.292251855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-20201761.292251855</v>
      </c>
      <c r="J1056" s="444">
        <f t="array" ref="J1056">IFERROR(INDEX('Retirement Calculator'!K:K,MATCH('Lorri 401b'!N1056,'Retirement Calculator'!A:A,0),0),0)</f>
        <v>21655.303514578787</v>
      </c>
      <c r="K1056" s="444">
        <f t="shared" ca="1" si="103"/>
        <v>-84264.235815693464</v>
      </c>
      <c r="L1056" s="444">
        <f t="shared" ca="1" si="104"/>
        <v>-20307680.831582125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-20307680.831582125</v>
      </c>
      <c r="J1057" s="444">
        <f t="array" ref="J1057">IFERROR(INDEX('Retirement Calculator'!K:K,MATCH('Lorri 401b'!N1057,'Retirement Calculator'!A:A,0),0),0)</f>
        <v>21655.303514578787</v>
      </c>
      <c r="K1057" s="444">
        <f t="shared" ca="1" si="103"/>
        <v>-84705.567229569599</v>
      </c>
      <c r="L1057" s="444">
        <f t="shared" ca="1" si="104"/>
        <v>-20414041.702326272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-20414041.702326272</v>
      </c>
      <c r="J1058" s="444">
        <f t="array" ref="J1058">IFERROR(INDEX('Retirement Calculator'!K:K,MATCH('Lorri 401b'!N1058,'Retirement Calculator'!A:A,0),0),0)</f>
        <v>21655.303514578787</v>
      </c>
      <c r="K1058" s="444">
        <f t="shared" ca="1" si="103"/>
        <v>-85148.737524336873</v>
      </c>
      <c r="L1058" s="444">
        <f t="shared" ca="1" si="104"/>
        <v>-20520845.743365187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-20520845.743365187</v>
      </c>
      <c r="J1059" s="444">
        <f t="array" ref="J1059">IFERROR(INDEX('Retirement Calculator'!K:K,MATCH('Lorri 401b'!N1059,'Retirement Calculator'!A:A,0),0),0)</f>
        <v>21655.303514578787</v>
      </c>
      <c r="K1059" s="444">
        <f t="shared" ca="1" si="103"/>
        <v>-85593.754361999017</v>
      </c>
      <c r="L1059" s="444">
        <f t="shared" ca="1" si="104"/>
        <v>-20628094.801241763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-20628094.801241763</v>
      </c>
      <c r="J1060" s="444">
        <f t="array" ref="J1060">IFERROR(INDEX('Retirement Calculator'!K:K,MATCH('Lorri 401b'!N1060,'Retirement Calculator'!A:A,0),0),0)</f>
        <v>21655.303514578787</v>
      </c>
      <c r="K1060" s="444">
        <f t="shared" ca="1" si="103"/>
        <v>-86040.625436484755</v>
      </c>
      <c r="L1060" s="444">
        <f t="shared" ca="1" si="104"/>
        <v>-20735790.730192825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-20735790.730192825</v>
      </c>
      <c r="J1061" s="444">
        <f t="array" ref="J1061">IFERROR(INDEX('Retirement Calculator'!K:K,MATCH('Lorri 401b'!N1061,'Retirement Calculator'!A:A,0),0),0)</f>
        <v>21655.303514578787</v>
      </c>
      <c r="K1061" s="444">
        <f t="shared" ca="1" si="103"/>
        <v>-86489.358473780841</v>
      </c>
      <c r="L1061" s="444">
        <f t="shared" ca="1" si="104"/>
        <v>-20843935.392181184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-20843935.392181184</v>
      </c>
      <c r="J1062" s="444">
        <f t="array" ref="J1062">IFERROR(INDEX('Retirement Calculator'!K:K,MATCH('Lorri 401b'!N1062,'Retirement Calculator'!A:A,0),0),0)</f>
        <v>21655.303514578787</v>
      </c>
      <c r="K1062" s="444">
        <f t="shared" ca="1" si="103"/>
        <v>-86939.961232065674</v>
      </c>
      <c r="L1062" s="444">
        <f t="shared" ca="1" si="104"/>
        <v>-20952530.656927828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-20952530.656927828</v>
      </c>
      <c r="J1063" s="444">
        <f t="array" ref="J1063">IFERROR(INDEX('Retirement Calculator'!K:K,MATCH('Lorri 401b'!N1063,'Retirement Calculator'!A:A,0),0),0)</f>
        <v>21655.303514578787</v>
      </c>
      <c r="K1063" s="444">
        <f t="shared" ca="1" si="103"/>
        <v>-87392.44150184335</v>
      </c>
      <c r="L1063" s="444">
        <f t="shared" ca="1" si="104"/>
        <v>-21061578.40194425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-21061578.40194425</v>
      </c>
      <c r="J1064" s="444">
        <f t="array" ref="J1064">IFERROR(INDEX('Retirement Calculator'!K:K,MATCH('Lorri 401b'!N1064,'Retirement Calculator'!A:A,0),0),0)</f>
        <v>21655.303514578787</v>
      </c>
      <c r="K1064" s="444">
        <f t="shared" ca="1" si="103"/>
        <v>-87846.807106078442</v>
      </c>
      <c r="L1064" s="444">
        <f t="shared" ca="1" si="104"/>
        <v>-21171080.512564905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-21171080.512564905</v>
      </c>
      <c r="J1065" s="444">
        <f t="array" ref="J1065">IFERROR(INDEX('Retirement Calculator'!K:K,MATCH('Lorri 401b'!N1065,'Retirement Calculator'!A:A,0),0),0)</f>
        <v>21655.303514578787</v>
      </c>
      <c r="K1065" s="444">
        <f t="shared" ca="1" si="103"/>
        <v>-88303.065900331174</v>
      </c>
      <c r="L1065" s="444">
        <f t="shared" ca="1" si="104"/>
        <v>-21281038.881979812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-21281038.881979812</v>
      </c>
      <c r="J1066" s="444">
        <f t="array" ref="J1066">IFERROR(INDEX('Retirement Calculator'!K:K,MATCH('Lorri 401b'!N1066,'Retirement Calculator'!A:A,0),0),0)</f>
        <v>21655.303514578787</v>
      </c>
      <c r="K1066" s="444">
        <f t="shared" ca="1" si="103"/>
        <v>-88761.225772893289</v>
      </c>
      <c r="L1066" s="444">
        <f t="shared" ca="1" si="104"/>
        <v>-21391455.411267284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-21391455.411267284</v>
      </c>
      <c r="J1067" s="444">
        <f t="array" ref="J1067">IFERROR(INDEX('Retirement Calculator'!K:K,MATCH('Lorri 401b'!N1067,'Retirement Calculator'!A:A,0),0),0)</f>
        <v>21655.303514578787</v>
      </c>
      <c r="K1067" s="444">
        <f t="shared" ca="1" si="103"/>
        <v>-89221.294644924419</v>
      </c>
      <c r="L1067" s="444">
        <f t="shared" ca="1" si="104"/>
        <v>-21502332.009426787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-21502332.009426787</v>
      </c>
      <c r="J1068" s="444">
        <f t="array" ref="J1068">IFERROR(INDEX('Retirement Calculator'!K:K,MATCH('Lorri 401b'!N1068,'Retirement Calculator'!A:A,0),0),0)</f>
        <v>21655.303514578787</v>
      </c>
      <c r="K1068" s="444">
        <f t="shared" ca="1" si="103"/>
        <v>-89683.280470589016</v>
      </c>
      <c r="L1068" s="444">
        <f t="shared" ca="1" si="104"/>
        <v>-21613670.593411952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-21613670.593411952</v>
      </c>
      <c r="J1069" s="444">
        <f t="array" ref="J1069">IFERROR(INDEX('Retirement Calculator'!K:K,MATCH('Lorri 401b'!N1069,'Retirement Calculator'!A:A,0),0),0)</f>
        <v>21655.303514578787</v>
      </c>
      <c r="K1069" s="444">
        <f t="shared" ca="1" si="103"/>
        <v>-90147.191237193867</v>
      </c>
      <c r="L1069" s="444">
        <f t="shared" ca="1" si="104"/>
        <v>-21725473.088163722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-21725473.088163722</v>
      </c>
      <c r="J1070" s="444">
        <f t="array" ref="J1070">IFERROR(INDEX('Retirement Calculator'!K:K,MATCH('Lorri 401b'!N1070,'Retirement Calculator'!A:A,0),0),0)</f>
        <v>21655.303514578787</v>
      </c>
      <c r="K1070" s="444">
        <f t="shared" ca="1" si="103"/>
        <v>-90613.034965326253</v>
      </c>
      <c r="L1070" s="444">
        <f t="shared" ca="1" si="104"/>
        <v>-21837741.426643625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-21837741.426643625</v>
      </c>
      <c r="J1071" s="444">
        <f t="array" ref="J1071">IFERROR(INDEX('Retirement Calculator'!K:K,MATCH('Lorri 401b'!N1071,'Retirement Calculator'!A:A,0),0),0)</f>
        <v>21655.303514578787</v>
      </c>
      <c r="K1071" s="444">
        <f t="shared" ca="1" si="103"/>
        <v>-91080.819708992509</v>
      </c>
      <c r="L1071" s="444">
        <f t="shared" ca="1" si="104"/>
        <v>-21950477.549867194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-21950477.549867194</v>
      </c>
      <c r="J1072" s="444">
        <f t="array" ref="J1072">IFERROR(INDEX('Retirement Calculator'!K:K,MATCH('Lorri 401b'!N1072,'Retirement Calculator'!A:A,0),0),0)</f>
        <v>21655.303514578787</v>
      </c>
      <c r="K1072" s="444">
        <f t="shared" ca="1" si="103"/>
        <v>-91550.553555757375</v>
      </c>
      <c r="L1072" s="444">
        <f t="shared" ca="1" si="104"/>
        <v>-22063683.406937528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-22063683.406937528</v>
      </c>
      <c r="J1073" s="444">
        <f t="array" ref="J1073">IFERROR(INDEX('Retirement Calculator'!K:K,MATCH('Lorri 401b'!N1073,'Retirement Calculator'!A:A,0),0),0)</f>
        <v>21655.303514578787</v>
      </c>
      <c r="K1073" s="444">
        <f t="shared" ca="1" si="103"/>
        <v>-92022.244626883767</v>
      </c>
      <c r="L1073" s="444">
        <f t="shared" ca="1" si="104"/>
        <v>-22177360.955078989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-22177360.955078989</v>
      </c>
      <c r="J1074" s="444">
        <f t="array" ref="J1074">IFERROR(INDEX('Retirement Calculator'!K:K,MATCH('Lorri 401b'!N1074,'Retirement Calculator'!A:A,0),0),0)</f>
        <v>21655.303514578787</v>
      </c>
      <c r="K1074" s="444">
        <f t="shared" ca="1" si="103"/>
        <v>-92495.901077473187</v>
      </c>
      <c r="L1074" s="444">
        <f t="shared" ca="1" si="104"/>
        <v>-22291512.159671038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-22291512.159671038</v>
      </c>
      <c r="J1075" s="444">
        <f t="array" ref="J1075">IFERROR(INDEX('Retirement Calculator'!K:K,MATCH('Lorri 401b'!N1075,'Retirement Calculator'!A:A,0),0),0)</f>
        <v>21655.303514578787</v>
      </c>
      <c r="K1075" s="444">
        <f t="shared" ca="1" si="103"/>
        <v>-92971.531096606734</v>
      </c>
      <c r="L1075" s="444">
        <f t="shared" ca="1" si="104"/>
        <v>-22406138.994282223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-22406138.994282223</v>
      </c>
      <c r="J1076" s="444">
        <f t="array" ref="J1076">IFERROR(INDEX('Retirement Calculator'!K:K,MATCH('Lorri 401b'!N1076,'Retirement Calculator'!A:A,0),0),0)</f>
        <v>21655.303514578787</v>
      </c>
      <c r="K1076" s="444">
        <f t="shared" ca="1" si="103"/>
        <v>-93449.142907486676</v>
      </c>
      <c r="L1076" s="444">
        <f t="shared" ca="1" si="104"/>
        <v>-22521243.440704286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-22521243.440704286</v>
      </c>
      <c r="J1077" s="444">
        <f t="array" ref="J1077">IFERROR(INDEX('Retirement Calculator'!K:K,MATCH('Lorri 401b'!N1077,'Retirement Calculator'!A:A,0),0),0)</f>
        <v>21655.303514578787</v>
      </c>
      <c r="K1077" s="444">
        <f t="shared" ca="1" si="103"/>
        <v>-93928.744767578595</v>
      </c>
      <c r="L1077" s="444">
        <f t="shared" ca="1" si="104"/>
        <v>-22636827.488986444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-22636827.488986444</v>
      </c>
      <c r="J1078" s="444">
        <f t="array" ref="J1078">IFERROR(INDEX('Retirement Calculator'!K:K,MATCH('Lorri 401b'!N1078,'Retirement Calculator'!A:A,0),0),0)</f>
        <v>21655.303514578787</v>
      </c>
      <c r="K1078" s="444">
        <f t="shared" ca="1" si="103"/>
        <v>-94410.34496875426</v>
      </c>
      <c r="L1078" s="444">
        <f t="shared" ca="1" si="104"/>
        <v>-22752893.137469776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-22752893.137469776</v>
      </c>
      <c r="J1079" s="444">
        <f t="array" ref="J1079">IFERROR(INDEX('Retirement Calculator'!K:K,MATCH('Lorri 401b'!N1079,'Retirement Calculator'!A:A,0),0),0)</f>
        <v>21655.303514578787</v>
      </c>
      <c r="K1079" s="444">
        <f t="shared" ca="1" si="103"/>
        <v>-94893.951837434812</v>
      </c>
      <c r="L1079" s="444">
        <f t="shared" ca="1" si="104"/>
        <v>-22869442.392821789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-22869442.392821789</v>
      </c>
      <c r="J1080" s="444">
        <f t="array" ref="J1080">IFERROR(INDEX('Retirement Calculator'!K:K,MATCH('Lorri 401b'!N1080,'Retirement Calculator'!A:A,0),0),0)</f>
        <v>21655.303514578787</v>
      </c>
      <c r="K1080" s="444">
        <f t="shared" ca="1" si="103"/>
        <v>-95379.573734734862</v>
      </c>
      <c r="L1080" s="444">
        <f t="shared" ca="1" si="104"/>
        <v>-22986477.2700711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-22986477.2700711</v>
      </c>
      <c r="J1081" s="444">
        <f t="array" ref="J1081">IFERROR(INDEX('Retirement Calculator'!K:K,MATCH('Lorri 401b'!N1081,'Retirement Calculator'!A:A,0),0),0)</f>
        <v>21655.303514578787</v>
      </c>
      <c r="K1081" s="444">
        <f t="shared" ca="1" si="103"/>
        <v>-95867.219056606991</v>
      </c>
      <c r="L1081" s="444">
        <f t="shared" ca="1" si="104"/>
        <v>-23103999.792642284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-23103999.792642284</v>
      </c>
      <c r="J1082" s="444">
        <f t="array" ref="J1082">IFERROR(INDEX('Retirement Calculator'!K:K,MATCH('Lorri 401b'!N1082,'Retirement Calculator'!A:A,0),0),0)</f>
        <v>21655.303514578787</v>
      </c>
      <c r="K1082" s="444">
        <f t="shared" ca="1" si="103"/>
        <v>-96356.896233986918</v>
      </c>
      <c r="L1082" s="444">
        <f t="shared" ca="1" si="104"/>
        <v>-23222011.992390849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-23222011.992390849</v>
      </c>
      <c r="J1083" s="444">
        <f t="array" ref="J1083">IFERROR(INDEX('Retirement Calculator'!K:K,MATCH('Lorri 401b'!N1083,'Retirement Calculator'!A:A,0),0),0)</f>
        <v>21655.303514578787</v>
      </c>
      <c r="K1083" s="444">
        <f t="shared" ca="1" si="103"/>
        <v>-96848.61373293928</v>
      </c>
      <c r="L1083" s="444">
        <f t="shared" ca="1" si="104"/>
        <v>-23340515.909638364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-23340515.909638364</v>
      </c>
      <c r="J1084" s="444">
        <f t="array" ref="J1084">IFERROR(INDEX('Retirement Calculator'!K:K,MATCH('Lorri 401b'!N1084,'Retirement Calculator'!A:A,0),0),0)</f>
        <v>21655.303514578787</v>
      </c>
      <c r="K1084" s="444">
        <f t="shared" ca="1" si="103"/>
        <v>-97342.380054803914</v>
      </c>
      <c r="L1084" s="444">
        <f t="shared" ca="1" si="104"/>
        <v>-23459513.593207747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-23459513.593207747</v>
      </c>
      <c r="J1085" s="444">
        <f t="array" ref="J1085">IFERROR(INDEX('Retirement Calculator'!K:K,MATCH('Lorri 401b'!N1085,'Retirement Calculator'!A:A,0),0),0)</f>
        <v>21655.303514578787</v>
      </c>
      <c r="K1085" s="444">
        <f t="shared" ca="1" si="103"/>
        <v>-97838.203736343014</v>
      </c>
      <c r="L1085" s="444">
        <f t="shared" ca="1" si="104"/>
        <v>-23579007.100458667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-23579007.100458667</v>
      </c>
      <c r="J1086" s="444">
        <f t="array" ref="J1086">IFERROR(INDEX('Retirement Calculator'!K:K,MATCH('Lorri 401b'!N1086,'Retirement Calculator'!A:A,0),0),0)</f>
        <v>21655.303514578787</v>
      </c>
      <c r="K1086" s="444">
        <f t="shared" ca="1" si="103"/>
        <v>-98336.093349888513</v>
      </c>
      <c r="L1086" s="444">
        <f t="shared" ca="1" si="104"/>
        <v>-23698998.497323133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-23698998.497323133</v>
      </c>
      <c r="J1087" s="444">
        <f t="array" ref="J1087">IFERROR(INDEX('Retirement Calculator'!K:K,MATCH('Lorri 401b'!N1087,'Retirement Calculator'!A:A,0),0),0)</f>
        <v>21655.303514578787</v>
      </c>
      <c r="K1087" s="444">
        <f t="shared" ca="1" si="103"/>
        <v>-98836.057503490461</v>
      </c>
      <c r="L1087" s="444">
        <f t="shared" ca="1" si="104"/>
        <v>-23819489.858341202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-23819489.858341202</v>
      </c>
      <c r="J1088" s="444">
        <f t="array" ref="J1088">IFERROR(INDEX('Retirement Calculator'!K:K,MATCH('Lorri 401b'!N1088,'Retirement Calculator'!A:A,0),0),0)</f>
        <v>21655.303514578787</v>
      </c>
      <c r="K1088" s="444">
        <f t="shared" ca="1" si="103"/>
        <v>-99338.104841065753</v>
      </c>
      <c r="L1088" s="444">
        <f t="shared" ca="1" si="104"/>
        <v>-23940483.266696844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-23940483.266696844</v>
      </c>
      <c r="J1089" s="444">
        <f t="array" ref="J1089">IFERROR(INDEX('Retirement Calculator'!K:K,MATCH('Lorri 401b'!N1089,'Retirement Calculator'!A:A,0),0),0)</f>
        <v>21655.303514578787</v>
      </c>
      <c r="K1089" s="444">
        <f t="shared" ca="1" si="103"/>
        <v>-99842.244042547594</v>
      </c>
      <c r="L1089" s="444">
        <f t="shared" ca="1" si="104"/>
        <v>-24061980.814253971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-24061980.814253971</v>
      </c>
      <c r="J1090" s="444">
        <f t="array" ref="J1090">IFERROR(INDEX('Retirement Calculator'!K:K,MATCH('Lorri 401b'!N1090,'Retirement Calculator'!A:A,0),0),0)</f>
        <v>21655.303514578787</v>
      </c>
      <c r="K1090" s="444">
        <f t="shared" ca="1" si="103"/>
        <v>-100348.48382403562</v>
      </c>
      <c r="L1090" s="444">
        <f t="shared" ca="1" si="104"/>
        <v>-24183984.601592585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-24183984.601592585</v>
      </c>
      <c r="J1091" s="444">
        <f t="array" ref="J1091">IFERROR(INDEX('Retirement Calculator'!K:K,MATCH('Lorri 401b'!N1091,'Retirement Calculator'!A:A,0),0),0)</f>
        <v>21655.303514578787</v>
      </c>
      <c r="K1091" s="444">
        <f t="shared" ca="1" si="103"/>
        <v>-100856.83293794651</v>
      </c>
      <c r="L1091" s="444">
        <f t="shared" ca="1" si="104"/>
        <v>-24306496.738045108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-24306496.738045108</v>
      </c>
      <c r="J1092" s="444">
        <f t="array" ref="J1092">IFERROR(INDEX('Retirement Calculator'!K:K,MATCH('Lorri 401b'!N1092,'Retirement Calculator'!A:A,0),0),0)</f>
        <v>21655.303514578787</v>
      </c>
      <c r="K1092" s="444">
        <f t="shared" ca="1" si="103"/>
        <v>-101367.30017316535</v>
      </c>
      <c r="L1092" s="444">
        <f t="shared" ca="1" si="104"/>
        <v>-24429519.341732852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-24429519.341732852</v>
      </c>
      <c r="J1093" s="444">
        <f t="array" ref="J1093">IFERROR(INDEX('Retirement Calculator'!K:K,MATCH('Lorri 401b'!N1093,'Retirement Calculator'!A:A,0),0),0)</f>
        <v>21655.303514578787</v>
      </c>
      <c r="K1093" s="444">
        <f t="shared" ca="1" si="103"/>
        <v>-101879.89435519763</v>
      </c>
      <c r="L1093" s="444">
        <f t="shared" ca="1" si="104"/>
        <v>-24553054.539602626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-24553054.539602626</v>
      </c>
      <c r="J1094" s="444">
        <f t="array" ref="J1094">IFERROR(INDEX('Retirement Calculator'!K:K,MATCH('Lorri 401b'!N1094,'Retirement Calculator'!A:A,0),0),0)</f>
        <v>21655.303514578787</v>
      </c>
      <c r="K1094" s="444">
        <f t="shared" ca="1" si="103"/>
        <v>-102394.62434632168</v>
      </c>
      <c r="L1094" s="444">
        <f t="shared" ca="1" si="104"/>
        <v>-24677104.467463527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-24677104.467463527</v>
      </c>
      <c r="J1095" s="444">
        <f t="array" ref="J1095">IFERROR(INDEX('Retirement Calculator'!K:K,MATCH('Lorri 401b'!N1095,'Retirement Calculator'!A:A,0),0),0)</f>
        <v>21655.303514578787</v>
      </c>
      <c r="K1095" s="444">
        <f t="shared" ca="1" si="103"/>
        <v>-102911.49904574209</v>
      </c>
      <c r="L1095" s="444">
        <f t="shared" ca="1" si="104"/>
        <v>-24801671.270023845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-24801671.270023845</v>
      </c>
      <c r="J1096" s="444">
        <f t="array" ref="J1096">IFERROR(INDEX('Retirement Calculator'!K:K,MATCH('Lorri 401b'!N1096,'Retirement Calculator'!A:A,0),0),0)</f>
        <v>21655.303514578787</v>
      </c>
      <c r="K1096" s="444">
        <f t="shared" ca="1" si="103"/>
        <v>-103430.52738974342</v>
      </c>
      <c r="L1096" s="444">
        <f t="shared" ca="1" si="104"/>
        <v>-24926757.100928165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-24926757.100928165</v>
      </c>
      <c r="J1097" s="444">
        <f t="array" ref="J1097">IFERROR(INDEX('Retirement Calculator'!K:K,MATCH('Lorri 401b'!N1097,'Retirement Calculator'!A:A,0),0),0)</f>
        <v>21655.303514578787</v>
      </c>
      <c r="K1097" s="444">
        <f t="shared" ca="1" si="103"/>
        <v>-103951.71835184476</v>
      </c>
      <c r="L1097" s="444">
        <f t="shared" ca="1" si="104"/>
        <v>-25052364.122794587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-25052364.122794587</v>
      </c>
      <c r="J1098" s="444">
        <f t="array" ref="J1098">IFERROR(INDEX('Retirement Calculator'!K:K,MATCH('Lorri 401b'!N1098,'Retirement Calculator'!A:A,0),0),0)</f>
        <v>21655.303514578787</v>
      </c>
      <c r="K1098" s="444">
        <f t="shared" ca="1" si="103"/>
        <v>-104475.08094295485</v>
      </c>
      <c r="L1098" s="444">
        <f t="shared" ca="1" si="104"/>
        <v>-25178494.507252119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-25178494.507252119</v>
      </c>
      <c r="J1099" s="444">
        <f t="array" ref="J1099">IFERROR(INDEX('Retirement Calculator'!K:K,MATCH('Lorri 401b'!N1099,'Retirement Calculator'!A:A,0),0),0)</f>
        <v>21655.303514578787</v>
      </c>
      <c r="K1099" s="444">
        <f t="shared" ca="1" si="103"/>
        <v>-105000.6242115279</v>
      </c>
      <c r="L1099" s="444">
        <f t="shared" ca="1" si="104"/>
        <v>-25305150.434978224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-25305150.434978224</v>
      </c>
      <c r="J1100" s="444">
        <f t="array" ref="J1100">IFERROR(INDEX('Retirement Calculator'!K:K,MATCH('Lorri 401b'!N1100,'Retirement Calculator'!A:A,0),0),0)</f>
        <v>21655.303514578787</v>
      </c>
      <c r="K1100" s="444">
        <f t="shared" ca="1" si="103"/>
        <v>-105528.35724372001</v>
      </c>
      <c r="L1100" s="444">
        <f t="shared" ca="1" si="104"/>
        <v>-25432334.095736522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-25432334.095736522</v>
      </c>
      <c r="J1101" s="444">
        <f t="array" ref="J1101">IFERROR(INDEX('Retirement Calculator'!K:K,MATCH('Lorri 401b'!N1101,'Retirement Calculator'!A:A,0),0),0)</f>
        <v>21655.303514578787</v>
      </c>
      <c r="K1101" s="444">
        <f t="shared" ca="1" si="103"/>
        <v>-106058.28916354624</v>
      </c>
      <c r="L1101" s="444">
        <f t="shared" ca="1" si="104"/>
        <v>-25560047.688414644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-25560047.688414644</v>
      </c>
      <c r="J1102" s="444">
        <f t="array" ref="J1102">IFERROR(INDEX('Retirement Calculator'!K:K,MATCH('Lorri 401b'!N1102,'Retirement Calculator'!A:A,0),0),0)</f>
        <v>21655.303514578787</v>
      </c>
      <c r="K1102" s="444">
        <f t="shared" ca="1" si="103"/>
        <v>-106590.42913303843</v>
      </c>
      <c r="L1102" s="444">
        <f t="shared" ca="1" si="104"/>
        <v>-25688293.421062261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-25688293.421062261</v>
      </c>
      <c r="J1103" s="444">
        <f t="array" ref="J1103">IFERROR(INDEX('Retirement Calculator'!K:K,MATCH('Lorri 401b'!N1103,'Retirement Calculator'!A:A,0),0),0)</f>
        <v>21655.303514578787</v>
      </c>
      <c r="K1103" s="444">
        <f t="shared" ca="1" si="103"/>
        <v>-107124.78635240349</v>
      </c>
      <c r="L1103" s="444">
        <f t="shared" ca="1" si="104"/>
        <v>-25817073.510929242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-25817073.510929242</v>
      </c>
      <c r="J1104" s="444">
        <f t="array" ref="J1104">IFERROR(INDEX('Retirement Calculator'!K:K,MATCH('Lorri 401b'!N1104,'Retirement Calculator'!A:A,0),0),0)</f>
        <v>21655.303514578787</v>
      </c>
      <c r="K1104" s="444">
        <f t="shared" ca="1" si="103"/>
        <v>-107661.37006018258</v>
      </c>
      <c r="L1104" s="444">
        <f t="shared" ca="1" si="104"/>
        <v>-25946390.184504002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-25946390.184504002</v>
      </c>
      <c r="J1105" s="444">
        <f t="array" ref="J1105">IFERROR(INDEX('Retirement Calculator'!K:K,MATCH('Lorri 401b'!N1105,'Retirement Calculator'!A:A,0),0),0)</f>
        <v>21655.303514578787</v>
      </c>
      <c r="K1105" s="444">
        <f t="shared" ca="1" si="103"/>
        <v>-108200.18953341075</v>
      </c>
      <c r="L1105" s="444">
        <f t="shared" ca="1" si="104"/>
        <v>-26076245.677551992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-26076245.677551992</v>
      </c>
      <c r="J1106" s="444">
        <f t="array" ref="J1106">IFERROR(INDEX('Retirement Calculator'!K:K,MATCH('Lorri 401b'!N1106,'Retirement Calculator'!A:A,0),0),0)</f>
        <v>21655.303514578787</v>
      </c>
      <c r="K1106" s="444">
        <f t="shared" ca="1" si="103"/>
        <v>-108741.25408777737</v>
      </c>
      <c r="L1106" s="444">
        <f t="shared" ca="1" si="104"/>
        <v>-26206642.235154346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-26206642.235154346</v>
      </c>
      <c r="J1107" s="444">
        <f t="array" ref="J1107">IFERROR(INDEX('Retirement Calculator'!K:K,MATCH('Lorri 401b'!N1107,'Retirement Calculator'!A:A,0),0),0)</f>
        <v>21655.303514578787</v>
      </c>
      <c r="K1107" s="444">
        <f t="shared" ca="1" si="103"/>
        <v>-109284.57307778718</v>
      </c>
      <c r="L1107" s="444">
        <f t="shared" ca="1" si="104"/>
        <v>-26337582.11174671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-26337582.11174671</v>
      </c>
      <c r="J1108" s="444">
        <f t="array" ref="J1108">IFERROR(INDEX('Retirement Calculator'!K:K,MATCH('Lorri 401b'!N1108,'Retirement Calculator'!A:A,0),0),0)</f>
        <v>21655.303514578787</v>
      </c>
      <c r="K1108" s="444">
        <f t="shared" ca="1" si="103"/>
        <v>-109830.15589692204</v>
      </c>
      <c r="L1108" s="444">
        <f t="shared" ca="1" si="104"/>
        <v>-26469067.571158208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-26469067.571158208</v>
      </c>
      <c r="J1109" s="444">
        <f t="array" ref="J1109">IFERROR(INDEX('Retirement Calculator'!K:K,MATCH('Lorri 401b'!N1109,'Retirement Calculator'!A:A,0),0),0)</f>
        <v>21655.303514578787</v>
      </c>
      <c r="K1109" s="444">
        <f t="shared" ca="1" si="103"/>
        <v>-110378.01197780328</v>
      </c>
      <c r="L1109" s="444">
        <f t="shared" ca="1" si="104"/>
        <v>-26601100.886650588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-26601100.886650588</v>
      </c>
      <c r="J1110" s="444">
        <f t="array" ref="J1110">IFERROR(INDEX('Retirement Calculator'!K:K,MATCH('Lorri 401b'!N1110,'Retirement Calculator'!A:A,0),0),0)</f>
        <v>21655.303514578787</v>
      </c>
      <c r="K1110" s="444">
        <f t="shared" ca="1" si="103"/>
        <v>-110928.15079235485</v>
      </c>
      <c r="L1110" s="444">
        <f t="shared" ca="1" si="104"/>
        <v>-26733684.340957522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-26733684.340957522</v>
      </c>
      <c r="J1111" s="444">
        <f t="array" ref="J1111">IFERROR(INDEX('Retirement Calculator'!K:K,MATCH('Lorri 401b'!N1111,'Retirement Calculator'!A:A,0),0),0)</f>
        <v>21655.303514578787</v>
      </c>
      <c r="K1111" s="444">
        <f t="shared" ca="1" si="103"/>
        <v>-111480.58185196709</v>
      </c>
      <c r="L1111" s="444">
        <f t="shared" ca="1" si="104"/>
        <v>-26866820.226324067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-26866820.226324067</v>
      </c>
      <c r="J1112" s="444">
        <f t="array" ref="J1112">IFERROR(INDEX('Retirement Calculator'!K:K,MATCH('Lorri 401b'!N1112,'Retirement Calculator'!A:A,0),0),0)</f>
        <v>21655.303514578787</v>
      </c>
      <c r="K1112" s="444">
        <f t="shared" ca="1" si="103"/>
        <v>-112035.31470766102</v>
      </c>
      <c r="L1112" s="444">
        <f t="shared" ca="1" si="104"/>
        <v>-27000510.844546303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-27000510.844546303</v>
      </c>
      <c r="J1113" s="444">
        <f t="array" ref="J1113">IFERROR(INDEX('Retirement Calculator'!K:K,MATCH('Lorri 401b'!N1113,'Retirement Calculator'!A:A,0),0),0)</f>
        <v>21655.303514578787</v>
      </c>
      <c r="K1113" s="444">
        <f t="shared" ca="1" si="103"/>
        <v>-112592.35895025365</v>
      </c>
      <c r="L1113" s="444">
        <f t="shared" ca="1" si="104"/>
        <v>-27134758.507011134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-27134758.507011134</v>
      </c>
      <c r="J1114" s="444">
        <f t="array" ref="J1114">IFERROR(INDEX('Retirement Calculator'!K:K,MATCH('Lorri 401b'!N1114,'Retirement Calculator'!A:A,0),0),0)</f>
        <v>21655.303514578787</v>
      </c>
      <c r="K1114" s="444">
        <f t="shared" ca="1" si="103"/>
        <v>-113151.72421052378</v>
      </c>
      <c r="L1114" s="444">
        <f t="shared" ca="1" si="104"/>
        <v>-27269565.534736235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-27269565.534736235</v>
      </c>
      <c r="J1115" s="444">
        <f t="array" ref="J1115">IFERROR(INDEX('Retirement Calculator'!K:K,MATCH('Lorri 401b'!N1115,'Retirement Calculator'!A:A,0),0),0)</f>
        <v>21655.303514578787</v>
      </c>
      <c r="K1115" s="444">
        <f t="shared" ca="1" si="103"/>
        <v>-113713.42015937838</v>
      </c>
      <c r="L1115" s="444">
        <f t="shared" ca="1" si="104"/>
        <v>-27404934.258410189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-27404934.258410189</v>
      </c>
      <c r="J1116" s="444">
        <f t="array" ref="J1116">IFERROR(INDEX('Retirement Calculator'!K:K,MATCH('Lorri 401b'!N1116,'Retirement Calculator'!A:A,0),0),0)</f>
        <v>21655.303514578787</v>
      </c>
      <c r="K1116" s="444">
        <f t="shared" ca="1" si="103"/>
        <v>-114277.45650801988</v>
      </c>
      <c r="L1116" s="444">
        <f t="shared" ca="1" si="104"/>
        <v>-27540867.018432785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-27540867.018432785</v>
      </c>
      <c r="J1117" s="444">
        <f t="array" ref="J1117">IFERROR(INDEX('Retirement Calculator'!K:K,MATCH('Lorri 401b'!N1117,'Retirement Calculator'!A:A,0),0),0)</f>
        <v>21655.303514578787</v>
      </c>
      <c r="K1117" s="444">
        <f t="shared" ca="1" si="103"/>
        <v>-114843.84300811401</v>
      </c>
      <c r="L1117" s="444">
        <f t="shared" ca="1" si="104"/>
        <v>-27677366.164955474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-27677366.164955474</v>
      </c>
      <c r="J1118" s="444">
        <f t="array" ref="J1118">IFERROR(INDEX('Retirement Calculator'!K:K,MATCH('Lorri 401b'!N1118,'Retirement Calculator'!A:A,0),0),0)</f>
        <v>21655.303514578787</v>
      </c>
      <c r="K1118" s="444">
        <f t="shared" ca="1" si="103"/>
        <v>-115412.58945195854</v>
      </c>
      <c r="L1118" s="444">
        <f t="shared" ca="1" si="104"/>
        <v>-27814434.057922009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-27814434.057922009</v>
      </c>
      <c r="J1119" s="444">
        <f t="array" ref="J1119">IFERROR(INDEX('Retirement Calculator'!K:K,MATCH('Lorri 401b'!N1119,'Retirement Calculator'!A:A,0),0),0)</f>
        <v>21655.303514578787</v>
      </c>
      <c r="K1119" s="444">
        <f t="shared" ca="1" si="103"/>
        <v>-115983.70567265246</v>
      </c>
      <c r="L1119" s="444">
        <f t="shared" ca="1" si="104"/>
        <v>-27952073.067109238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-27952073.067109238</v>
      </c>
      <c r="J1120" s="444">
        <f t="array" ref="J1120">IFERROR(INDEX('Retirement Calculator'!K:K,MATCH('Lorri 401b'!N1120,'Retirement Calculator'!A:A,0),0),0)</f>
        <v>21655.303514578787</v>
      </c>
      <c r="K1120" s="444">
        <f t="shared" ca="1" si="103"/>
        <v>-116557.20154426592</v>
      </c>
      <c r="L1120" s="444">
        <f t="shared" ca="1" si="104"/>
        <v>-28090285.572168082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-28090285.572168082</v>
      </c>
      <c r="J1121" s="444">
        <f t="array" ref="J1121">IFERROR(INDEX('Retirement Calculator'!K:K,MATCH('Lorri 401b'!N1121,'Retirement Calculator'!A:A,0),0),0)</f>
        <v>21655.303514578787</v>
      </c>
      <c r="K1121" s="444">
        <f t="shared" ca="1" si="103"/>
        <v>-117133.08698201108</v>
      </c>
      <c r="L1121" s="444">
        <f t="shared" ca="1" si="104"/>
        <v>-28229073.962664671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-28229073.962664671</v>
      </c>
      <c r="J1122" s="444">
        <f t="array" ref="J1122">IFERROR(INDEX('Retirement Calculator'!K:K,MATCH('Lorri 401b'!N1122,'Retirement Calculator'!A:A,0),0),0)</f>
        <v>21655.303514578787</v>
      </c>
      <c r="K1122" s="444">
        <f t="shared" ca="1" si="103"/>
        <v>-117711.37194241353</v>
      </c>
      <c r="L1122" s="444">
        <f t="shared" ca="1" si="104"/>
        <v>-28368440.638121661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-28368440.638121661</v>
      </c>
      <c r="J1123" s="444">
        <f t="array" ref="J1123">IFERROR(INDEX('Retirement Calculator'!K:K,MATCH('Lorri 401b'!N1123,'Retirement Calculator'!A:A,0),0),0)</f>
        <v>21655.303514578787</v>
      </c>
      <c r="K1123" s="444">
        <f t="shared" ca="1" si="103"/>
        <v>-118292.06642348433</v>
      </c>
      <c r="L1123" s="444">
        <f t="shared" ca="1" si="104"/>
        <v>-28508388.008059721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-28508388.008059721</v>
      </c>
      <c r="J1124" s="444">
        <f t="array" ref="J1124">IFERROR(INDEX('Retirement Calculator'!K:K,MATCH('Lorri 401b'!N1124,'Retirement Calculator'!A:A,0),0),0)</f>
        <v>21655.303514578787</v>
      </c>
      <c r="K1124" s="444">
        <f t="shared" ca="1" si="103"/>
        <v>-118875.18046489291</v>
      </c>
      <c r="L1124" s="444">
        <f t="shared" ca="1" si="104"/>
        <v>-28648918.492039192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-28648918.492039192</v>
      </c>
      <c r="J1125" s="444">
        <f t="array" ref="J1125">IFERROR(INDEX('Retirement Calculator'!K:K,MATCH('Lorri 401b'!N1125,'Retirement Calculator'!A:A,0),0),0)</f>
        <v>21655.303514578787</v>
      </c>
      <c r="K1125" s="444">
        <f t="shared" ca="1" si="103"/>
        <v>-119460.72414814073</v>
      </c>
      <c r="L1125" s="444">
        <f t="shared" ca="1" si="104"/>
        <v>-28790034.519701909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-28790034.519701909</v>
      </c>
      <c r="J1126" s="444">
        <f t="array" ref="J1126">IFERROR(INDEX('Retirement Calculator'!K:K,MATCH('Lorri 401b'!N1126,'Retirement Calculator'!A:A,0),0),0)</f>
        <v>21655.303514578787</v>
      </c>
      <c r="K1126" s="444">
        <f t="shared" ca="1" si="103"/>
        <v>-120048.70759673536</v>
      </c>
      <c r="L1126" s="444">
        <f t="shared" ca="1" si="104"/>
        <v>-28931738.530813221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-28931738.530813221</v>
      </c>
      <c r="J1127" s="444">
        <f t="array" ref="J1127">IFERROR(INDEX('Retirement Calculator'!K:K,MATCH('Lorri 401b'!N1127,'Retirement Calculator'!A:A,0),0),0)</f>
        <v>21655.303514578787</v>
      </c>
      <c r="K1127" s="444">
        <f t="shared" ca="1" si="103"/>
        <v>-120639.14097636583</v>
      </c>
      <c r="L1127" s="444">
        <f t="shared" ca="1" si="104"/>
        <v>-29074032.975304164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-29074032.975304164</v>
      </c>
      <c r="J1128" s="444">
        <f t="array" ref="J1128">IFERROR(INDEX('Retirement Calculator'!K:K,MATCH('Lorri 401b'!N1128,'Retirement Calculator'!A:A,0),0),0)</f>
        <v>21655.303514578787</v>
      </c>
      <c r="K1128" s="444">
        <f t="shared" ca="1" si="103"/>
        <v>-121232.03449507809</v>
      </c>
      <c r="L1128" s="444">
        <f t="shared" ca="1" si="104"/>
        <v>-29216920.313313819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-29216920.313313819</v>
      </c>
      <c r="J1129" s="444">
        <f t="array" ref="J1129">IFERROR(INDEX('Retirement Calculator'!K:K,MATCH('Lorri 401b'!N1129,'Retirement Calculator'!A:A,0),0),0)</f>
        <v>21655.303514578787</v>
      </c>
      <c r="K1129" s="444">
        <f t="shared" ca="1" si="103"/>
        <v>-121827.39840345165</v>
      </c>
      <c r="L1129" s="444">
        <f t="shared" ca="1" si="104"/>
        <v>-29360403.015231848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-29360403.015231848</v>
      </c>
      <c r="J1130" s="444">
        <f t="array" ref="J1130">IFERROR(INDEX('Retirement Calculator'!K:K,MATCH('Lorri 401b'!N1130,'Retirement Calculator'!A:A,0),0),0)</f>
        <v>21655.303514578787</v>
      </c>
      <c r="K1130" s="444">
        <f t="shared" ca="1" si="103"/>
        <v>-122425.24299477677</v>
      </c>
      <c r="L1130" s="444">
        <f t="shared" ca="1" si="104"/>
        <v>-29504483.561741203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-29504483.561741203</v>
      </c>
      <c r="J1131" s="444">
        <f t="array" ref="J1131">IFERROR(INDEX('Retirement Calculator'!K:K,MATCH('Lorri 401b'!N1131,'Retirement Calculator'!A:A,0),0),0)</f>
        <v>21655.303514578787</v>
      </c>
      <c r="K1131" s="444">
        <f t="shared" ca="1" si="103"/>
        <v>-123025.5786052324</v>
      </c>
      <c r="L1131" s="444">
        <f t="shared" ca="1" si="104"/>
        <v>-29649164.443861011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-29649164.443861011</v>
      </c>
      <c r="J1132" s="444">
        <f t="array" ref="J1132">IFERROR(INDEX('Retirement Calculator'!K:K,MATCH('Lorri 401b'!N1132,'Retirement Calculator'!A:A,0),0),0)</f>
        <v>21655.303514578787</v>
      </c>
      <c r="K1132" s="444">
        <f t="shared" ca="1" si="103"/>
        <v>-123628.41561406497</v>
      </c>
      <c r="L1132" s="444">
        <f t="shared" ca="1" si="104"/>
        <v>-29794448.162989654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-29794448.162989654</v>
      </c>
      <c r="J1133" s="444">
        <f t="array" ref="J1133">IFERROR(INDEX('Retirement Calculator'!K:K,MATCH('Lorri 401b'!N1133,'Retirement Calculator'!A:A,0),0),0)</f>
        <v>21655.303514578787</v>
      </c>
      <c r="K1133" s="444">
        <f t="shared" ca="1" si="103"/>
        <v>-124233.76444376762</v>
      </c>
      <c r="L1133" s="444">
        <f t="shared" ca="1" si="104"/>
        <v>-29940337.230947997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-29940337.230947997</v>
      </c>
      <c r="J1134" s="444">
        <f t="array" ref="J1134">IFERROR(INDEX('Retirement Calculator'!K:K,MATCH('Lorri 401b'!N1134,'Retirement Calculator'!A:A,0),0),0)</f>
        <v>21655.303514578787</v>
      </c>
      <c r="K1134" s="444">
        <f t="shared" ca="1" si="103"/>
        <v>-124841.63556026072</v>
      </c>
      <c r="L1134" s="444">
        <f t="shared" ca="1" si="104"/>
        <v>-30086834.170022834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-30086834.170022834</v>
      </c>
      <c r="J1135" s="444">
        <f t="array" ref="J1135">IFERROR(INDEX('Retirement Calculator'!K:K,MATCH('Lorri 401b'!N1135,'Retirement Calculator'!A:A,0),0),0)</f>
        <v>21655.303514578787</v>
      </c>
      <c r="K1135" s="444">
        <f t="shared" ca="1" si="103"/>
        <v>-125452.03947307255</v>
      </c>
      <c r="L1135" s="444">
        <f t="shared" ca="1" si="104"/>
        <v>-30233941.513010483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-30233941.513010483</v>
      </c>
      <c r="J1136" s="444">
        <f t="array" ref="J1136">IFERROR(INDEX('Retirement Calculator'!K:K,MATCH('Lorri 401b'!N1136,'Retirement Calculator'!A:A,0),0),0)</f>
        <v>21655.303514578787</v>
      </c>
      <c r="K1136" s="444">
        <f t="shared" ca="1" si="103"/>
        <v>-126064.98673552107</v>
      </c>
      <c r="L1136" s="444">
        <f t="shared" ca="1" si="104"/>
        <v>-30381661.803260583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-30381661.803260583</v>
      </c>
      <c r="J1137" s="444">
        <f t="array" ref="J1137">IFERROR(INDEX('Retirement Calculator'!K:K,MATCH('Lorri 401b'!N1137,'Retirement Calculator'!A:A,0),0),0)</f>
        <v>21655.303514578787</v>
      </c>
      <c r="K1137" s="444">
        <f t="shared" ca="1" si="103"/>
        <v>-126680.48794489652</v>
      </c>
      <c r="L1137" s="444">
        <f t="shared" ca="1" si="104"/>
        <v>-30529997.594720058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-30529997.594720058</v>
      </c>
      <c r="J1138" s="444">
        <f t="array" ref="J1138">IFERROR(INDEX('Retirement Calculator'!K:K,MATCH('Lorri 401b'!N1138,'Retirement Calculator'!A:A,0),0),0)</f>
        <v>21655.303514578787</v>
      </c>
      <c r="K1138" s="444">
        <f t="shared" ca="1" si="103"/>
        <v>-127298.55374264432</v>
      </c>
      <c r="L1138" s="444">
        <f t="shared" ca="1" si="104"/>
        <v>-30678951.451977279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-30678951.451977279</v>
      </c>
      <c r="J1139" s="444">
        <f t="array" ref="J1139">IFERROR(INDEX('Retirement Calculator'!K:K,MATCH('Lorri 401b'!N1139,'Retirement Calculator'!A:A,0),0),0)</f>
        <v>21655.303514578787</v>
      </c>
      <c r="K1139" s="444">
        <f t="shared" ca="1" si="103"/>
        <v>-127919.1948145494</v>
      </c>
      <c r="L1139" s="444">
        <f t="shared" ca="1" si="104"/>
        <v>-30828525.950306404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-30828525.950306404</v>
      </c>
      <c r="J1140" s="444">
        <f t="array" ref="J1140">IFERROR(INDEX('Retirement Calculator'!K:K,MATCH('Lorri 401b'!N1140,'Retirement Calculator'!A:A,0),0),0)</f>
        <v>21655.303514578787</v>
      </c>
      <c r="K1140" s="444">
        <f t="shared" ca="1" si="103"/>
        <v>-128542.42189092076</v>
      </c>
      <c r="L1140" s="444">
        <f t="shared" ca="1" si="104"/>
        <v>-30978723.675711904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-30978723.675711904</v>
      </c>
      <c r="J1141" s="444">
        <f t="array" ref="J1141">IFERROR(INDEX('Retirement Calculator'!K:K,MATCH('Lorri 401b'!N1141,'Retirement Calculator'!A:A,0),0),0)</f>
        <v>21655.303514578787</v>
      </c>
      <c r="K1141" s="444">
        <f t="shared" ca="1" si="103"/>
        <v>-129168.24574677701</v>
      </c>
      <c r="L1141" s="444">
        <f t="shared" ca="1" si="104"/>
        <v>-31129547.224973258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-31129547.224973258</v>
      </c>
      <c r="J1142" s="444">
        <f t="array" ref="J1142">IFERROR(INDEX('Retirement Calculator'!K:K,MATCH('Lorri 401b'!N1142,'Retirement Calculator'!A:A,0),0),0)</f>
        <v>21655.303514578787</v>
      </c>
      <c r="K1142" s="444">
        <f t="shared" ca="1" si="103"/>
        <v>-129796.67720203266</v>
      </c>
      <c r="L1142" s="444">
        <f t="shared" ca="1" si="104"/>
        <v>-31280999.205689866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-31280999.205689866</v>
      </c>
      <c r="J1143" s="444">
        <f t="array" ref="J1143">IFERROR(INDEX('Retirement Calculator'!K:K,MATCH('Lorri 401b'!N1143,'Retirement Calculator'!A:A,0),0),0)</f>
        <v>21655.303514578787</v>
      </c>
      <c r="K1143" s="444">
        <f t="shared" ca="1" si="103"/>
        <v>-130427.72712168518</v>
      </c>
      <c r="L1143" s="444">
        <f t="shared" ca="1" si="104"/>
        <v>-31433082.236326128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-31433082.236326128</v>
      </c>
      <c r="J1144" s="444">
        <f t="array" ref="J1144">IFERROR(INDEX('Retirement Calculator'!K:K,MATCH('Lorri 401b'!N1144,'Retirement Calculator'!A:A,0),0),0)</f>
        <v>21655.303514578787</v>
      </c>
      <c r="K1144" s="444">
        <f t="shared" ca="1" si="103"/>
        <v>-131061.40641600294</v>
      </c>
      <c r="L1144" s="444">
        <f t="shared" ca="1" si="104"/>
        <v>-31585798.946256708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-31585798.946256708</v>
      </c>
      <c r="J1145" s="444">
        <f t="array" ref="J1145">IFERROR(INDEX('Retirement Calculator'!K:K,MATCH('Lorri 401b'!N1145,'Retirement Calculator'!A:A,0),0),0)</f>
        <v>21655.303514578787</v>
      </c>
      <c r="K1145" s="444">
        <f t="shared" ca="1" si="103"/>
        <v>-131697.72604071369</v>
      </c>
      <c r="L1145" s="444">
        <f t="shared" ca="1" si="104"/>
        <v>-31739151.975811999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-31739151.975811999</v>
      </c>
      <c r="J1146" s="444">
        <f t="array" ref="J1146">IFERROR(INDEX('Retirement Calculator'!K:K,MATCH('Lorri 401b'!N1146,'Retirement Calculator'!A:A,0),0),0)</f>
        <v>21655.303514578787</v>
      </c>
      <c r="K1146" s="444">
        <f t="shared" ca="1" si="103"/>
        <v>-132336.69699719406</v>
      </c>
      <c r="L1146" s="444">
        <f t="shared" ca="1" si="104"/>
        <v>-31893143.976323772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-31893143.976323772</v>
      </c>
      <c r="J1147" s="444">
        <f t="array" ref="J1147">IFERROR(INDEX('Retirement Calculator'!K:K,MATCH('Lorri 401b'!N1147,'Retirement Calculator'!A:A,0),0),0)</f>
        <v>21655.303514578787</v>
      </c>
      <c r="K1147" s="444">
        <f t="shared" ca="1" si="103"/>
        <v>-132978.33033265977</v>
      </c>
      <c r="L1147" s="444">
        <f t="shared" ca="1" si="104"/>
        <v>-32047777.610171009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-32047777.610171009</v>
      </c>
      <c r="J1148" s="444">
        <f t="array" ref="J1148">IFERROR(INDEX('Retirement Calculator'!K:K,MATCH('Lorri 401b'!N1148,'Retirement Calculator'!A:A,0),0),0)</f>
        <v>21655.303514578787</v>
      </c>
      <c r="K1148" s="444">
        <f t="shared" ca="1" si="103"/>
        <v>-133622.63714035662</v>
      </c>
      <c r="L1148" s="444">
        <f t="shared" ca="1" si="104"/>
        <v>-32203055.550825942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-32203055.550825942</v>
      </c>
      <c r="J1149" s="444">
        <f t="array" ref="J1149">IFERROR(INDEX('Retirement Calculator'!K:K,MATCH('Lorri 401b'!N1149,'Retirement Calculator'!A:A,0),0),0)</f>
        <v>21655.303514578787</v>
      </c>
      <c r="K1149" s="444">
        <f t="shared" ca="1" si="103"/>
        <v>-134269.62855975216</v>
      </c>
      <c r="L1149" s="444">
        <f t="shared" ca="1" si="104"/>
        <v>-32358980.482900273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-32358980.482900273</v>
      </c>
      <c r="J1150" s="444">
        <f t="array" ref="J1150">IFERROR(INDEX('Retirement Calculator'!K:K,MATCH('Lorri 401b'!N1150,'Retirement Calculator'!A:A,0),0),0)</f>
        <v>21655.303514578787</v>
      </c>
      <c r="K1150" s="444">
        <f t="shared" ca="1" si="103"/>
        <v>-134919.31577672853</v>
      </c>
      <c r="L1150" s="444">
        <f t="shared" ca="1" si="104"/>
        <v>-32515555.102191579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-32515555.102191579</v>
      </c>
      <c r="J1151" s="444">
        <f t="array" ref="J1151">IFERROR(INDEX('Retirement Calculator'!K:K,MATCH('Lorri 401b'!N1151,'Retirement Calculator'!A:A,0),0),0)</f>
        <v>21655.303514578787</v>
      </c>
      <c r="K1151" s="444">
        <f t="shared" ca="1" si="103"/>
        <v>-135571.71002377564</v>
      </c>
      <c r="L1151" s="444">
        <f t="shared" ca="1" si="104"/>
        <v>-32672782.115729932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-32672782.115729932</v>
      </c>
      <c r="J1152" s="444">
        <f t="array" ref="J1152">IFERROR(INDEX('Retirement Calculator'!K:K,MATCH('Lorri 401b'!N1152,'Retirement Calculator'!A:A,0),0),0)</f>
        <v>21655.303514578787</v>
      </c>
      <c r="K1152" s="444">
        <f t="shared" ca="1" si="103"/>
        <v>-136226.82258018546</v>
      </c>
      <c r="L1152" s="444">
        <f t="shared" ca="1" si="104"/>
        <v>-32830664.241824694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-32830664.241824694</v>
      </c>
      <c r="J1153" s="444">
        <f t="array" ref="J1153">IFERROR(INDEX('Retirement Calculator'!K:K,MATCH('Lorri 401b'!N1153,'Retirement Calculator'!A:A,0),0),0)</f>
        <v>21655.303514578787</v>
      </c>
      <c r="K1153" s="444">
        <f t="shared" ca="1" si="103"/>
        <v>-136884.66477224696</v>
      </c>
      <c r="L1153" s="444">
        <f t="shared" ca="1" si="104"/>
        <v>-32989204.210111517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-32989204.210111517</v>
      </c>
      <c r="J1154" s="444">
        <f t="array" ref="J1154">IFERROR(INDEX('Retirement Calculator'!K:K,MATCH('Lorri 401b'!N1154,'Retirement Calculator'!A:A,0),0),0)</f>
        <v>21655.303514578787</v>
      </c>
      <c r="K1154" s="444">
        <f t="shared" ca="1" si="103"/>
        <v>-137545.24797344205</v>
      </c>
      <c r="L1154" s="444">
        <f t="shared" ca="1" si="104"/>
        <v>-33148404.761599537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-33148404.761599537</v>
      </c>
      <c r="J1155" s="444">
        <f t="array" ref="J1155">IFERROR(INDEX('Retirement Calculator'!K:K,MATCH('Lorri 401b'!N1155,'Retirement Calculator'!A:A,0),0),0)</f>
        <v>21655.303514578787</v>
      </c>
      <c r="K1155" s="444">
        <f t="shared" ca="1" si="103"/>
        <v>-138208.58360464216</v>
      </c>
      <c r="L1155" s="444">
        <f t="shared" ca="1" si="104"/>
        <v>-33308268.648718756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-33308268.648718756</v>
      </c>
      <c r="J1156" s="444">
        <f t="array" ref="J1156">IFERROR(INDEX('Retirement Calculator'!K:K,MATCH('Lorri 401b'!N1156,'Retirement Calculator'!A:A,0),0),0)</f>
        <v>21655.303514578787</v>
      </c>
      <c r="K1156" s="444">
        <f t="shared" ca="1" si="103"/>
        <v>-138874.68313430555</v>
      </c>
      <c r="L1156" s="444">
        <f t="shared" ca="1" si="104"/>
        <v>-33468798.635367639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-33468798.635367639</v>
      </c>
      <c r="J1157" s="444">
        <f t="array" ref="J1157">IFERROR(INDEX('Retirement Calculator'!K:K,MATCH('Lorri 401b'!N1157,'Retirement Calculator'!A:A,0),0),0)</f>
        <v>21655.303514578787</v>
      </c>
      <c r="K1157" s="444">
        <f t="shared" ca="1" si="103"/>
        <v>-139543.55807867588</v>
      </c>
      <c r="L1157" s="444">
        <f t="shared" ca="1" si="104"/>
        <v>-33629997.496960893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-33629997.496960893</v>
      </c>
      <c r="J1158" s="444">
        <f t="array" ref="J1158">IFERROR(INDEX('Retirement Calculator'!K:K,MATCH('Lorri 401b'!N1158,'Retirement Calculator'!A:A,0),0),0)</f>
        <v>21655.303514578787</v>
      </c>
      <c r="K1158" s="444">
        <f t="shared" ca="1" si="103"/>
        <v>-140215.22000198113</v>
      </c>
      <c r="L1158" s="444">
        <f t="shared" ca="1" si="104"/>
        <v>-33791868.020477451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-33791868.020477451</v>
      </c>
      <c r="J1159" s="444">
        <f t="array" ref="J1159">IFERROR(INDEX('Retirement Calculator'!K:K,MATCH('Lorri 401b'!N1159,'Retirement Calculator'!A:A,0),0),0)</f>
        <v>21655.303514578787</v>
      </c>
      <c r="K1159" s="444">
        <f t="shared" ca="1" si="103"/>
        <v>-140889.68051663344</v>
      </c>
      <c r="L1159" s="444">
        <f t="shared" ca="1" si="104"/>
        <v>-33954413.004508659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-33954413.004508659</v>
      </c>
      <c r="J1160" s="444">
        <f t="array" ref="J1160">IFERROR(INDEX('Retirement Calculator'!K:K,MATCH('Lorri 401b'!N1160,'Retirement Calculator'!A:A,0),0),0)</f>
        <v>21655.303514578787</v>
      </c>
      <c r="K1160" s="444">
        <f t="shared" ca="1" si="103"/>
        <v>-141566.95128343016</v>
      </c>
      <c r="L1160" s="444">
        <f t="shared" ca="1" si="104"/>
        <v>-34117635.259306669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-34117635.259306669</v>
      </c>
      <c r="J1161" s="444">
        <f t="array" ref="J1161">IFERROR(INDEX('Retirement Calculator'!K:K,MATCH('Lorri 401b'!N1161,'Retirement Calculator'!A:A,0),0),0)</f>
        <v>21655.303514578787</v>
      </c>
      <c r="K1161" s="444">
        <f t="shared" ca="1" si="103"/>
        <v>-142247.04401175521</v>
      </c>
      <c r="L1161" s="444">
        <f t="shared" ca="1" si="104"/>
        <v>-34281537.606833003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-34281537.606833003</v>
      </c>
      <c r="J1162" s="444">
        <f t="array" ref="J1162">IFERROR(INDEX('Retirement Calculator'!K:K,MATCH('Lorri 401b'!N1162,'Retirement Calculator'!A:A,0),0),0)</f>
        <v>21655.303514578787</v>
      </c>
      <c r="K1162" s="444">
        <f t="shared" ca="1" si="103"/>
        <v>-142929.97045978159</v>
      </c>
      <c r="L1162" s="444">
        <f t="shared" ca="1" si="104"/>
        <v>-34446122.880807362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-34446122.880807362</v>
      </c>
      <c r="J1163" s="444">
        <f t="array" ref="J1163">IFERROR(INDEX('Retirement Calculator'!K:K,MATCH('Lorri 401b'!N1163,'Retirement Calculator'!A:A,0),0),0)</f>
        <v>21655.303514578787</v>
      </c>
      <c r="K1163" s="444">
        <f t="shared" ca="1" si="103"/>
        <v>-143615.74243467476</v>
      </c>
      <c r="L1163" s="444">
        <f t="shared" ca="1" si="104"/>
        <v>-34611393.926756613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-34611393.926756613</v>
      </c>
      <c r="J1164" s="444">
        <f t="array" ref="J1164">IFERROR(INDEX('Retirement Calculator'!K:K,MATCH('Lorri 401b'!N1164,'Retirement Calculator'!A:A,0),0),0)</f>
        <v>21655.303514578787</v>
      </c>
      <c r="K1164" s="444">
        <f t="shared" ca="1" si="103"/>
        <v>-144304.37179279662</v>
      </c>
      <c r="L1164" s="444">
        <f t="shared" ca="1" si="104"/>
        <v>-34777353.602063984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-34777353.602063984</v>
      </c>
      <c r="J1165" s="444">
        <f t="array" ref="J1165">IFERROR(INDEX('Retirement Calculator'!K:K,MATCH('Lorri 401b'!N1165,'Retirement Calculator'!A:A,0),0),0)</f>
        <v>21655.303514578787</v>
      </c>
      <c r="K1165" s="444">
        <f t="shared" ca="1" si="103"/>
        <v>-144995.87043991068</v>
      </c>
      <c r="L1165" s="444">
        <f t="shared" ca="1" si="104"/>
        <v>-34944004.776018471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-34944004.776018471</v>
      </c>
      <c r="J1166" s="444">
        <f t="array" ref="J1166">IFERROR(INDEX('Retirement Calculator'!K:K,MATCH('Lorri 401b'!N1166,'Retirement Calculator'!A:A,0),0),0)</f>
        <v>21655.303514578787</v>
      </c>
      <c r="K1166" s="444">
        <f t="shared" ca="1" si="103"/>
        <v>-145690.25033138771</v>
      </c>
      <c r="L1166" s="444">
        <f t="shared" ca="1" si="104"/>
        <v>-35111350.329864435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-35111350.329864435</v>
      </c>
      <c r="J1167" s="444">
        <f t="array" ref="J1167">IFERROR(INDEX('Retirement Calculator'!K:K,MATCH('Lorri 401b'!N1167,'Retirement Calculator'!A:A,0),0),0)</f>
        <v>21655.303514578787</v>
      </c>
      <c r="K1167" s="444">
        <f t="shared" ca="1" si="103"/>
        <v>-146387.52347241255</v>
      </c>
      <c r="L1167" s="444">
        <f t="shared" ca="1" si="104"/>
        <v>-35279393.156851426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-35279393.156851426</v>
      </c>
      <c r="J1168" s="444">
        <f t="array" ref="J1168">IFERROR(INDEX('Retirement Calculator'!K:K,MATCH('Lorri 401b'!N1168,'Retirement Calculator'!A:A,0),0),0)</f>
        <v>21655.303514578787</v>
      </c>
      <c r="K1168" s="444">
        <f t="shared" ca="1" si="103"/>
        <v>-147087.70191819168</v>
      </c>
      <c r="L1168" s="444">
        <f t="shared" ca="1" si="104"/>
        <v>-35448136.162284195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-35448136.162284195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-147700.56734285082</v>
      </c>
      <c r="L1169" s="444">
        <f t="shared" ca="1" si="104"/>
        <v>-35595836.729627043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-35595836.729627043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-148315.98637344601</v>
      </c>
      <c r="L1170" s="444">
        <f t="shared" ca="1" si="104"/>
        <v>-35744152.71600049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-35744152.71600049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-148933.96965000205</v>
      </c>
      <c r="L1171" s="444">
        <f t="shared" ca="1" si="104"/>
        <v>-35893086.68565049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-35893086.68565049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-149554.52785687704</v>
      </c>
      <c r="L1172" s="444">
        <f t="shared" ca="1" si="104"/>
        <v>-36042641.213507369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-36042641.213507369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-150177.67172294736</v>
      </c>
      <c r="L1173" s="444">
        <f t="shared" ca="1" si="104"/>
        <v>-36192818.885230318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-36192818.885230318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-150803.41202179299</v>
      </c>
      <c r="L1174" s="444">
        <f t="shared" ca="1" si="104"/>
        <v>-36343622.297252111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-36343622.297252111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-151431.7595718838</v>
      </c>
      <c r="L1175" s="444">
        <f t="shared" ca="1" si="104"/>
        <v>-36495054.056823991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-36495054.056823991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-152062.72523676662</v>
      </c>
      <c r="L1176" s="444">
        <f t="shared" ca="1" si="104"/>
        <v>-36647116.782060757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-36647116.782060757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-152696.31992525316</v>
      </c>
      <c r="L1177" s="444">
        <f t="shared" ca="1" si="104"/>
        <v>-36799813.101986013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-36799813.101986013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-153332.55459160838</v>
      </c>
      <c r="L1178" s="444">
        <f t="shared" ca="1" si="104"/>
        <v>-36953145.656577624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-36953145.656577624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-153971.4402357401</v>
      </c>
      <c r="L1179" s="444">
        <f t="shared" ca="1" si="104"/>
        <v>-37107117.096813366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-37107117.096813366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-154612.98790338903</v>
      </c>
      <c r="L1180" s="444">
        <f t="shared" ca="1" si="104"/>
        <v>-37261730.084716752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-37261730.084716752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-155257.20868631979</v>
      </c>
      <c r="L1181" s="444">
        <f t="shared" ca="1" si="104"/>
        <v>-37416987.293403074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-37416987.293403074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-155904.11372251282</v>
      </c>
      <c r="L1182" s="444">
        <f t="shared" ca="1" si="104"/>
        <v>-37572891.407125585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-37572891.407125585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-156553.7141963566</v>
      </c>
      <c r="L1183" s="444">
        <f t="shared" ca="1" si="104"/>
        <v>-37729445.121321939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-37729445.121321939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-157206.02133884141</v>
      </c>
      <c r="L1184" s="444">
        <f t="shared" ca="1" si="104"/>
        <v>-37886651.142660782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-37886651.142660782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-157861.04642775326</v>
      </c>
      <c r="L1185" s="444">
        <f t="shared" ca="1" si="104"/>
        <v>-38044512.189088538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-38044512.189088538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-158518.80078786891</v>
      </c>
      <c r="L1186" s="444">
        <f t="shared" ca="1" si="104"/>
        <v>-38203030.989876404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-38203030.989876404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-159179.29579115167</v>
      </c>
      <c r="L1187" s="444">
        <f t="shared" ca="1" si="104"/>
        <v>-38362210.285667554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-38362210.285667554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-159842.54285694813</v>
      </c>
      <c r="L1188" s="444">
        <f t="shared" ca="1" si="104"/>
        <v>-38522052.8285245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-38522052.8285245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-160508.55345218541</v>
      </c>
      <c r="L1189" s="444">
        <f t="shared" ca="1" si="104"/>
        <v>-38682561.381976686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-38682561.381976686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-161177.33909156953</v>
      </c>
      <c r="L1190" s="444">
        <f t="shared" ca="1" si="104"/>
        <v>-38843738.721068256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-38843738.721068256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-161848.9113377844</v>
      </c>
      <c r="L1191" s="444">
        <f t="shared" ca="1" si="104"/>
        <v>-39005587.632406041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-39005587.632406041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-162523.28180169183</v>
      </c>
      <c r="L1192" s="444">
        <f t="shared" ca="1" si="104"/>
        <v>-39168110.914207734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-39168110.914207734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-163200.46214253223</v>
      </c>
      <c r="L1193" s="444">
        <f t="shared" ca="1" si="104"/>
        <v>-39331311.376350269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-39331311.376350269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-163880.46406812611</v>
      </c>
      <c r="L1194" s="444">
        <f t="shared" ca="1" si="104"/>
        <v>-39495191.840418398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-39495191.840418398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-164563.29933507665</v>
      </c>
      <c r="L1195" s="444">
        <f t="shared" ca="1" si="104"/>
        <v>-39659755.139753476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-39659755.139753476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-165248.97974897281</v>
      </c>
      <c r="L1196" s="444">
        <f t="shared" ca="1" si="104"/>
        <v>-39825004.119502448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-39825004.119502448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-165937.51716459353</v>
      </c>
      <c r="L1197" s="444">
        <f t="shared" ca="1" si="104"/>
        <v>-39990941.636667043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-39990941.636667043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-166628.92348611268</v>
      </c>
      <c r="L1198" s="444">
        <f t="shared" ca="1" si="104"/>
        <v>-40157570.560153157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-40157570.560153157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-167323.21066730481</v>
      </c>
      <c r="L1199" s="444">
        <f t="shared" ca="1" si="104"/>
        <v>-40324893.770820461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-40324893.770820461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-168020.39071175191</v>
      </c>
      <c r="L1200" s="444">
        <f t="shared" ca="1" si="104"/>
        <v>-40492914.161532216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-40492914.161532216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-168720.47567305091</v>
      </c>
      <c r="L1201" s="444">
        <f t="shared" ca="1" si="104"/>
        <v>-40661634.637205265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-40661634.637205265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-169423.47765502194</v>
      </c>
      <c r="L1202" s="444">
        <f t="shared" ca="1" si="104"/>
        <v>-40831058.114860289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-40831058.114860289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-170129.40881191788</v>
      </c>
      <c r="L1203" s="444">
        <f t="shared" ca="1" si="104"/>
        <v>-41001187.523672208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-41001187.523672208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-170838.28134863419</v>
      </c>
      <c r="L1204" s="444">
        <f t="shared" ca="1" si="104"/>
        <v>-41172025.805020839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-41172025.805020839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-171550.10752092017</v>
      </c>
      <c r="L1205" s="444">
        <f t="shared" ca="1" si="104"/>
        <v>-41343575.912541762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-41343575.912541762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-172264.89963559067</v>
      </c>
      <c r="L1206" s="444">
        <f t="shared" ca="1" si="104"/>
        <v>-41515840.812177353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-41515840.812177353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-172982.67005073896</v>
      </c>
      <c r="L1207" s="444">
        <f t="shared" ca="1" si="104"/>
        <v>-41688823.482228093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-41688823.482228093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-173703.43117595039</v>
      </c>
      <c r="L1208" s="444">
        <f t="shared" ca="1" si="104"/>
        <v>-41862526.91340404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-41862526.91340404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-174427.19547251682</v>
      </c>
      <c r="L1209" s="444">
        <f t="shared" ca="1" si="104"/>
        <v>-42036954.108876556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-42036954.108876556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-175153.97545365233</v>
      </c>
      <c r="L1210" s="444">
        <f t="shared" ca="1" si="104"/>
        <v>-42212108.084330209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-42212108.084330209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-175883.7836847092</v>
      </c>
      <c r="L1211" s="444">
        <f t="shared" ca="1" si="104"/>
        <v>-42387991.868014917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-42387991.868014917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-176616.63278339547</v>
      </c>
      <c r="L1212" s="444">
        <f t="shared" ca="1" si="104"/>
        <v>-42564608.500798315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-42564608.500798315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-177352.53541999299</v>
      </c>
      <c r="L1213" s="444">
        <f t="shared" ca="1" si="104"/>
        <v>-42741961.036218308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-42741961.036218308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-178091.50431757627</v>
      </c>
      <c r="L1214" s="444">
        <f t="shared" ca="1" si="104"/>
        <v>-42920052.540535882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-42920052.540535882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-178833.55225223285</v>
      </c>
      <c r="L1215" s="444">
        <f t="shared" ca="1" si="104"/>
        <v>-43098886.092788115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-43098886.092788115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-179578.6920532838</v>
      </c>
      <c r="L1216" s="444">
        <f t="shared" ca="1" si="104"/>
        <v>-43278464.784841396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-43278464.784841396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-180326.9366035058</v>
      </c>
      <c r="L1217" s="444">
        <f t="shared" ca="1" si="104"/>
        <v>-43458791.721444905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-43458791.721444905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-181078.29883935378</v>
      </c>
      <c r="L1218" s="444">
        <f t="shared" ca="1" si="104"/>
        <v>-43639870.020284258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-43639870.020284258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-181832.79175118441</v>
      </c>
      <c r="L1219" s="444">
        <f t="shared" ca="1" si="104"/>
        <v>-43821702.812035441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-43821702.812035441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-182590.42838348099</v>
      </c>
      <c r="L1220" s="444">
        <f t="shared" ca="1" si="104"/>
        <v>-44004293.240418926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-44004293.240418926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-183351.22183507885</v>
      </c>
      <c r="L1221" s="444">
        <f t="shared" ca="1" si="104"/>
        <v>-44187644.462254003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-44187644.462254003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-184115.18525939167</v>
      </c>
      <c r="L1222" s="444">
        <f t="shared" ca="1" si="104"/>
        <v>-44371759.647513397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-44371759.647513397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-184882.33186463916</v>
      </c>
      <c r="L1223" s="444">
        <f t="shared" ca="1" si="104"/>
        <v>-44556641.979378037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-44556641.979378037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-185652.67491407515</v>
      </c>
      <c r="L1224" s="444">
        <f t="shared" ca="1" si="104"/>
        <v>-44742294.654292114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-44742294.654292114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-186426.22772621713</v>
      </c>
      <c r="L1225" s="444">
        <f t="shared" ca="1" si="104"/>
        <v>-44928720.882018328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-44928720.882018328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-187203.00367507635</v>
      </c>
      <c r="L1226" s="444">
        <f t="shared" ca="1" si="104"/>
        <v>-45115923.885693401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-45115923.885693401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-187983.01619038917</v>
      </c>
      <c r="L1227" s="444">
        <f t="shared" ca="1" si="104"/>
        <v>-45303906.901883788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-45303906.901883788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-188766.27875784913</v>
      </c>
      <c r="L1228" s="444">
        <f t="shared" ca="1" si="104"/>
        <v>-45492673.180641636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-45492673.180641636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-189552.80491934015</v>
      </c>
      <c r="L1229" s="444">
        <f t="shared" ca="1" si="104"/>
        <v>-45682225.985560976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-45682225.985560976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-190342.60827317074</v>
      </c>
      <c r="L1230" s="444">
        <f t="shared" ca="1" si="104"/>
        <v>-45872568.593834147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-45872568.593834147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-191135.70247430896</v>
      </c>
      <c r="L1231" s="444">
        <f t="shared" ca="1" si="104"/>
        <v>-46063704.296308458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-46063704.296308458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-191932.10123461857</v>
      </c>
      <c r="L1232" s="444">
        <f t="shared" ca="1" si="104"/>
        <v>-46255636.397543073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-46255636.397543073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-192731.81832309614</v>
      </c>
      <c r="L1233" s="444">
        <f t="shared" ca="1" si="104"/>
        <v>-46448368.215866171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-46448368.215866171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-193534.86756610905</v>
      </c>
      <c r="L1234" s="444">
        <f t="shared" ca="1" si="104"/>
        <v>-46641903.08343228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-46641903.08343228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-194341.2628476345</v>
      </c>
      <c r="L1235" s="444">
        <f t="shared" ca="1" si="104"/>
        <v>-46836244.346279912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-46836244.346279912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-195151.01810949962</v>
      </c>
      <c r="L1236" s="444">
        <f t="shared" ca="1" si="104"/>
        <v>-47031395.364389412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-47031395.364389412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-195964.14735162255</v>
      </c>
      <c r="L1237" s="444">
        <f t="shared" ca="1" si="104"/>
        <v>-47227359.511741035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-47227359.511741035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-196780.66463225431</v>
      </c>
      <c r="L1238" s="444">
        <f t="shared" ca="1" si="104"/>
        <v>-47424140.176373288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-47424140.176373288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-197600.58406822203</v>
      </c>
      <c r="L1239" s="444">
        <f t="shared" ca="1" si="104"/>
        <v>-47621740.760441512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-47621740.760441512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-198423.91983517297</v>
      </c>
      <c r="L1240" s="444">
        <f t="shared" ca="1" si="104"/>
        <v>-47820164.680276684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-47820164.680276684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-199250.68616781951</v>
      </c>
      <c r="L1241" s="444">
        <f t="shared" ca="1" si="104"/>
        <v>-48019415.366444506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-48019415.366444506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-200080.89736018545</v>
      </c>
      <c r="L1242" s="444">
        <f t="shared" ca="1" si="104"/>
        <v>-48219496.263804689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-48219496.263804689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-200914.56776585287</v>
      </c>
      <c r="L1243" s="444">
        <f t="shared" ca="1" si="104"/>
        <v>-48420410.831570543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-48420410.831570543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-201751.7117982106</v>
      </c>
      <c r="L1244" s="444">
        <f t="shared" ca="1" si="104"/>
        <v>-48622162.543368757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-48622162.543368757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-202592.34393070315</v>
      </c>
      <c r="L1245" s="444">
        <f t="shared" ca="1" si="104"/>
        <v>-48824754.887299463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-48824754.887299463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-203436.4786970811</v>
      </c>
      <c r="L1246" s="444">
        <f t="shared" ca="1" si="104"/>
        <v>-49028191.365996547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-49028191.365996547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-204284.13069165227</v>
      </c>
      <c r="L1247" s="444">
        <f t="shared" ca="1" si="104"/>
        <v>-49232475.496688202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-49232475.496688202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-205135.31456953418</v>
      </c>
      <c r="L1248" s="444">
        <f t="shared" ca="1" si="104"/>
        <v>-49437610.811257735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-49437610.811257735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-205990.04504690724</v>
      </c>
      <c r="L1249" s="444">
        <f t="shared" ca="1" si="104"/>
        <v>-49643600.856304646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-49643600.856304646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-206848.33690126936</v>
      </c>
      <c r="L1250" s="444">
        <f t="shared" ca="1" si="104"/>
        <v>-49850449.193205915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-49850449.193205915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-207710.2049716913</v>
      </c>
      <c r="L1251" s="444">
        <f t="shared" ca="1" si="104"/>
        <v>-50058159.398177609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-50058159.398177609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-208575.66415907338</v>
      </c>
      <c r="L1252" s="444">
        <f t="shared" ca="1" si="104"/>
        <v>-50266735.062336683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-50266735.062336683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-209444.72942640283</v>
      </c>
      <c r="L1253" s="444">
        <f t="shared" ca="1" si="104"/>
        <v>-50476179.79176309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-50476179.79176309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-210317.41579901287</v>
      </c>
      <c r="L1254" s="444">
        <f t="shared" ca="1" si="104"/>
        <v>-50686497.207562104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-50686497.207562104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-211193.73836484211</v>
      </c>
      <c r="L1255" s="444">
        <f t="shared" ca="1" si="104"/>
        <v>-50897690.945926949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-50897690.945926949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-212073.71227469563</v>
      </c>
      <c r="L1256" s="444">
        <f t="shared" ca="1" si="104"/>
        <v>-51109764.658201642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-51109764.658201642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-212957.35274250683</v>
      </c>
      <c r="L1257" s="444">
        <f t="shared" ca="1" si="104"/>
        <v>-51322722.01094415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-51322722.01094415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-213844.67504560063</v>
      </c>
      <c r="L1258" s="444">
        <f t="shared" ca="1" si="104"/>
        <v>-51536566.685989752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-51536566.685989752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-214735.6945249573</v>
      </c>
      <c r="L1259" s="444">
        <f t="shared" ca="1" si="104"/>
        <v>-51751302.380514711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-51751302.380514711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-215630.42658547795</v>
      </c>
      <c r="L1260" s="444">
        <f t="shared" ca="1" si="104"/>
        <v>-51966932.807100192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-51966932.807100192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-216528.88669625079</v>
      </c>
      <c r="L1261" s="444">
        <f t="shared" ca="1" si="104"/>
        <v>-52183461.693796441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-52183461.693796441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-217431.09039081851</v>
      </c>
      <c r="L1262" s="444">
        <f t="shared" ca="1" si="104"/>
        <v>-52400892.784187257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-52400892.784187257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-218337.05326744687</v>
      </c>
      <c r="L1263" s="444">
        <f t="shared" ca="1" si="104"/>
        <v>-52619229.837454706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-52619229.837454706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-219246.79098939462</v>
      </c>
      <c r="L1264" s="444">
        <f t="shared" ca="1" si="104"/>
        <v>-52838476.628444098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-52838476.628444098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-220160.31928518371</v>
      </c>
      <c r="L1265" s="444">
        <f t="shared" ca="1" si="104"/>
        <v>-53058636.947729282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-53058636.947729282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-221077.653948872</v>
      </c>
      <c r="L1266" s="444">
        <f t="shared" ca="1" si="104"/>
        <v>-53279714.601678155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-53279714.601678155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-221998.81084032563</v>
      </c>
      <c r="L1267" s="444">
        <f t="shared" ca="1" si="104"/>
        <v>-53501713.412518479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-53501713.412518479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-222923.80588549364</v>
      </c>
      <c r="L1268" s="444">
        <f t="shared" ca="1" si="104"/>
        <v>-53724637.218403973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-53724637.218403973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-223852.65507668321</v>
      </c>
      <c r="L1269" s="444">
        <f t="shared" ca="1" si="104"/>
        <v>-53948489.873480655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-53948489.873480655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-224785.37447283606</v>
      </c>
      <c r="L1270" s="444">
        <f t="shared" ca="1" si="104"/>
        <v>-54173275.247953489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-54173275.247953489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-225721.98019980619</v>
      </c>
      <c r="L1271" s="444">
        <f t="shared" ca="1" si="104"/>
        <v>-54398997.228153296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-54398997.228153296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-226662.48845063872</v>
      </c>
      <c r="L1272" s="444">
        <f t="shared" ca="1" si="104"/>
        <v>-54625659.716603935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-54625659.716603935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-227606.91548584972</v>
      </c>
      <c r="L1273" s="444">
        <f t="shared" ca="1" si="104"/>
        <v>-54853266.632089786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-54853266.632089786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-228555.27763370745</v>
      </c>
      <c r="L1274" s="444">
        <f t="shared" ca="1" si="104"/>
        <v>-55081821.90972349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-55081821.90972349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-229507.59129051454</v>
      </c>
      <c r="L1275" s="444">
        <f t="shared" ca="1" si="104"/>
        <v>-55311329.501014002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-55311329.501014002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-230463.87292089168</v>
      </c>
      <c r="L1276" s="444">
        <f t="shared" ca="1" si="104"/>
        <v>-55541793.373934895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-55541793.373934895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-231424.13905806208</v>
      </c>
      <c r="L1277" s="444">
        <f t="shared" ca="1" si="104"/>
        <v>-55773217.512992956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-55773217.512992956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-232388.40630413732</v>
      </c>
      <c r="L1278" s="444">
        <f t="shared" ca="1" si="104"/>
        <v>-56005605.919297092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-56005605.919297092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-233356.69133040454</v>
      </c>
      <c r="L1279" s="444">
        <f t="shared" ca="1" si="104"/>
        <v>-56238962.610627495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-56238962.610627495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-234329.01087761455</v>
      </c>
      <c r="L1280" s="444">
        <f t="shared" ca="1" si="104"/>
        <v>-56473291.621505111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-56473291.621505111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-235305.38175627129</v>
      </c>
      <c r="L1281" s="444">
        <f t="shared" ca="1" si="104"/>
        <v>-56708597.00326138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-56708597.00326138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-236285.82084692243</v>
      </c>
      <c r="L1282" s="444">
        <f t="shared" ca="1" si="104"/>
        <v>-56944882.824108303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-56944882.824108303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-237270.34510045126</v>
      </c>
      <c r="L1283" s="444">
        <f t="shared" ref="L1283:L1537" ca="1" si="109">I1283-J1283+K1283</f>
        <v>-57182153.16920875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-57182153.16920875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-238258.97153836978</v>
      </c>
      <c r="L1284" s="444">
        <f t="shared" ca="1" si="109"/>
        <v>-57420412.140747122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-57420412.140747122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-239251.71725311302</v>
      </c>
      <c r="L1285" s="444">
        <f t="shared" ca="1" si="109"/>
        <v>-57659663.858000234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-57659663.858000234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-240248.5994083343</v>
      </c>
      <c r="L1286" s="444">
        <f t="shared" ca="1" si="109"/>
        <v>-57899912.45740857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-57899912.45740857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-241249.63523920238</v>
      </c>
      <c r="L1287" s="444">
        <f t="shared" ca="1" si="109"/>
        <v>-58141162.092647769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-58141162.092647769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-242254.84205269901</v>
      </c>
      <c r="L1288" s="444">
        <f t="shared" ca="1" si="109"/>
        <v>-58383416.934700467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-58383416.934700467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-243264.23722791861</v>
      </c>
      <c r="L1289" s="444">
        <f t="shared" ca="1" si="109"/>
        <v>-58626681.171928383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-58626681.171928383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-244277.83821636825</v>
      </c>
      <c r="L1290" s="444">
        <f t="shared" ca="1" si="109"/>
        <v>-58870959.010144755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-58870959.010144755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-245295.66254226983</v>
      </c>
      <c r="L1291" s="444">
        <f t="shared" ca="1" si="109"/>
        <v>-59116254.672687024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-59116254.672687024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-246317.72780286256</v>
      </c>
      <c r="L1292" s="444">
        <f t="shared" ca="1" si="109"/>
        <v>-59362572.400489889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-59362572.400489889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-247344.05166870786</v>
      </c>
      <c r="L1293" s="444">
        <f t="shared" ca="1" si="109"/>
        <v>-59609916.4521586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-59609916.4521586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-248374.65188399414</v>
      </c>
      <c r="L1294" s="444">
        <f t="shared" ca="1" si="109"/>
        <v>-59858291.104042597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-59858291.104042597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-249409.54626684412</v>
      </c>
      <c r="L1295" s="444">
        <f t="shared" ca="1" si="109"/>
        <v>-60107700.650309443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-60107700.650309443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-250448.75270962267</v>
      </c>
      <c r="L1296" s="444">
        <f t="shared" ca="1" si="109"/>
        <v>-60358149.403019063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-60358149.403019063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-251492.28917924609</v>
      </c>
      <c r="L1297" s="444">
        <f t="shared" ca="1" si="109"/>
        <v>-60609641.692198306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-60609641.692198306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-252540.1737174929</v>
      </c>
      <c r="L1298" s="444">
        <f t="shared" ca="1" si="109"/>
        <v>-60862181.865915798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-60862181.865915798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-253592.42444131582</v>
      </c>
      <c r="L1299" s="444">
        <f t="shared" ca="1" si="109"/>
        <v>-61115774.290357113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-61115774.290357113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-254649.05954315467</v>
      </c>
      <c r="L1300" s="444">
        <f t="shared" ca="1" si="109"/>
        <v>-61370423.349900268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-61370423.349900268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-255710.09729125112</v>
      </c>
      <c r="L1301" s="444">
        <f t="shared" ca="1" si="109"/>
        <v>-61626133.447191522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-61626133.447191522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-256775.55602996467</v>
      </c>
      <c r="L1302" s="444">
        <f t="shared" ca="1" si="109"/>
        <v>-61882909.003221489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-61882909.003221489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-257845.45418008952</v>
      </c>
      <c r="L1303" s="444">
        <f t="shared" ca="1" si="109"/>
        <v>-62140754.457401581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-62140754.457401581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-258919.81023917324</v>
      </c>
      <c r="L1304" s="444">
        <f t="shared" ca="1" si="109"/>
        <v>-62399674.267640755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-62399674.267640755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-259998.64278183645</v>
      </c>
      <c r="L1305" s="444">
        <f t="shared" ca="1" si="109"/>
        <v>-62659672.910422593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-62659672.910422593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-261081.97046009413</v>
      </c>
      <c r="L1306" s="444">
        <f t="shared" ca="1" si="109"/>
        <v>-62920754.880882688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-62920754.880882688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-262169.81200367789</v>
      </c>
      <c r="L1307" s="444">
        <f t="shared" ca="1" si="109"/>
        <v>-63182924.692886367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-63182924.692886367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-263262.18622035987</v>
      </c>
      <c r="L1308" s="444">
        <f t="shared" ca="1" si="109"/>
        <v>-63446186.87910673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-63446186.87910673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-264359.11199627805</v>
      </c>
      <c r="L1309" s="444">
        <f t="shared" ca="1" si="109"/>
        <v>-63710545.991103008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-63710545.991103008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-265460.60829626251</v>
      </c>
      <c r="L1310" s="444">
        <f t="shared" ca="1" si="109"/>
        <v>-63976006.599399269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-63976006.599399269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-266566.69416416361</v>
      </c>
      <c r="L1311" s="444">
        <f t="shared" ca="1" si="109"/>
        <v>-64242573.293563433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-64242573.293563433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-267677.38872318098</v>
      </c>
      <c r="L1312" s="444">
        <f t="shared" ca="1" si="109"/>
        <v>-64510250.682286613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-64510250.682286613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-268792.71117619419</v>
      </c>
      <c r="L1313" s="444">
        <f t="shared" ca="1" si="109"/>
        <v>-64779043.393462807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-64779043.393462807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-269912.68080609501</v>
      </c>
      <c r="L1314" s="444">
        <f t="shared" ca="1" si="109"/>
        <v>-65048956.0742689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-65048956.0742689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-271037.3169761204</v>
      </c>
      <c r="L1315" s="444">
        <f t="shared" ca="1" si="109"/>
        <v>-65319993.391245022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-65319993.391245022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-272166.63913018757</v>
      </c>
      <c r="L1316" s="444">
        <f t="shared" ca="1" si="109"/>
        <v>-65592160.030375212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-65592160.030375212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-273300.66679323005</v>
      </c>
      <c r="L1317" s="444">
        <f t="shared" ca="1" si="109"/>
        <v>-65865460.69716844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-65865460.69716844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-274439.41957153514</v>
      </c>
      <c r="L1318" s="444">
        <f t="shared" ca="1" si="109"/>
        <v>-66139900.116739973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-66139900.116739973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-275582.9171530832</v>
      </c>
      <c r="L1319" s="444">
        <f t="shared" ca="1" si="109"/>
        <v>-66415483.033893056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-66415483.033893056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-276731.17930788774</v>
      </c>
      <c r="L1320" s="444">
        <f t="shared" ca="1" si="109"/>
        <v>-66692214.213200942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-66692214.213200942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-277884.22588833724</v>
      </c>
      <c r="L1321" s="444">
        <f t="shared" ca="1" si="109"/>
        <v>-66970098.439089276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-66970098.439089276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-279042.07682953862</v>
      </c>
      <c r="L1322" s="444">
        <f t="shared" ca="1" si="109"/>
        <v>-67249140.515918821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-67249140.515918821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-280204.75214966177</v>
      </c>
      <c r="L1323" s="444">
        <f t="shared" ca="1" si="109"/>
        <v>-67529345.268068478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-67529345.268068478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-281372.2719502853</v>
      </c>
      <c r="L1324" s="444">
        <f t="shared" ca="1" si="109"/>
        <v>-67810717.540018767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-67810717.540018767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-282544.65641674487</v>
      </c>
      <c r="L1325" s="444">
        <f t="shared" ca="1" si="109"/>
        <v>-68093262.196435511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-68093262.196435511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-283721.92581848131</v>
      </c>
      <c r="L1326" s="444">
        <f t="shared" ca="1" si="109"/>
        <v>-68376984.122253999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-68376984.122253999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-284904.10050939163</v>
      </c>
      <c r="L1327" s="444">
        <f t="shared" ca="1" si="109"/>
        <v>-68661888.222763389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-68661888.222763389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-286091.20092818077</v>
      </c>
      <c r="L1328" s="444">
        <f t="shared" ca="1" si="109"/>
        <v>-68947979.423691571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-68947979.423691571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-287283.24759871489</v>
      </c>
      <c r="L1329" s="444">
        <f t="shared" ca="1" si="109"/>
        <v>-69235262.671290278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-69235262.671290278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-288480.26113037614</v>
      </c>
      <c r="L1330" s="444">
        <f t="shared" ca="1" si="109"/>
        <v>-69523742.932420656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-69523742.932420656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-289682.2622184194</v>
      </c>
      <c r="L1331" s="444">
        <f t="shared" ca="1" si="109"/>
        <v>-69813425.194639072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-69813425.194639072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-290889.27164432948</v>
      </c>
      <c r="L1332" s="444">
        <f t="shared" ca="1" si="109"/>
        <v>-70104314.466283396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-70104314.466283396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-292101.3102761808</v>
      </c>
      <c r="L1333" s="444">
        <f t="shared" ca="1" si="109"/>
        <v>-70396415.776559576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-70396415.776559576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-293318.39906899823</v>
      </c>
      <c r="L1334" s="444">
        <f t="shared" ca="1" si="109"/>
        <v>-70689734.175628573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-70689734.175628573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-294540.55906511907</v>
      </c>
      <c r="L1335" s="444">
        <f t="shared" ca="1" si="109"/>
        <v>-70984274.734693691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-70984274.734693691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-295767.81139455707</v>
      </c>
      <c r="L1336" s="444">
        <f t="shared" ca="1" si="109"/>
        <v>-71280042.546088248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-71280042.546088248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-297000.17727536772</v>
      </c>
      <c r="L1337" s="444">
        <f t="shared" ca="1" si="109"/>
        <v>-71577042.723363623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-71577042.723363623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-298237.67801401508</v>
      </c>
      <c r="L1338" s="444">
        <f t="shared" ca="1" si="109"/>
        <v>-71875280.401377633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-71875280.401377633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-299480.33500574011</v>
      </c>
      <c r="L1339" s="444">
        <f t="shared" ca="1" si="109"/>
        <v>-72174760.736383379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-72174760.736383379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-300728.16973493074</v>
      </c>
      <c r="L1340" s="444">
        <f t="shared" ca="1" si="109"/>
        <v>-72475488.906118304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-72475488.906118304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-301981.2037754929</v>
      </c>
      <c r="L1341" s="444">
        <f t="shared" ca="1" si="109"/>
        <v>-72777470.109893799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-72777470.109893799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-303239.45879122417</v>
      </c>
      <c r="L1342" s="444">
        <f t="shared" ca="1" si="109"/>
        <v>-73080709.568685025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-73080709.568685025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-304502.95653618762</v>
      </c>
      <c r="L1343" s="444">
        <f t="shared" ca="1" si="109"/>
        <v>-73385212.525221214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-73385212.525221214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-305771.7188550884</v>
      </c>
      <c r="L1344" s="444">
        <f t="shared" ca="1" si="109"/>
        <v>-73690984.244076297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-73690984.244076297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-307045.76768365124</v>
      </c>
      <c r="L1345" s="444">
        <f t="shared" ca="1" si="109"/>
        <v>-73998030.011759952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-73998030.011759952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-308325.12504899979</v>
      </c>
      <c r="L1346" s="444">
        <f t="shared" ca="1" si="109"/>
        <v>-74306355.136808947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-74306355.136808947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-309609.81307003729</v>
      </c>
      <c r="L1347" s="444">
        <f t="shared" ca="1" si="109"/>
        <v>-74615964.949878991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-74615964.949878991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-310899.85395782912</v>
      </c>
      <c r="L1348" s="444">
        <f t="shared" ca="1" si="109"/>
        <v>-74926864.803836823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-74926864.803836823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-312195.27001598675</v>
      </c>
      <c r="L1349" s="444">
        <f t="shared" ca="1" si="109"/>
        <v>-75239060.073852807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-75239060.073852807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-313496.08364105335</v>
      </c>
      <c r="L1350" s="444">
        <f t="shared" ca="1" si="109"/>
        <v>-75552556.15749386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-75552556.15749386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-314802.31732289109</v>
      </c>
      <c r="L1351" s="444">
        <f t="shared" ca="1" si="109"/>
        <v>-75867358.474816754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-75867358.474816754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-316113.99364506983</v>
      </c>
      <c r="L1352" s="444">
        <f t="shared" ca="1" si="109"/>
        <v>-76183472.468461826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-76183472.468461826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-317431.13528525759</v>
      </c>
      <c r="L1353" s="444">
        <f t="shared" ca="1" si="109"/>
        <v>-76500903.603747085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-76500903.603747085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-318753.76501561282</v>
      </c>
      <c r="L1354" s="444">
        <f t="shared" ca="1" si="109"/>
        <v>-76819657.368762702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-76819657.368762702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-320081.90570317791</v>
      </c>
      <c r="L1355" s="444">
        <f t="shared" ca="1" si="109"/>
        <v>-77139739.274465874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-77139739.274465874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-321415.5803102745</v>
      </c>
      <c r="L1356" s="444">
        <f t="shared" ca="1" si="109"/>
        <v>-77461154.854776144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-77461154.854776144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-322754.81189490057</v>
      </c>
      <c r="L1357" s="444">
        <f t="shared" ca="1" si="109"/>
        <v>-77783909.666671038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-77783909.666671038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-324099.6236111293</v>
      </c>
      <c r="L1358" s="444">
        <f t="shared" ca="1" si="109"/>
        <v>-78108009.29028216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-78108009.29028216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-325450.03870950901</v>
      </c>
      <c r="L1359" s="444">
        <f t="shared" ca="1" si="109"/>
        <v>-78433459.328991666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-78433459.328991666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-326806.08053746528</v>
      </c>
      <c r="L1360" s="444">
        <f t="shared" ca="1" si="109"/>
        <v>-78760265.409529135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-78760265.409529135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-328167.77253970475</v>
      </c>
      <c r="L1361" s="444">
        <f t="shared" ca="1" si="109"/>
        <v>-79088433.18206884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-79088433.18206884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-329535.13825862017</v>
      </c>
      <c r="L1362" s="444">
        <f t="shared" ca="1" si="109"/>
        <v>-79417968.320327461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-79417968.320327461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-330908.20133469778</v>
      </c>
      <c r="L1363" s="444">
        <f t="shared" ca="1" si="109"/>
        <v>-79748876.521662161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-79748876.521662161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-332286.98550692567</v>
      </c>
      <c r="L1364" s="444">
        <f t="shared" ca="1" si="109"/>
        <v>-80081163.507169083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-80081163.507169083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-333671.51461320452</v>
      </c>
      <c r="L1365" s="444">
        <f t="shared" ca="1" si="109"/>
        <v>-80414835.021782294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-80414835.021782294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-335061.81259075954</v>
      </c>
      <c r="L1366" s="444">
        <f t="shared" ca="1" si="109"/>
        <v>-80749896.834373057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-80749896.834373057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-336457.90347655438</v>
      </c>
      <c r="L1367" s="444">
        <f t="shared" ca="1" si="109"/>
        <v>-81086354.737849608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-81086354.737849608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-337859.8114077067</v>
      </c>
      <c r="L1368" s="444">
        <f t="shared" ca="1" si="109"/>
        <v>-81424214.549257308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-81424214.549257308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-339267.56062190543</v>
      </c>
      <c r="L1369" s="444">
        <f t="shared" ca="1" si="109"/>
        <v>-81763482.109879211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-81763482.109879211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-340681.17545783002</v>
      </c>
      <c r="L1370" s="444">
        <f t="shared" ca="1" si="109"/>
        <v>-82104163.285337046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-82104163.285337046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-342100.68035557104</v>
      </c>
      <c r="L1371" s="444">
        <f t="shared" ca="1" si="109"/>
        <v>-82446263.96569261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-82446263.96569261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-343526.09985705256</v>
      </c>
      <c r="L1372" s="444">
        <f t="shared" ca="1" si="109"/>
        <v>-82789790.065549657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-82789790.065549657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-344957.45860645687</v>
      </c>
      <c r="L1373" s="444">
        <f t="shared" ca="1" si="109"/>
        <v>-83134747.524156108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-83134747.524156108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-346394.78135065048</v>
      </c>
      <c r="L1374" s="444">
        <f t="shared" ca="1" si="109"/>
        <v>-83481142.305506766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-83481142.305506766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-347838.09293961152</v>
      </c>
      <c r="L1375" s="444">
        <f t="shared" ca="1" si="109"/>
        <v>-83828980.398446381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-83828980.398446381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-349287.41832685994</v>
      </c>
      <c r="L1376" s="444">
        <f t="shared" ca="1" si="109"/>
        <v>-84178267.816773236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-84178267.816773236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-350742.78256988846</v>
      </c>
      <c r="L1377" s="444">
        <f t="shared" ca="1" si="109"/>
        <v>-84529010.599343121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-84529010.599343121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-352204.21083059633</v>
      </c>
      <c r="L1378" s="444">
        <f t="shared" ca="1" si="109"/>
        <v>-84881214.81017372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-84881214.81017372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-353671.72837572382</v>
      </c>
      <c r="L1379" s="444">
        <f t="shared" ca="1" si="109"/>
        <v>-85234886.538549438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-85234886.538549438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-355145.36057728931</v>
      </c>
      <c r="L1380" s="444">
        <f t="shared" ca="1" si="109"/>
        <v>-85590031.899126723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-85590031.899126723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-356625.13291302801</v>
      </c>
      <c r="L1381" s="444">
        <f t="shared" ca="1" si="109"/>
        <v>-85946657.032039747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-85946657.032039747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-358111.07096683228</v>
      </c>
      <c r="L1382" s="444">
        <f t="shared" ca="1" si="109"/>
        <v>-86304768.103006572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-86304768.103006572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-359603.20042919402</v>
      </c>
      <c r="L1383" s="444">
        <f t="shared" ca="1" si="109"/>
        <v>-86664371.303435773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-86664371.303435773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-361101.54709764908</v>
      </c>
      <c r="L1384" s="444">
        <f t="shared" ca="1" si="109"/>
        <v>-87025472.850533426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-87025472.850533426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-362606.13687722263</v>
      </c>
      <c r="L1385" s="444">
        <f t="shared" ca="1" si="109"/>
        <v>-87388078.98741065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-87388078.98741065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-364116.99578087771</v>
      </c>
      <c r="L1386" s="444">
        <f t="shared" ca="1" si="109"/>
        <v>-87752195.98319152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-87752195.98319152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-365634.14992996468</v>
      </c>
      <c r="L1387" s="444">
        <f t="shared" ca="1" si="109"/>
        <v>-88117830.13312149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-88117830.13312149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-367157.62555467285</v>
      </c>
      <c r="L1388" s="444">
        <f t="shared" ca="1" si="109"/>
        <v>-88484987.758676156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-88484987.758676156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-368687.44899448397</v>
      </c>
      <c r="L1389" s="444">
        <f t="shared" ca="1" si="109"/>
        <v>-88853675.207670644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-88853675.207670644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-370223.64669862768</v>
      </c>
      <c r="L1390" s="444">
        <f t="shared" ca="1" si="109"/>
        <v>-89223898.854369268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-89223898.854369268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-371766.24522653862</v>
      </c>
      <c r="L1391" s="444">
        <f t="shared" ca="1" si="109"/>
        <v>-89595665.0995958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-89595665.0995958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-373315.27124831581</v>
      </c>
      <c r="L1392" s="444">
        <f t="shared" ca="1" si="109"/>
        <v>-89968980.370844111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-89968980.370844111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-374870.75154518377</v>
      </c>
      <c r="L1393" s="444">
        <f t="shared" ca="1" si="109"/>
        <v>-90343851.122389302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-90343851.122389302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-376432.71300995542</v>
      </c>
      <c r="L1394" s="444">
        <f t="shared" ca="1" si="109"/>
        <v>-90720283.835399255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-90720283.835399255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-378001.18264749687</v>
      </c>
      <c r="L1395" s="444">
        <f t="shared" ca="1" si="109"/>
        <v>-91098285.018046752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-91098285.018046752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-379576.18757519481</v>
      </c>
      <c r="L1396" s="444">
        <f t="shared" ca="1" si="109"/>
        <v>-91477861.205621943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-91477861.205621943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-381157.75502342475</v>
      </c>
      <c r="L1397" s="444">
        <f t="shared" ca="1" si="109"/>
        <v>-91859018.960645363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-91859018.960645363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-382745.91233602236</v>
      </c>
      <c r="L1398" s="444">
        <f t="shared" ca="1" si="109"/>
        <v>-92241764.872981384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-92241764.872981384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-384340.68697075575</v>
      </c>
      <c r="L1399" s="444">
        <f t="shared" ca="1" si="109"/>
        <v>-92626105.55995214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-92626105.55995214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-385942.10649980057</v>
      </c>
      <c r="L1400" s="444">
        <f t="shared" ca="1" si="109"/>
        <v>-93012047.666451946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-93012047.666451946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-387550.19861021644</v>
      </c>
      <c r="L1401" s="444">
        <f t="shared" ca="1" si="109"/>
        <v>-93399597.865062162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-93399597.865062162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-389164.99110442569</v>
      </c>
      <c r="L1402" s="444">
        <f t="shared" ca="1" si="109"/>
        <v>-93788762.856166586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-93788762.856166586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-390786.51190069411</v>
      </c>
      <c r="L1403" s="444">
        <f t="shared" ca="1" si="109"/>
        <v>-94179549.368067279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-94179549.368067279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-392414.78903361363</v>
      </c>
      <c r="L1404" s="444">
        <f t="shared" ca="1" si="109"/>
        <v>-94571964.157100886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-94571964.157100886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-394049.85065458703</v>
      </c>
      <c r="L1405" s="444">
        <f t="shared" ca="1" si="109"/>
        <v>-94966014.007755473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-94966014.007755473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-395691.72503231448</v>
      </c>
      <c r="L1406" s="444">
        <f t="shared" ca="1" si="109"/>
        <v>-95361705.732787788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-95361705.732787788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-397340.44055328245</v>
      </c>
      <c r="L1407" s="444">
        <f t="shared" ca="1" si="109"/>
        <v>-95759046.173341066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-95759046.173341066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-398996.02572225442</v>
      </c>
      <c r="L1408" s="444">
        <f t="shared" ca="1" si="109"/>
        <v>-96158042.199063316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-96158042.199063316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-400658.50916276383</v>
      </c>
      <c r="L1409" s="444">
        <f t="shared" ca="1" si="109"/>
        <v>-96558700.708226085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-96558700.708226085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-402327.91961760866</v>
      </c>
      <c r="L1410" s="444">
        <f t="shared" ca="1" si="109"/>
        <v>-96961028.627843693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-96961028.627843693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-404004.2859493487</v>
      </c>
      <c r="L1411" s="444">
        <f t="shared" ca="1" si="109"/>
        <v>-97365032.913793042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-97365032.913793042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-405687.63714080432</v>
      </c>
      <c r="L1412" s="444">
        <f t="shared" ca="1" si="109"/>
        <v>-97770720.550933853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-97770720.550933853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-407378.0022955577</v>
      </c>
      <c r="L1413" s="444">
        <f t="shared" ca="1" si="109"/>
        <v>-98178098.553229406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-98178098.553229406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-409075.41063845588</v>
      </c>
      <c r="L1414" s="444">
        <f t="shared" ca="1" si="109"/>
        <v>-98587173.963867858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-98587173.963867858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-410779.8915161161</v>
      </c>
      <c r="L1415" s="444">
        <f t="shared" ca="1" si="109"/>
        <v>-98997953.855383977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-98997953.855383977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-412491.47439743322</v>
      </c>
      <c r="L1416" s="444">
        <f t="shared" ca="1" si="109"/>
        <v>-99410445.329781413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-99410445.329781413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-414210.18887408922</v>
      </c>
      <c r="L1417" s="444">
        <f t="shared" ca="1" si="109"/>
        <v>-99824655.518655509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-99824655.518655509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-415936.06466106459</v>
      </c>
      <c r="L1418" s="444">
        <f t="shared" ca="1" si="109"/>
        <v>-100240591.58331658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-100240591.58331658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-417669.13159715239</v>
      </c>
      <c r="L1419" s="444">
        <f t="shared" ca="1" si="109"/>
        <v>-100658260.71491373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-100658260.71491373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-419409.41964547383</v>
      </c>
      <c r="L1420" s="444">
        <f t="shared" ca="1" si="109"/>
        <v>-101077670.1345592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-101077670.1345592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-421156.95889399666</v>
      </c>
      <c r="L1421" s="444">
        <f t="shared" ca="1" si="109"/>
        <v>-101498827.0934532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-101498827.0934532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-422911.77955605497</v>
      </c>
      <c r="L1422" s="444">
        <f t="shared" ca="1" si="109"/>
        <v>-101921738.87300925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-101921738.87300925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-424673.91197087185</v>
      </c>
      <c r="L1423" s="444">
        <f t="shared" ca="1" si="109"/>
        <v>-102346412.78498012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-102346412.78498012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-426443.38660408382</v>
      </c>
      <c r="L1424" s="444">
        <f t="shared" ca="1" si="109"/>
        <v>-102772856.1715842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-102772856.1715842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-428220.23404826754</v>
      </c>
      <c r="L1425" s="444">
        <f t="shared" ca="1" si="109"/>
        <v>-103201076.40563247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-103201076.40563247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-430004.48502346862</v>
      </c>
      <c r="L1426" s="444">
        <f t="shared" ca="1" si="109"/>
        <v>-103631080.89065593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-103631080.89065593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-431796.17037773307</v>
      </c>
      <c r="L1427" s="444">
        <f t="shared" ca="1" si="109"/>
        <v>-104062877.06103367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-104062877.06103367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-433595.32108764024</v>
      </c>
      <c r="L1428" s="444">
        <f t="shared" ca="1" si="109"/>
        <v>-104496472.38212131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-104496472.38212131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-435401.96825883881</v>
      </c>
      <c r="L1429" s="444">
        <f t="shared" ca="1" si="109"/>
        <v>-104931874.35038015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-104931874.35038015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-437216.14312658395</v>
      </c>
      <c r="L1430" s="444">
        <f t="shared" ca="1" si="109"/>
        <v>-105369090.49350673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-105369090.49350673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-439037.87705627811</v>
      </c>
      <c r="L1431" s="444">
        <f t="shared" ca="1" si="109"/>
        <v>-105808128.370563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-105808128.370563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-440867.20154401258</v>
      </c>
      <c r="L1432" s="444">
        <f t="shared" ca="1" si="109"/>
        <v>-106248995.57210702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-106248995.57210702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-442704.14821711258</v>
      </c>
      <c r="L1433" s="444">
        <f t="shared" ca="1" si="109"/>
        <v>-106691699.72032413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-106691699.72032413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-444548.74883468385</v>
      </c>
      <c r="L1434" s="444">
        <f t="shared" ca="1" si="109"/>
        <v>-107136248.46915881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-107136248.46915881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-446401.03528816171</v>
      </c>
      <c r="L1435" s="444">
        <f t="shared" ca="1" si="109"/>
        <v>-107582649.50444697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-107582649.50444697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-448261.03960186231</v>
      </c>
      <c r="L1436" s="444">
        <f t="shared" ca="1" si="109"/>
        <v>-108030910.54404883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-108030910.54404883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-450128.7939335368</v>
      </c>
      <c r="L1437" s="444">
        <f t="shared" ca="1" si="109"/>
        <v>-108481039.33798237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-108481039.33798237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-452004.33057492651</v>
      </c>
      <c r="L1438" s="444">
        <f t="shared" ca="1" si="109"/>
        <v>-108933043.6685573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-108933043.6685573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-453887.68195232213</v>
      </c>
      <c r="L1439" s="444">
        <f t="shared" ca="1" si="109"/>
        <v>-109386931.35050963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-109386931.35050963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-455778.88062712346</v>
      </c>
      <c r="L1440" s="444">
        <f t="shared" ca="1" si="109"/>
        <v>-109842710.23113675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-109842710.23113675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-457677.95929640316</v>
      </c>
      <c r="L1441" s="444">
        <f t="shared" ca="1" si="109"/>
        <v>-110300388.19043316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-110300388.19043316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-459584.95079347142</v>
      </c>
      <c r="L1442" s="444">
        <f t="shared" ca="1" si="109"/>
        <v>-110759973.14122663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-110759973.14122663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-461499.88808844431</v>
      </c>
      <c r="L1443" s="444">
        <f t="shared" ca="1" si="109"/>
        <v>-111221473.02931508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-111221473.02931508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-463422.80428881285</v>
      </c>
      <c r="L1444" s="444">
        <f t="shared" ca="1" si="109"/>
        <v>-111684895.8336039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-111684895.8336039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-465353.73264001618</v>
      </c>
      <c r="L1445" s="444">
        <f t="shared" ca="1" si="109"/>
        <v>-112150249.56624392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-112150249.56624392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-467292.70652601635</v>
      </c>
      <c r="L1446" s="444">
        <f t="shared" ca="1" si="109"/>
        <v>-112617542.27276993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-112617542.27276993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-469239.75946987461</v>
      </c>
      <c r="L1447" s="444">
        <f t="shared" ca="1" si="109"/>
        <v>-113086782.03223981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-113086782.03223981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-471194.92513433244</v>
      </c>
      <c r="L1448" s="444">
        <f t="shared" ca="1" si="109"/>
        <v>-113557976.95737414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-113557976.95737414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-473158.23732239217</v>
      </c>
      <c r="L1449" s="444">
        <f t="shared" ca="1" si="109"/>
        <v>-114031135.19469653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-114031135.19469653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-475129.72997790214</v>
      </c>
      <c r="L1450" s="444">
        <f t="shared" ca="1" si="109"/>
        <v>-114506264.92467444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-114506264.92467444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-477109.43718614342</v>
      </c>
      <c r="L1451" s="444">
        <f t="shared" ca="1" si="109"/>
        <v>-114983374.36186057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-114983374.36186057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-479097.39317441906</v>
      </c>
      <c r="L1452" s="444">
        <f t="shared" ca="1" si="109"/>
        <v>-115462471.755035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-115462471.755035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-481093.63231264584</v>
      </c>
      <c r="L1453" s="444">
        <f t="shared" ca="1" si="109"/>
        <v>-115943565.38734764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-115943565.38734764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-483098.18911394855</v>
      </c>
      <c r="L1454" s="444">
        <f t="shared" ca="1" si="109"/>
        <v>-116426663.57646158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-116426663.57646158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-485111.0982352565</v>
      </c>
      <c r="L1455" s="444">
        <f t="shared" ca="1" si="109"/>
        <v>-116911774.67469683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-116911774.67469683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-487132.39447790344</v>
      </c>
      <c r="L1456" s="444">
        <f t="shared" ca="1" si="109"/>
        <v>-117398907.06917474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-117398907.06917474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-489162.11278822809</v>
      </c>
      <c r="L1457" s="444">
        <f t="shared" ca="1" si="109"/>
        <v>-117888069.18196297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-117888069.18196297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-491200.28825817903</v>
      </c>
      <c r="L1458" s="444">
        <f t="shared" ca="1" si="109"/>
        <v>-118379269.47022115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-118379269.47022115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-493246.9561259214</v>
      </c>
      <c r="L1459" s="444">
        <f t="shared" ca="1" si="109"/>
        <v>-118872516.42634706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-118872516.42634706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-495302.15177644609</v>
      </c>
      <c r="L1460" s="444">
        <f t="shared" ca="1" si="109"/>
        <v>-119367818.57812351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-119367818.57812351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-497365.91074218135</v>
      </c>
      <c r="L1461" s="444">
        <f t="shared" ca="1" si="109"/>
        <v>-119865184.48886569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-119865184.48886569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-499438.26870360697</v>
      </c>
      <c r="L1462" s="444">
        <f t="shared" ca="1" si="109"/>
        <v>-120364622.7575693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-120364622.7575693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-501519.26148987212</v>
      </c>
      <c r="L1463" s="444">
        <f t="shared" ca="1" si="109"/>
        <v>-120866142.01905917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-120866142.01905917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-503608.92507941322</v>
      </c>
      <c r="L1464" s="444">
        <f t="shared" ca="1" si="109"/>
        <v>-121369750.94413859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-121369750.94413859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-505707.29560057743</v>
      </c>
      <c r="L1465" s="444">
        <f t="shared" ca="1" si="109"/>
        <v>-121875458.23973916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-121875458.23973916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-507814.40933224652</v>
      </c>
      <c r="L1466" s="444">
        <f t="shared" ca="1" si="109"/>
        <v>-122383272.64907141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-122383272.64907141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-509930.30270446424</v>
      </c>
      <c r="L1467" s="444">
        <f t="shared" ca="1" si="109"/>
        <v>-122893202.95177588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-122893202.95177588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-512055.01229906618</v>
      </c>
      <c r="L1468" s="444">
        <f t="shared" ca="1" si="109"/>
        <v>-123405257.96407494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-123405257.96407494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-514188.5748503122</v>
      </c>
      <c r="L1469" s="444">
        <f t="shared" ca="1" si="109"/>
        <v>-123919446.53892525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-123919446.53892525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-516331.02724552184</v>
      </c>
      <c r="L1470" s="444">
        <f t="shared" ca="1" si="109"/>
        <v>-124435777.56617077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-124435777.56617077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-518482.40652571153</v>
      </c>
      <c r="L1471" s="444">
        <f t="shared" ca="1" si="109"/>
        <v>-124954259.97269648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-124954259.97269648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-520642.74988623534</v>
      </c>
      <c r="L1472" s="444">
        <f t="shared" ca="1" si="109"/>
        <v>-125474902.72258271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-125474902.72258271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-522812.09467742796</v>
      </c>
      <c r="L1473" s="444">
        <f t="shared" ca="1" si="109"/>
        <v>-125997714.81726015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-125997714.81726015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-524990.47840525059</v>
      </c>
      <c r="L1474" s="444">
        <f t="shared" ca="1" si="109"/>
        <v>-126522705.2956654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-126522705.2956654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-527177.93873193918</v>
      </c>
      <c r="L1475" s="444">
        <f t="shared" ca="1" si="109"/>
        <v>-127049883.23439734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-127049883.23439734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-529374.51347665559</v>
      </c>
      <c r="L1476" s="444">
        <f t="shared" ca="1" si="109"/>
        <v>-127579257.74787399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-127579257.74787399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-531580.2406161417</v>
      </c>
      <c r="L1477" s="444">
        <f t="shared" ca="1" si="109"/>
        <v>-128110837.98849013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-128110837.98849013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-533795.15828537557</v>
      </c>
      <c r="L1478" s="444">
        <f t="shared" ca="1" si="109"/>
        <v>-128644633.14677551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-128644633.14677551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-536019.30477823131</v>
      </c>
      <c r="L1479" s="444">
        <f t="shared" ca="1" si="109"/>
        <v>-129180652.45155375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-129180652.45155375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-538252.7185481406</v>
      </c>
      <c r="L1480" s="444">
        <f t="shared" ca="1" si="109"/>
        <v>-129718905.17010188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-129718905.17010188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-540495.43820875778</v>
      </c>
      <c r="L1481" s="444">
        <f t="shared" ca="1" si="109"/>
        <v>-130259400.60831064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-130259400.60831064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-542747.50253462768</v>
      </c>
      <c r="L1482" s="444">
        <f t="shared" ca="1" si="109"/>
        <v>-130802148.11084527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-130802148.11084527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-545008.95046185527</v>
      </c>
      <c r="L1483" s="444">
        <f t="shared" ca="1" si="109"/>
        <v>-131347157.06130712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-131347157.06130712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-547279.8210887796</v>
      </c>
      <c r="L1484" s="444">
        <f t="shared" ca="1" si="109"/>
        <v>-131894436.88239589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-131894436.88239589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-549560.15367664956</v>
      </c>
      <c r="L1485" s="444">
        <f t="shared" ca="1" si="109"/>
        <v>-132443997.03607254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-132443997.03607254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-551849.98765030212</v>
      </c>
      <c r="L1486" s="444">
        <f t="shared" ca="1" si="109"/>
        <v>-132995847.02372284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-132995847.02372284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-554149.36259884515</v>
      </c>
      <c r="L1487" s="444">
        <f t="shared" ca="1" si="109"/>
        <v>-133549996.38632169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-133549996.38632169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-556458.31827634037</v>
      </c>
      <c r="L1488" s="444">
        <f t="shared" ca="1" si="109"/>
        <v>-134106454.70459804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-134106454.70459804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-558776.89460249187</v>
      </c>
      <c r="L1489" s="444">
        <f t="shared" ca="1" si="109"/>
        <v>-134665231.59920052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-134665231.59920052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-561105.13166333549</v>
      </c>
      <c r="L1490" s="444">
        <f t="shared" ca="1" si="109"/>
        <v>-135226336.73086384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-135226336.73086384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-563443.06971193268</v>
      </c>
      <c r="L1491" s="444">
        <f t="shared" ca="1" si="109"/>
        <v>-135789779.80057576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-135789779.80057576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-565790.74916906562</v>
      </c>
      <c r="L1492" s="444">
        <f t="shared" ca="1" si="109"/>
        <v>-136355570.54974481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-136355570.54974481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-568148.21062393673</v>
      </c>
      <c r="L1493" s="444">
        <f t="shared" ca="1" si="109"/>
        <v>-136923718.76036876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-136923718.76036876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-570515.49483486987</v>
      </c>
      <c r="L1494" s="444">
        <f t="shared" ca="1" si="109"/>
        <v>-137494234.25520363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-137494234.25520363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-572892.6427300151</v>
      </c>
      <c r="L1495" s="444">
        <f t="shared" ca="1" si="109"/>
        <v>-138067126.89793366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-138067126.89793366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-575279.69540805696</v>
      </c>
      <c r="L1496" s="444">
        <f t="shared" ca="1" si="109"/>
        <v>-138642406.59334171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-138642406.59334171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-577676.69413892378</v>
      </c>
      <c r="L1497" s="444">
        <f t="shared" ca="1" si="109"/>
        <v>-139220083.28748062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-139220083.28748062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-580083.68036450259</v>
      </c>
      <c r="L1498" s="444">
        <f t="shared" ca="1" si="109"/>
        <v>-139800166.96784511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-139800166.96784511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-582500.69569935463</v>
      </c>
      <c r="L1499" s="444">
        <f t="shared" ca="1" si="109"/>
        <v>-140382667.66354448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-140382667.66354448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-584927.78193143534</v>
      </c>
      <c r="L1500" s="444">
        <f t="shared" ca="1" si="109"/>
        <v>-140967595.44547591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-140967595.44547591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-587364.98102281627</v>
      </c>
      <c r="L1501" s="444">
        <f t="shared" ca="1" si="109"/>
        <v>-141554960.42649871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-141554960.42649871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-589812.33511041128</v>
      </c>
      <c r="L1502" s="444">
        <f t="shared" ca="1" si="109"/>
        <v>-142144772.76160914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-142144772.76160914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-592269.88650670473</v>
      </c>
      <c r="L1503" s="444">
        <f t="shared" ca="1" si="109"/>
        <v>-142737042.64811584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-142737042.64811584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-594737.67770048266</v>
      </c>
      <c r="L1504" s="444">
        <f t="shared" ca="1" si="109"/>
        <v>-143331780.32581633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-143331780.32581633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-597215.75135756808</v>
      </c>
      <c r="L1505" s="444">
        <f t="shared" ca="1" si="109"/>
        <v>-143928996.07717389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-143928996.07717389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-599704.15032155789</v>
      </c>
      <c r="L1506" s="444">
        <f t="shared" ca="1" si="109"/>
        <v>-144528700.22749543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-144528700.22749543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-602202.9176145643</v>
      </c>
      <c r="L1507" s="444">
        <f t="shared" ca="1" si="109"/>
        <v>-145130903.14511001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-145130903.14511001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-604712.09643795842</v>
      </c>
      <c r="L1508" s="444">
        <f t="shared" ca="1" si="109"/>
        <v>-145735615.24154797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-145735615.24154797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-607231.73017311655</v>
      </c>
      <c r="L1509" s="444">
        <f t="shared" ca="1" si="109"/>
        <v>-146342846.97172108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-146342846.97172108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-609761.86238217121</v>
      </c>
      <c r="L1510" s="444">
        <f t="shared" ca="1" si="109"/>
        <v>-146952608.83410326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-146952608.83410326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-612302.53680876351</v>
      </c>
      <c r="L1511" s="444">
        <f t="shared" ca="1" si="109"/>
        <v>-147564911.37091202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-147564911.37091202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-614853.79737880011</v>
      </c>
      <c r="L1512" s="444">
        <f t="shared" ca="1" si="109"/>
        <v>-148179765.16829082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-148179765.16829082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-617415.68820121174</v>
      </c>
      <c r="L1513" s="444">
        <f t="shared" ca="1" si="109"/>
        <v>-148797180.85649204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-148797180.85649204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-619988.25356871681</v>
      </c>
      <c r="L1514" s="444">
        <f t="shared" ca="1" si="109"/>
        <v>-149417169.11006075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-149417169.11006075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-622571.53795858647</v>
      </c>
      <c r="L1515" s="444">
        <f t="shared" ca="1" si="109"/>
        <v>-150039740.64801934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-150039740.64801934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-625165.58603341389</v>
      </c>
      <c r="L1516" s="444">
        <f t="shared" ca="1" si="109"/>
        <v>-150664906.23405275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-150664906.23405275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-627770.44264188642</v>
      </c>
      <c r="L1517" s="444">
        <f t="shared" ca="1" si="109"/>
        <v>-151292676.67669463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-151292676.67669463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-630386.15281956096</v>
      </c>
      <c r="L1518" s="444">
        <f t="shared" ca="1" si="109"/>
        <v>-151923062.82951421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-151923062.82951421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-633012.76178964251</v>
      </c>
      <c r="L1519" s="444">
        <f t="shared" ca="1" si="109"/>
        <v>-152556075.59130386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-152556075.59130386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-635650.31496376602</v>
      </c>
      <c r="L1520" s="444">
        <f t="shared" ca="1" si="109"/>
        <v>-153191725.90626761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-153191725.90626761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-638298.85794278176</v>
      </c>
      <c r="L1521" s="444">
        <f t="shared" ca="1" si="109"/>
        <v>-153830024.7642104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-153830024.7642104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-640958.43651754339</v>
      </c>
      <c r="L1522" s="444">
        <f t="shared" ca="1" si="109"/>
        <v>-154470983.20072794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-154470983.20072794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-643629.09666969976</v>
      </c>
      <c r="L1523" s="444">
        <f t="shared" ca="1" si="109"/>
        <v>-155114612.29739764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-155114612.29739764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-646310.88457249012</v>
      </c>
      <c r="L1524" s="444">
        <f t="shared" ca="1" si="109"/>
        <v>-155760923.18197012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-155760923.18197012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-649003.84659154213</v>
      </c>
      <c r="L1525" s="444">
        <f t="shared" ca="1" si="109"/>
        <v>-156409927.02856165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-156409927.02856165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-651708.02928567352</v>
      </c>
      <c r="L1526" s="444">
        <f t="shared" ca="1" si="109"/>
        <v>-157061635.05784732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-157061635.05784732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-654423.47940769722</v>
      </c>
      <c r="L1527" s="444">
        <f t="shared" ca="1" si="109"/>
        <v>-157716058.53725502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-157716058.53725502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-657150.24390522926</v>
      </c>
      <c r="L1528" s="444">
        <f t="shared" ca="1" si="109"/>
        <v>-158373208.78116024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-158373208.78116024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-659888.36992150103</v>
      </c>
      <c r="L1529" s="444">
        <f t="shared" ca="1" si="109"/>
        <v>-159033097.15108174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-159033097.15108174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-662637.90479617391</v>
      </c>
      <c r="L1530" s="444">
        <f t="shared" ca="1" si="109"/>
        <v>-159695735.05587792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-159695735.05587792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-665398.89606615796</v>
      </c>
      <c r="L1531" s="444">
        <f t="shared" ca="1" si="109"/>
        <v>-160361133.95194408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-160361133.95194408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-668171.39146643365</v>
      </c>
      <c r="L1532" s="444">
        <f t="shared" ca="1" si="109"/>
        <v>-161029305.34341052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-161029305.34341052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-670955.43893087714</v>
      </c>
      <c r="L1533" s="444">
        <f t="shared" ca="1" si="109"/>
        <v>-161700260.78234139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-161700260.78234139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-673751.08659308916</v>
      </c>
      <c r="L1534" s="444">
        <f t="shared" ca="1" si="109"/>
        <v>-162374011.86893448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-162374011.86893448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-676558.38278722705</v>
      </c>
      <c r="L1535" s="444">
        <f t="shared" ca="1" si="109"/>
        <v>-163050570.25172171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-163050570.25172171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-679377.37604884047</v>
      </c>
      <c r="L1536" s="444">
        <f t="shared" ca="1" si="109"/>
        <v>-163729947.62777054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-163729947.62777054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-682208.11511571053</v>
      </c>
      <c r="L1537" s="444">
        <f t="shared" ca="1" si="109"/>
        <v>-164412155.74288625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-164412155.74288625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-685050.64892869268</v>
      </c>
      <c r="L1538" s="444">
        <f t="shared" ref="L1538:L1792" ca="1" si="114">I1538-J1538+K1538</f>
        <v>-165097206.39181495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-165097206.39181495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-687905.02663256228</v>
      </c>
      <c r="L1539" s="444">
        <f t="shared" ca="1" si="114"/>
        <v>-165785111.41844749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-165785111.41844749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-690771.2975768646</v>
      </c>
      <c r="L1540" s="444">
        <f t="shared" ca="1" si="114"/>
        <v>-166475882.71602437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-166475882.71602437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-693649.51131676824</v>
      </c>
      <c r="L1541" s="444">
        <f t="shared" ca="1" si="114"/>
        <v>-167169532.22734115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-167169532.22734115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-696539.71761392138</v>
      </c>
      <c r="L1542" s="444">
        <f t="shared" ca="1" si="114"/>
        <v>-167866071.94495508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-167866071.94495508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-699441.96643731277</v>
      </c>
      <c r="L1543" s="444">
        <f t="shared" ca="1" si="114"/>
        <v>-168565513.91139239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-168565513.91139239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-702356.30796413496</v>
      </c>
      <c r="L1544" s="444">
        <f t="shared" ca="1" si="114"/>
        <v>-169267870.21935654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-169267870.21935654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-705282.79258065228</v>
      </c>
      <c r="L1545" s="444">
        <f t="shared" ca="1" si="114"/>
        <v>-169973153.0119372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-169973153.0119372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-708221.47088307166</v>
      </c>
      <c r="L1546" s="444">
        <f t="shared" ca="1" si="114"/>
        <v>-170681374.48282027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-170681374.48282027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-711172.39367841778</v>
      </c>
      <c r="L1547" s="444">
        <f t="shared" ca="1" si="114"/>
        <v>-171392546.8764987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-171392546.8764987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-714135.61198541126</v>
      </c>
      <c r="L1548" s="444">
        <f t="shared" ca="1" si="114"/>
        <v>-172106682.48848411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-172106682.48848411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-717111.17703535047</v>
      </c>
      <c r="L1549" s="444">
        <f t="shared" ca="1" si="114"/>
        <v>-172823793.66551948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-172823793.66551948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-720099.14027299779</v>
      </c>
      <c r="L1550" s="444">
        <f t="shared" ca="1" si="114"/>
        <v>-173543892.80579248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-173543892.80579248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-723099.55335746869</v>
      </c>
      <c r="L1551" s="444">
        <f t="shared" ca="1" si="114"/>
        <v>-174266992.35914996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-174266992.35914996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-726112.46816312487</v>
      </c>
      <c r="L1552" s="444">
        <f t="shared" ca="1" si="114"/>
        <v>-174993104.8273131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-174993104.8273131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-729137.93678047124</v>
      </c>
      <c r="L1553" s="444">
        <f t="shared" ca="1" si="114"/>
        <v>-175722242.76409358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-175722242.76409358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-732176.01151705661</v>
      </c>
      <c r="L1554" s="444">
        <f t="shared" ca="1" si="114"/>
        <v>-176454418.77561063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-176454418.77561063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-735226.74489837757</v>
      </c>
      <c r="L1555" s="444">
        <f t="shared" ca="1" si="114"/>
        <v>-177189645.520509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-177189645.520509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-738290.18966878753</v>
      </c>
      <c r="L1556" s="444">
        <f t="shared" ca="1" si="114"/>
        <v>-177927935.71017778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-177927935.71017778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-741366.39879240736</v>
      </c>
      <c r="L1557" s="444">
        <f t="shared" ca="1" si="114"/>
        <v>-178669302.1089702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-178669302.1089702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-744455.4254540425</v>
      </c>
      <c r="L1558" s="444">
        <f t="shared" ca="1" si="114"/>
        <v>-179413757.53442425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-179413757.53442425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-747557.32306010101</v>
      </c>
      <c r="L1559" s="444">
        <f t="shared" ca="1" si="114"/>
        <v>-180161314.85748434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-180161314.85748434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-750672.14523951802</v>
      </c>
      <c r="L1560" s="444">
        <f t="shared" ca="1" si="114"/>
        <v>-180911987.00272387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-180911987.00272387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-753799.94584468275</v>
      </c>
      <c r="L1561" s="444">
        <f t="shared" ca="1" si="114"/>
        <v>-181665786.94856855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-181665786.94856855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-756940.778952369</v>
      </c>
      <c r="L1562" s="444">
        <f t="shared" ca="1" si="114"/>
        <v>-182422727.72752091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-182422727.72752091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-760094.69886467047</v>
      </c>
      <c r="L1563" s="444">
        <f t="shared" ca="1" si="114"/>
        <v>-183182822.42638558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-183182822.42638558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-763261.76010993996</v>
      </c>
      <c r="L1564" s="444">
        <f t="shared" ca="1" si="114"/>
        <v>-183946084.18649551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-183946084.18649551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-766442.01744373131</v>
      </c>
      <c r="L1565" s="444">
        <f t="shared" ca="1" si="114"/>
        <v>-184712526.20393923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-184712526.20393923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-769635.52584974677</v>
      </c>
      <c r="L1566" s="444">
        <f t="shared" ca="1" si="114"/>
        <v>-185482161.72978899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-185482161.72978899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-772842.34054078744</v>
      </c>
      <c r="L1567" s="444">
        <f t="shared" ca="1" si="114"/>
        <v>-186255004.07032979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-186255004.07032979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-776062.51695970749</v>
      </c>
      <c r="L1568" s="444">
        <f t="shared" ca="1" si="114"/>
        <v>-187031066.58728948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-187031066.58728948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-779296.11078037287</v>
      </c>
      <c r="L1569" s="444">
        <f t="shared" ca="1" si="114"/>
        <v>-187810362.69806984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-187810362.69806984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-782543.17790862429</v>
      </c>
      <c r="L1570" s="444">
        <f t="shared" ca="1" si="114"/>
        <v>-188592905.87597847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-188592905.87597847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-785803.77448324359</v>
      </c>
      <c r="L1571" s="444">
        <f t="shared" ca="1" si="114"/>
        <v>-189378709.6504617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-189378709.6504617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-789077.9568769238</v>
      </c>
      <c r="L1572" s="444">
        <f t="shared" ca="1" si="114"/>
        <v>-190167787.60733864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-190167787.60733864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-792365.78169724427</v>
      </c>
      <c r="L1573" s="444">
        <f t="shared" ca="1" si="114"/>
        <v>-190960153.38903588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-190960153.38903588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-795667.30578764947</v>
      </c>
      <c r="L1574" s="444">
        <f t="shared" ca="1" si="114"/>
        <v>-191755820.69482353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-191755820.69482353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-798982.58622843144</v>
      </c>
      <c r="L1575" s="444">
        <f t="shared" ca="1" si="114"/>
        <v>-192554803.28105196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-192554803.28105196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-802311.68033771648</v>
      </c>
      <c r="L1576" s="444">
        <f t="shared" ca="1" si="114"/>
        <v>-193357114.96138969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-193357114.96138969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-805654.64567245706</v>
      </c>
      <c r="L1577" s="444">
        <f t="shared" ca="1" si="114"/>
        <v>-194162769.60706216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-194162769.60706216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-809011.54002942564</v>
      </c>
      <c r="L1578" s="444">
        <f t="shared" ca="1" si="114"/>
        <v>-194971781.1470916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-194971781.1470916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-812382.42144621501</v>
      </c>
      <c r="L1579" s="444">
        <f t="shared" ca="1" si="114"/>
        <v>-195784163.5685378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-195784163.5685378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-815767.34820224089</v>
      </c>
      <c r="L1580" s="444">
        <f t="shared" ca="1" si="114"/>
        <v>-196599930.91674003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-196599930.91674003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-819166.37881975016</v>
      </c>
      <c r="L1581" s="444">
        <f t="shared" ca="1" si="114"/>
        <v>-197419097.29555979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-197419097.29555979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-822579.57206483243</v>
      </c>
      <c r="L1582" s="444">
        <f t="shared" ca="1" si="114"/>
        <v>-198241676.86762464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-198241676.86762464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-826006.98694843601</v>
      </c>
      <c r="L1583" s="444">
        <f t="shared" ca="1" si="114"/>
        <v>-199067683.85457307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-199067683.85457307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-829448.68272738776</v>
      </c>
      <c r="L1584" s="444">
        <f t="shared" ca="1" si="114"/>
        <v>-199897132.53730047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-199897132.53730047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-832904.71890541865</v>
      </c>
      <c r="L1585" s="444">
        <f t="shared" ca="1" si="114"/>
        <v>-200730037.25620589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-200730037.25620589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-836375.15523419122</v>
      </c>
      <c r="L1586" s="444">
        <f t="shared" ca="1" si="114"/>
        <v>-201566412.41144007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-201566412.41144007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-839860.05171433359</v>
      </c>
      <c r="L1587" s="444">
        <f t="shared" ca="1" si="114"/>
        <v>-202406272.46315441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-202406272.46315441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-843359.46859647671</v>
      </c>
      <c r="L1588" s="444">
        <f t="shared" ca="1" si="114"/>
        <v>-203249631.93175089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-203249631.93175089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-846873.46638229536</v>
      </c>
      <c r="L1589" s="444">
        <f t="shared" ca="1" si="114"/>
        <v>-204096505.39813319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-204096505.39813319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-850402.10582555493</v>
      </c>
      <c r="L1590" s="444">
        <f t="shared" ca="1" si="114"/>
        <v>-204946907.50395873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-204946907.50395873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-853945.4479331614</v>
      </c>
      <c r="L1591" s="444">
        <f t="shared" ca="1" si="114"/>
        <v>-205800852.9518919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-205800852.9518919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-857503.55396621628</v>
      </c>
      <c r="L1592" s="444">
        <f t="shared" ca="1" si="114"/>
        <v>-206658356.50585812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-206658356.50585812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-861076.48544107552</v>
      </c>
      <c r="L1593" s="444">
        <f t="shared" ca="1" si="114"/>
        <v>-207519432.99129921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-207519432.99129921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-864664.30413041334</v>
      </c>
      <c r="L1594" s="444">
        <f t="shared" ca="1" si="114"/>
        <v>-208384097.29542962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-208384097.29542962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-868267.07206429006</v>
      </c>
      <c r="L1595" s="444">
        <f t="shared" ca="1" si="114"/>
        <v>-209252364.3674939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-209252364.3674939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-871884.85153122444</v>
      </c>
      <c r="L1596" s="444">
        <f t="shared" ca="1" si="114"/>
        <v>-210124249.21902514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-210124249.21902514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-875517.70507927134</v>
      </c>
      <c r="L1597" s="444">
        <f t="shared" ca="1" si="114"/>
        <v>-210999766.92410439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-210999766.92410439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-879165.69551710179</v>
      </c>
      <c r="L1598" s="444">
        <f t="shared" ca="1" si="114"/>
        <v>-211878932.61962149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-211878932.61962149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-882828.88591508952</v>
      </c>
      <c r="L1599" s="444">
        <f t="shared" ca="1" si="114"/>
        <v>-212761761.50553659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-212761761.50553659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-886507.33960640244</v>
      </c>
      <c r="L1600" s="444">
        <f t="shared" ca="1" si="114"/>
        <v>-213648268.84514299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-213648268.84514299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-890201.12018809561</v>
      </c>
      <c r="L1601" s="444">
        <f t="shared" ca="1" si="114"/>
        <v>-214538469.96533108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-214538469.96533108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-893910.29152221268</v>
      </c>
      <c r="L1602" s="444">
        <f t="shared" ca="1" si="114"/>
        <v>-215432380.25685328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-215432380.25685328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-897634.91773688875</v>
      </c>
      <c r="L1603" s="444">
        <f t="shared" ca="1" si="114"/>
        <v>-216330015.17459017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-216330015.17459017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-901375.06322745886</v>
      </c>
      <c r="L1604" s="444">
        <f t="shared" ca="1" si="114"/>
        <v>-217231390.23781762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-217231390.23781762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-905130.79265757324</v>
      </c>
      <c r="L1605" s="444">
        <f t="shared" ca="1" si="114"/>
        <v>-218136521.0304752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-218136521.0304752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-908902.17096031341</v>
      </c>
      <c r="L1606" s="444">
        <f t="shared" ca="1" si="114"/>
        <v>-219045423.20143551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-219045423.20143551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-912689.26333931461</v>
      </c>
      <c r="L1607" s="444">
        <f t="shared" ca="1" si="114"/>
        <v>-219958112.46477482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-219958112.46477482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-916492.1352698952</v>
      </c>
      <c r="L1608" s="444">
        <f t="shared" ca="1" si="114"/>
        <v>-220874604.60004473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-220874604.60004473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-920310.8525001863</v>
      </c>
      <c r="L1609" s="444">
        <f t="shared" ca="1" si="114"/>
        <v>-221794915.45254493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-221794915.45254493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-924145.48105227039</v>
      </c>
      <c r="L1610" s="444">
        <f t="shared" ca="1" si="114"/>
        <v>-222719060.93359721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-222719060.93359721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-927996.08722332167</v>
      </c>
      <c r="L1611" s="444">
        <f t="shared" ca="1" si="114"/>
        <v>-223647057.02082053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-223647057.02082053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-931862.73758675205</v>
      </c>
      <c r="L1612" s="444">
        <f t="shared" ca="1" si="114"/>
        <v>-224578919.75840729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-224578919.75840729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-935745.49899336381</v>
      </c>
      <c r="L1613" s="444">
        <f t="shared" ca="1" si="114"/>
        <v>-225514665.25740066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-225514665.25740066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-939644.4385725027</v>
      </c>
      <c r="L1614" s="444">
        <f t="shared" ca="1" si="114"/>
        <v>-226454309.69597316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-226454309.69597316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-943559.62373322144</v>
      </c>
      <c r="L1615" s="444">
        <f t="shared" ca="1" si="114"/>
        <v>-227397869.31970638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-227397869.31970638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-947491.12216544326</v>
      </c>
      <c r="L1616" s="444">
        <f t="shared" ca="1" si="114"/>
        <v>-228345360.44187182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-228345360.44187182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-951439.00184113253</v>
      </c>
      <c r="L1617" s="444">
        <f t="shared" ca="1" si="114"/>
        <v>-229296799.44371295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-229296799.44371295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-955403.33101547055</v>
      </c>
      <c r="L1618" s="444">
        <f t="shared" ca="1" si="114"/>
        <v>-230252202.77472842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-230252202.77472842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-959384.17822803499</v>
      </c>
      <c r="L1619" s="444">
        <f t="shared" ca="1" si="114"/>
        <v>-231211586.95295644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-231211586.95295644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-963381.61230398505</v>
      </c>
      <c r="L1620" s="444">
        <f t="shared" ca="1" si="114"/>
        <v>-232174968.56526041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-232174968.56526041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-967395.70235525176</v>
      </c>
      <c r="L1621" s="444">
        <f t="shared" ca="1" si="114"/>
        <v>-233142364.26761568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-233142364.26761568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-971426.51778173202</v>
      </c>
      <c r="L1622" s="444">
        <f t="shared" ca="1" si="114"/>
        <v>-234113790.78539741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-234113790.78539741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-975474.1282724893</v>
      </c>
      <c r="L1623" s="444">
        <f t="shared" ca="1" si="114"/>
        <v>-235089264.91366991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-235089264.91366991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-979538.60380695795</v>
      </c>
      <c r="L1624" s="444">
        <f t="shared" ca="1" si="114"/>
        <v>-236068803.51747689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-236068803.51747689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-983620.01465615386</v>
      </c>
      <c r="L1625" s="444">
        <f t="shared" ca="1" si="114"/>
        <v>-237052423.53213304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-237052423.53213304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-987718.43138388754</v>
      </c>
      <c r="L1626" s="444">
        <f t="shared" ca="1" si="114"/>
        <v>-238040141.96351692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-238040141.96351692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-991833.92484798713</v>
      </c>
      <c r="L1627" s="444">
        <f t="shared" ca="1" si="114"/>
        <v>-239031975.88836491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-239031975.88836491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-995966.5662015205</v>
      </c>
      <c r="L1628" s="444">
        <f t="shared" ca="1" si="114"/>
        <v>-240027942.45456642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-240027942.45456642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-1000116.4268940267</v>
      </c>
      <c r="L1629" s="444">
        <f t="shared" ca="1" si="114"/>
        <v>-241028058.88146046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-241028058.88146046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-1004283.578672752</v>
      </c>
      <c r="L1630" s="444">
        <f t="shared" ca="1" si="114"/>
        <v>-242032342.46013322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-242032342.46013322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-1008468.0935838884</v>
      </c>
      <c r="L1631" s="444">
        <f t="shared" ca="1" si="114"/>
        <v>-243040810.55371711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-243040810.55371711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-1012670.0439738212</v>
      </c>
      <c r="L1632" s="444">
        <f t="shared" ca="1" si="114"/>
        <v>-244053480.59769094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-244053480.59769094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-1016889.5024903789</v>
      </c>
      <c r="L1633" s="444">
        <f t="shared" ca="1" si="114"/>
        <v>-245070370.10018131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-245070370.10018131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-1021126.5420840887</v>
      </c>
      <c r="L1634" s="444">
        <f t="shared" ca="1" si="114"/>
        <v>-246091496.64226541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-246091496.64226541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-1025381.2360094392</v>
      </c>
      <c r="L1635" s="444">
        <f t="shared" ca="1" si="114"/>
        <v>-247116877.87827486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-247116877.87827486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-1029653.6578261452</v>
      </c>
      <c r="L1636" s="444">
        <f t="shared" ca="1" si="114"/>
        <v>-248146531.53610101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-248146531.53610101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-1033943.8814004209</v>
      </c>
      <c r="L1637" s="444">
        <f t="shared" ca="1" si="114"/>
        <v>-249180475.41750142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-249180475.41750142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-1038251.9809062559</v>
      </c>
      <c r="L1638" s="444">
        <f t="shared" ca="1" si="114"/>
        <v>-250218727.39840767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-250218727.39840767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-1042578.0308266986</v>
      </c>
      <c r="L1639" s="444">
        <f t="shared" ca="1" si="114"/>
        <v>-251261305.42923436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-251261305.42923436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-1046922.1059551431</v>
      </c>
      <c r="L1640" s="444">
        <f t="shared" ca="1" si="114"/>
        <v>-252308227.53518951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-252308227.53518951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-1051284.281396623</v>
      </c>
      <c r="L1641" s="444">
        <f t="shared" ca="1" si="114"/>
        <v>-253359511.81658614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-253359511.81658614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-1055664.6325691089</v>
      </c>
      <c r="L1642" s="444">
        <f t="shared" ca="1" si="114"/>
        <v>-254415176.44915524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-254415176.44915524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-1060063.2352048135</v>
      </c>
      <c r="L1643" s="444">
        <f t="shared" ca="1" si="114"/>
        <v>-255475239.68436006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-255475239.68436006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-1064480.1653515003</v>
      </c>
      <c r="L1644" s="444">
        <f t="shared" ca="1" si="114"/>
        <v>-256539719.84971157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-256539719.84971157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-1068915.4993737983</v>
      </c>
      <c r="L1645" s="444">
        <f t="shared" ca="1" si="114"/>
        <v>-257608635.34908536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-257608635.34908536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-1073369.3139545224</v>
      </c>
      <c r="L1646" s="444">
        <f t="shared" ca="1" si="114"/>
        <v>-258682004.66303989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-258682004.66303989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-1077841.6860959996</v>
      </c>
      <c r="L1647" s="444">
        <f t="shared" ca="1" si="114"/>
        <v>-259759846.34913591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-259759846.34913591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-1082332.6931213995</v>
      </c>
      <c r="L1648" s="444">
        <f t="shared" ca="1" si="114"/>
        <v>-260842179.04225731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-260842179.04225731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-1086842.4126760722</v>
      </c>
      <c r="L1649" s="444">
        <f t="shared" ca="1" si="114"/>
        <v>-261929021.45493338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-261929021.45493338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-1091370.9227288889</v>
      </c>
      <c r="L1650" s="444">
        <f t="shared" ca="1" si="114"/>
        <v>-263020392.37766227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-263020392.37766227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-1095918.3015735927</v>
      </c>
      <c r="L1651" s="444">
        <f t="shared" ca="1" si="114"/>
        <v>-264116310.67923588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-264116310.67923588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-1100484.6278301494</v>
      </c>
      <c r="L1652" s="444">
        <f t="shared" ca="1" si="114"/>
        <v>-265216795.30706602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-265216795.30706602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-1105069.9804461084</v>
      </c>
      <c r="L1653" s="444">
        <f t="shared" ca="1" si="114"/>
        <v>-266321865.28751212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-266321865.28751212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-1109674.4386979672</v>
      </c>
      <c r="L1654" s="444">
        <f t="shared" ca="1" si="114"/>
        <v>-267431539.72621009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-267431539.72621009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-1114298.082192542</v>
      </c>
      <c r="L1655" s="444">
        <f t="shared" ca="1" si="114"/>
        <v>-268545837.80840266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-268545837.80840266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-1118940.9908683444</v>
      </c>
      <c r="L1656" s="444">
        <f t="shared" ca="1" si="114"/>
        <v>-269664778.79927099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-269664778.79927099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-1123603.2449969624</v>
      </c>
      <c r="L1657" s="444">
        <f t="shared" ca="1" si="114"/>
        <v>-270788382.04426795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-270788382.04426795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-1128284.9251844499</v>
      </c>
      <c r="L1658" s="444">
        <f t="shared" ca="1" si="114"/>
        <v>-271916666.96945238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-271916666.96945238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-1132986.1123727183</v>
      </c>
      <c r="L1659" s="444">
        <f t="shared" ca="1" si="114"/>
        <v>-273049653.08182508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-273049653.08182508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-1137706.8878409378</v>
      </c>
      <c r="L1660" s="444">
        <f t="shared" ca="1" si="114"/>
        <v>-274187359.969666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-274187359.969666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-1142447.3332069416</v>
      </c>
      <c r="L1661" s="444">
        <f t="shared" ca="1" si="114"/>
        <v>-275329807.30287296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-275329807.30287296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-1147207.5304286373</v>
      </c>
      <c r="L1662" s="444">
        <f t="shared" ca="1" si="114"/>
        <v>-276477014.8333016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-276477014.8333016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-1151987.5618054233</v>
      </c>
      <c r="L1663" s="444">
        <f t="shared" ca="1" si="114"/>
        <v>-277629002.39510703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-277629002.39510703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-1156787.5099796127</v>
      </c>
      <c r="L1664" s="444">
        <f t="shared" ca="1" si="114"/>
        <v>-278785789.90508664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-278785789.90508664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-1161607.4579378609</v>
      </c>
      <c r="L1665" s="444">
        <f t="shared" ca="1" si="114"/>
        <v>-279947397.36302447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-279947397.36302447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-1166447.489012602</v>
      </c>
      <c r="L1666" s="444">
        <f t="shared" ca="1" si="114"/>
        <v>-281113844.85203707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-281113844.85203707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-1171307.6868834877</v>
      </c>
      <c r="L1667" s="444">
        <f t="shared" ca="1" si="114"/>
        <v>-282285152.53892058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-282285152.53892058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-1176188.1355788358</v>
      </c>
      <c r="L1668" s="444">
        <f t="shared" ca="1" si="114"/>
        <v>-283461340.67449939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-283461340.67449939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-1181088.9194770807</v>
      </c>
      <c r="L1669" s="444">
        <f t="shared" ca="1" si="114"/>
        <v>-284642429.5939765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-284642429.5939765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-1186010.1233082353</v>
      </c>
      <c r="L1670" s="444">
        <f t="shared" ca="1" si="114"/>
        <v>-285828439.71728474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-285828439.71728474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-1190951.8321553532</v>
      </c>
      <c r="L1671" s="444">
        <f t="shared" ca="1" si="114"/>
        <v>-287019391.54944009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-287019391.54944009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-1195914.1314560003</v>
      </c>
      <c r="L1672" s="444">
        <f t="shared" ca="1" si="114"/>
        <v>-288215305.6808961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-288215305.6808961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-1200897.1070037337</v>
      </c>
      <c r="L1673" s="444">
        <f t="shared" ca="1" si="114"/>
        <v>-289416202.78789985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-289416202.78789985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-1205900.8449495826</v>
      </c>
      <c r="L1674" s="444">
        <f t="shared" ca="1" si="114"/>
        <v>-290622103.63284945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-290622103.63284945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-1210925.4318035394</v>
      </c>
      <c r="L1675" s="444">
        <f t="shared" ca="1" si="114"/>
        <v>-291833029.06465298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-291833029.06465298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-1215970.954436054</v>
      </c>
      <c r="L1676" s="444">
        <f t="shared" ca="1" si="114"/>
        <v>-293049000.01908904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-293049000.01908904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-1221037.5000795377</v>
      </c>
      <c r="L1677" s="444">
        <f t="shared" ca="1" si="114"/>
        <v>-294270037.51916856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-294270037.51916856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-1226125.1563298691</v>
      </c>
      <c r="L1678" s="444">
        <f t="shared" ca="1" si="114"/>
        <v>-295496162.67549843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-295496162.67549843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-1231234.01114791</v>
      </c>
      <c r="L1679" s="444">
        <f t="shared" ca="1" si="114"/>
        <v>-296727396.68664634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-296727396.68664634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-1236364.1528610263</v>
      </c>
      <c r="L1680" s="444">
        <f t="shared" ca="1" si="114"/>
        <v>-297963760.83950734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-297963760.83950734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-1241515.670164614</v>
      </c>
      <c r="L1681" s="444">
        <f t="shared" ca="1" si="114"/>
        <v>-299205276.50967193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-299205276.50967193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-1246688.6521236331</v>
      </c>
      <c r="L1682" s="444">
        <f t="shared" ca="1" si="114"/>
        <v>-300451965.16179556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-300451965.16179556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-1251883.1881741481</v>
      </c>
      <c r="L1683" s="444">
        <f t="shared" ca="1" si="114"/>
        <v>-301703848.34996969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-301703848.34996969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-1257099.3681248736</v>
      </c>
      <c r="L1684" s="444">
        <f t="shared" ca="1" si="114"/>
        <v>-302960947.71809459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-302960947.71809459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-1262337.2821587275</v>
      </c>
      <c r="L1685" s="444">
        <f t="shared" ca="1" si="114"/>
        <v>-304223285.00025332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-304223285.00025332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-1267597.0208343889</v>
      </c>
      <c r="L1686" s="444">
        <f t="shared" ca="1" si="114"/>
        <v>-305490882.02108771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-305490882.02108771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-1272878.6750878654</v>
      </c>
      <c r="L1687" s="444">
        <f t="shared" ca="1" si="114"/>
        <v>-306763760.69617558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-306763760.69617558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-1278182.3362340648</v>
      </c>
      <c r="L1688" s="444">
        <f t="shared" ca="1" si="114"/>
        <v>-308041943.03240967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-308041943.03240967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-1283508.0959683736</v>
      </c>
      <c r="L1689" s="444">
        <f t="shared" ca="1" si="114"/>
        <v>-309325451.12837803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-309325451.12837803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-1288856.0463682418</v>
      </c>
      <c r="L1690" s="444">
        <f t="shared" ca="1" si="114"/>
        <v>-310614307.17474627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-310614307.17474627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-1294226.2798947762</v>
      </c>
      <c r="L1691" s="444">
        <f t="shared" ca="1" si="114"/>
        <v>-311908533.45464104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-311908533.45464104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-1299618.8893943378</v>
      </c>
      <c r="L1692" s="444">
        <f t="shared" ca="1" si="114"/>
        <v>-313208152.34403539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-313208152.34403539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-1305033.9681001473</v>
      </c>
      <c r="L1693" s="444">
        <f t="shared" ca="1" si="114"/>
        <v>-314513186.31213552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-314513186.31213552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-1310471.6096338979</v>
      </c>
      <c r="L1694" s="444">
        <f t="shared" ca="1" si="114"/>
        <v>-315823657.92176944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-315823657.92176944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-1315931.9080073726</v>
      </c>
      <c r="L1695" s="444">
        <f t="shared" ca="1" si="114"/>
        <v>-317139589.82977682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-317139589.82977682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-1321414.9576240701</v>
      </c>
      <c r="L1696" s="444">
        <f t="shared" ca="1" si="114"/>
        <v>-318461004.7874009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-318461004.7874009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-1326920.8532808372</v>
      </c>
      <c r="L1697" s="444">
        <f t="shared" ca="1" si="114"/>
        <v>-319787925.64068174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-319787925.64068174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-1332449.6901695072</v>
      </c>
      <c r="L1698" s="444">
        <f t="shared" ca="1" si="114"/>
        <v>-321120375.33085126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-321120375.33085126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-1338001.5638785469</v>
      </c>
      <c r="L1699" s="444">
        <f t="shared" ca="1" si="114"/>
        <v>-322458376.89472979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-322458376.89472979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-1343576.5703947074</v>
      </c>
      <c r="L1700" s="444">
        <f t="shared" ca="1" si="114"/>
        <v>-323801953.46512449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-323801953.46512449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-1349174.8061046854</v>
      </c>
      <c r="L1701" s="444">
        <f t="shared" ca="1" si="114"/>
        <v>-325151128.27122915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-325151128.27122915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-1354796.367796788</v>
      </c>
      <c r="L1702" s="444">
        <f t="shared" ca="1" si="114"/>
        <v>-326505924.63902593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-326505924.63902593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-1360441.352662608</v>
      </c>
      <c r="L1703" s="444">
        <f t="shared" ca="1" si="114"/>
        <v>-327866365.99168855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-327866365.99168855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-1366109.8582987022</v>
      </c>
      <c r="L1704" s="444">
        <f t="shared" ca="1" si="114"/>
        <v>-329232475.84998727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-329232475.84998727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-1371801.9827082802</v>
      </c>
      <c r="L1705" s="444">
        <f t="shared" ca="1" si="114"/>
        <v>-330604277.83269554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-330604277.83269554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-1377517.824302898</v>
      </c>
      <c r="L1706" s="444">
        <f t="shared" ca="1" si="114"/>
        <v>-331981795.65699846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-331981795.65699846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-1383257.4819041602</v>
      </c>
      <c r="L1707" s="444">
        <f t="shared" ca="1" si="114"/>
        <v>-333365053.1389026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-333365053.1389026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-1389021.0547454276</v>
      </c>
      <c r="L1708" s="444">
        <f t="shared" ca="1" si="114"/>
        <v>-334754074.19364804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-334754074.19364804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-1394808.6424735335</v>
      </c>
      <c r="L1709" s="444">
        <f t="shared" ca="1" si="114"/>
        <v>-336148882.83612156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-336148882.83612156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-1400620.3451505066</v>
      </c>
      <c r="L1710" s="444">
        <f t="shared" ca="1" si="114"/>
        <v>-337549503.18127209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-337549503.18127209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-1406456.2632553005</v>
      </c>
      <c r="L1711" s="444">
        <f t="shared" ca="1" si="114"/>
        <v>-338955959.44452739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-338955959.44452739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-1412316.4976855307</v>
      </c>
      <c r="L1712" s="444">
        <f t="shared" ca="1" si="114"/>
        <v>-340368275.94221294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-340368275.94221294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-1418201.1497592207</v>
      </c>
      <c r="L1713" s="444">
        <f t="shared" ca="1" si="114"/>
        <v>-341786477.09197217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-341786477.09197217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-1424110.3212165507</v>
      </c>
      <c r="L1714" s="444">
        <f t="shared" ca="1" si="114"/>
        <v>-343210587.4131887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-343210587.4131887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-1430044.1142216194</v>
      </c>
      <c r="L1715" s="444">
        <f t="shared" ca="1" si="114"/>
        <v>-344640631.52741033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-344640631.52741033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-1436002.6313642096</v>
      </c>
      <c r="L1716" s="444">
        <f t="shared" ca="1" si="114"/>
        <v>-346076634.15877455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-346076634.15877455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-1441985.9756615607</v>
      </c>
      <c r="L1717" s="444">
        <f t="shared" ca="1" si="114"/>
        <v>-347518620.13443613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-347518620.13443613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-1447994.2505601505</v>
      </c>
      <c r="L1718" s="444">
        <f t="shared" ca="1" si="114"/>
        <v>-348966614.38499629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-348966614.38499629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-1454027.5599374846</v>
      </c>
      <c r="L1719" s="444">
        <f t="shared" ca="1" si="114"/>
        <v>-350420641.94493377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-350420641.94493377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-1460086.0081038908</v>
      </c>
      <c r="L1720" s="444">
        <f t="shared" ca="1" si="114"/>
        <v>-351880727.95303768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-351880727.95303768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-1466169.6998043237</v>
      </c>
      <c r="L1721" s="444">
        <f t="shared" ca="1" si="114"/>
        <v>-353346897.65284199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-353346897.65284199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-1472278.7402201749</v>
      </c>
      <c r="L1722" s="444">
        <f t="shared" ca="1" si="114"/>
        <v>-354819176.39306217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-354819176.39306217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-1478413.2349710923</v>
      </c>
      <c r="L1723" s="444">
        <f t="shared" ca="1" si="114"/>
        <v>-356297589.62803328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-356297589.62803328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-1484573.2901168054</v>
      </c>
      <c r="L1724" s="444">
        <f t="shared" ca="1" si="114"/>
        <v>-357782162.91815007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-357782162.91815007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-1490759.0121589587</v>
      </c>
      <c r="L1725" s="444">
        <f t="shared" ca="1" si="114"/>
        <v>-359272921.930309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-359272921.930309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-1496970.5080429541</v>
      </c>
      <c r="L1726" s="444">
        <f t="shared" ca="1" si="114"/>
        <v>-360769892.43835193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-360769892.43835193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-1503207.8851597996</v>
      </c>
      <c r="L1727" s="444">
        <f t="shared" ca="1" si="114"/>
        <v>-362273100.32351172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-362273100.32351172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-1509471.2513479656</v>
      </c>
      <c r="L1728" s="444">
        <f t="shared" ca="1" si="114"/>
        <v>-363782571.57485968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-363782571.57485968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-1515760.7148952486</v>
      </c>
      <c r="L1729" s="444">
        <f t="shared" ca="1" si="114"/>
        <v>-365298332.28975493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-365298332.28975493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-1522076.3845406454</v>
      </c>
      <c r="L1730" s="444">
        <f t="shared" ca="1" si="114"/>
        <v>-366820408.67429554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-366820408.67429554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-1528418.3694762315</v>
      </c>
      <c r="L1731" s="444">
        <f t="shared" ca="1" si="114"/>
        <v>-368348827.0437718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-368348827.0437718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-1534786.7793490491</v>
      </c>
      <c r="L1732" s="444">
        <f t="shared" ca="1" si="114"/>
        <v>-369883613.82312083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-369883613.82312083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-1541181.7242630036</v>
      </c>
      <c r="L1733" s="444">
        <f t="shared" ca="1" si="114"/>
        <v>-371424795.54738384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-371424795.54738384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-1547603.3147807659</v>
      </c>
      <c r="L1734" s="444">
        <f t="shared" ca="1" si="114"/>
        <v>-372972398.86216462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-372972398.86216462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-1554051.6619256858</v>
      </c>
      <c r="L1735" s="444">
        <f t="shared" ca="1" si="114"/>
        <v>-374526450.52409029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-374526450.52409029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-1560526.8771837095</v>
      </c>
      <c r="L1736" s="444">
        <f t="shared" ca="1" si="114"/>
        <v>-376086977.40127403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-376086977.40127403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-1567029.0725053083</v>
      </c>
      <c r="L1737" s="444">
        <f t="shared" ca="1" si="114"/>
        <v>-377654006.47377932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-377654006.47377932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-1573558.3603074139</v>
      </c>
      <c r="L1738" s="444">
        <f t="shared" ca="1" si="114"/>
        <v>-379227564.83408672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-379227564.83408672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-1580114.8534753614</v>
      </c>
      <c r="L1739" s="444">
        <f t="shared" ca="1" si="114"/>
        <v>-380807679.68756205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-380807679.68756205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-1586698.6653648419</v>
      </c>
      <c r="L1740" s="444">
        <f t="shared" ca="1" si="114"/>
        <v>-382394378.35292691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-382394378.35292691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-1593309.9098038622</v>
      </c>
      <c r="L1741" s="444">
        <f t="shared" ca="1" si="114"/>
        <v>-383987688.26273078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-383987688.26273078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-1599948.7010947117</v>
      </c>
      <c r="L1742" s="444">
        <f t="shared" ca="1" si="114"/>
        <v>-385587636.96382546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-385587636.96382546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-1606615.1540159394</v>
      </c>
      <c r="L1743" s="444">
        <f t="shared" ca="1" si="114"/>
        <v>-387194252.11784142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-387194252.11784142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-1613309.3838243391</v>
      </c>
      <c r="L1744" s="444">
        <f t="shared" ca="1" si="114"/>
        <v>-388807561.50166577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-388807561.50166577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-1620031.5062569408</v>
      </c>
      <c r="L1745" s="444">
        <f t="shared" ca="1" si="114"/>
        <v>-390427593.00792271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-390427593.00792271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-1626781.6375330114</v>
      </c>
      <c r="L1746" s="444">
        <f t="shared" ca="1" si="114"/>
        <v>-392054374.64545572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-392054374.64545572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-1633559.8943560654</v>
      </c>
      <c r="L1747" s="444">
        <f t="shared" ca="1" si="114"/>
        <v>-393687934.53981179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-393687934.53981179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-1640366.3939158823</v>
      </c>
      <c r="L1748" s="444">
        <f t="shared" ca="1" si="114"/>
        <v>-395328300.93372768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-395328300.93372768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-1647201.2538905321</v>
      </c>
      <c r="L1749" s="444">
        <f t="shared" ca="1" si="114"/>
        <v>-396975502.1876182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-396975502.1876182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-1654064.5924484092</v>
      </c>
      <c r="L1750" s="444">
        <f t="shared" ca="1" si="114"/>
        <v>-398629566.78006661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-398629566.78006661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-1660956.5282502775</v>
      </c>
      <c r="L1751" s="444">
        <f t="shared" ca="1" si="114"/>
        <v>-400290523.30831689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-400290523.30831689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-1667877.1804513203</v>
      </c>
      <c r="L1752" s="444">
        <f t="shared" ca="1" si="114"/>
        <v>-401958400.48876822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-401958400.48876822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-1674826.668703201</v>
      </c>
      <c r="L1753" s="444">
        <f t="shared" ca="1" si="114"/>
        <v>-403633227.15747142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-403633227.15747142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-1681805.113156131</v>
      </c>
      <c r="L1754" s="444">
        <f t="shared" ca="1" si="114"/>
        <v>-405315032.27062756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-405315032.27062756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-1688812.6344609482</v>
      </c>
      <c r="L1755" s="444">
        <f t="shared" ca="1" si="114"/>
        <v>-407003844.90508848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-407003844.90508848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-1695849.353771202</v>
      </c>
      <c r="L1756" s="444">
        <f t="shared" ca="1" si="114"/>
        <v>-408699694.25885969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-408699694.25885969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-1702915.3927452487</v>
      </c>
      <c r="L1757" s="444">
        <f t="shared" ca="1" si="114"/>
        <v>-410402609.65160495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-410402609.65160495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-1710010.873548354</v>
      </c>
      <c r="L1758" s="444">
        <f t="shared" ca="1" si="114"/>
        <v>-412112620.52515328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-412112620.52515328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-1717135.9188548054</v>
      </c>
      <c r="L1759" s="444">
        <f t="shared" ca="1" si="114"/>
        <v>-413829756.44400811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-413829756.44400811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-1724290.6518500338</v>
      </c>
      <c r="L1760" s="444">
        <f t="shared" ca="1" si="114"/>
        <v>-415554047.09585816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-415554047.09585816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-1731475.1962327424</v>
      </c>
      <c r="L1761" s="444">
        <f t="shared" ca="1" si="114"/>
        <v>-417285522.29209089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-417285522.29209089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-1738689.6762170454</v>
      </c>
      <c r="L1762" s="444">
        <f t="shared" ca="1" si="114"/>
        <v>-419024211.96830791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-419024211.96830791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-1745934.2165346162</v>
      </c>
      <c r="L1763" s="444">
        <f t="shared" ca="1" si="114"/>
        <v>-420770146.18484253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-420770146.18484253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-1753208.9424368436</v>
      </c>
      <c r="L1764" s="444">
        <f t="shared" ca="1" si="114"/>
        <v>-422523355.12727934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-422523355.12727934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-1760513.9796969972</v>
      </c>
      <c r="L1765" s="444">
        <f t="shared" ca="1" si="114"/>
        <v>-424283869.10697633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-424283869.10697633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-1767849.4546124013</v>
      </c>
      <c r="L1766" s="444">
        <f t="shared" ca="1" si="114"/>
        <v>-426051718.5615887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-426051718.5615887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-1775215.4940066196</v>
      </c>
      <c r="L1767" s="444">
        <f t="shared" ca="1" si="114"/>
        <v>-427826934.05559534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-427826934.05559534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-1782612.2252316473</v>
      </c>
      <c r="L1768" s="444">
        <f t="shared" ca="1" si="114"/>
        <v>-429609546.28082699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-429609546.28082699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-1790039.7761701124</v>
      </c>
      <c r="L1769" s="444">
        <f t="shared" ca="1" si="114"/>
        <v>-431399586.05699712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-431399586.05699712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-1797498.2752374879</v>
      </c>
      <c r="L1770" s="444">
        <f t="shared" ca="1" si="114"/>
        <v>-433197084.33223462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-433197084.33223462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-1804987.851384311</v>
      </c>
      <c r="L1771" s="444">
        <f t="shared" ca="1" si="114"/>
        <v>-435002072.1836189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-435002072.1836189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-1812508.6340984118</v>
      </c>
      <c r="L1772" s="444">
        <f t="shared" ca="1" si="114"/>
        <v>-436814580.81771731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-436814580.81771731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-1820060.7534071556</v>
      </c>
      <c r="L1773" s="444">
        <f t="shared" ca="1" si="114"/>
        <v>-438634641.57112449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-438634641.57112449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-1827644.3398796853</v>
      </c>
      <c r="L1774" s="444">
        <f t="shared" ca="1" si="114"/>
        <v>-440462285.91100419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-440462285.91100419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-1835259.5246291843</v>
      </c>
      <c r="L1775" s="444">
        <f t="shared" ca="1" si="114"/>
        <v>-442297545.43563336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-442297545.43563336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-1842906.4393151393</v>
      </c>
      <c r="L1776" s="444">
        <f t="shared" ca="1" si="114"/>
        <v>-444140451.8749485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-444140451.8749485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-1850585.2161456188</v>
      </c>
      <c r="L1777" s="444">
        <f t="shared" ca="1" si="114"/>
        <v>-445991037.09109414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-445991037.09109414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-1858295.9878795589</v>
      </c>
      <c r="L1778" s="444">
        <f t="shared" ca="1" si="114"/>
        <v>-447849333.07897371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-447849333.07897371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-1866038.8878290572</v>
      </c>
      <c r="L1779" s="444">
        <f t="shared" ca="1" si="114"/>
        <v>-449715371.96680278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-449715371.96680278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-1873814.0498616784</v>
      </c>
      <c r="L1780" s="444">
        <f t="shared" ca="1" si="114"/>
        <v>-451589186.01666445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-451589186.01666445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-1881621.6084027681</v>
      </c>
      <c r="L1781" s="444">
        <f t="shared" ca="1" si="114"/>
        <v>-453470807.62506723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-453470807.62506723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-1889461.6984377801</v>
      </c>
      <c r="L1782" s="444">
        <f t="shared" ca="1" si="114"/>
        <v>-455360269.32350504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-455360269.32350504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-1897334.4555146042</v>
      </c>
      <c r="L1783" s="444">
        <f t="shared" ca="1" si="114"/>
        <v>-457257603.77901965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-457257603.77901965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-1905240.0157459152</v>
      </c>
      <c r="L1784" s="444">
        <f t="shared" ca="1" si="114"/>
        <v>-459162843.79476559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-459162843.79476559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-1913178.5158115232</v>
      </c>
      <c r="L1785" s="444">
        <f t="shared" ca="1" si="114"/>
        <v>-461076022.31057709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-461076022.31057709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-1921150.0929607379</v>
      </c>
      <c r="L1786" s="444">
        <f t="shared" ca="1" si="114"/>
        <v>-462997172.40353781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-462997172.40353781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-1929154.8850147408</v>
      </c>
      <c r="L1787" s="444">
        <f t="shared" ca="1" si="114"/>
        <v>-464926327.28855252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-464926327.28855252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-1937193.0303689688</v>
      </c>
      <c r="L1788" s="444">
        <f t="shared" ca="1" si="114"/>
        <v>-466863520.31892151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-466863520.31892151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-1945264.667995506</v>
      </c>
      <c r="L1789" s="444">
        <f t="shared" ca="1" si="114"/>
        <v>-468808784.98691702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-468808784.98691702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-1953369.9374454876</v>
      </c>
      <c r="L1790" s="444">
        <f t="shared" ca="1" si="114"/>
        <v>-470762154.92436248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-470762154.92436248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-1961508.9788515102</v>
      </c>
      <c r="L1791" s="444">
        <f t="shared" ca="1" si="114"/>
        <v>-472723663.90321398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-472723663.90321398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-1969681.9329300581</v>
      </c>
      <c r="L1792" s="444">
        <f t="shared" ca="1" si="114"/>
        <v>-474693345.83614403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-474693345.83614403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-1977888.9409839336</v>
      </c>
      <c r="L1793" s="444">
        <f t="shared" ref="L1793:L2047" ca="1" si="119">I1793-J1793+K1793</f>
        <v>-476671234.77712798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-476671234.77712798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-1986130.1449047001</v>
      </c>
      <c r="L1794" s="444">
        <f t="shared" ca="1" si="119"/>
        <v>-478657364.92203265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-478657364.92203265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-1994405.6871751361</v>
      </c>
      <c r="L1795" s="444">
        <f t="shared" ca="1" si="119"/>
        <v>-480651770.60920781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-480651770.60920781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-2002715.7108716993</v>
      </c>
      <c r="L1796" s="444">
        <f t="shared" ca="1" si="119"/>
        <v>-482654486.32007951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-482654486.32007951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-2011060.3596669978</v>
      </c>
      <c r="L1797" s="444">
        <f t="shared" ca="1" si="119"/>
        <v>-484665546.67974651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-484665546.67974651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-2019439.7778322771</v>
      </c>
      <c r="L1798" s="444">
        <f t="shared" ca="1" si="119"/>
        <v>-486684986.45757878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-486684986.45757878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-2027854.1102399116</v>
      </c>
      <c r="L1799" s="444">
        <f t="shared" ca="1" si="119"/>
        <v>-488712840.5678187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-488712840.5678187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-2036303.5023659111</v>
      </c>
      <c r="L1800" s="444">
        <f t="shared" ca="1" si="119"/>
        <v>-490749144.07018459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-490749144.07018459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-2044788.1002924358</v>
      </c>
      <c r="L1801" s="444">
        <f t="shared" ca="1" si="119"/>
        <v>-492793932.17047703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-492793932.17047703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-2053308.0507103209</v>
      </c>
      <c r="L1802" s="444">
        <f t="shared" ca="1" si="119"/>
        <v>-494847240.22118735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-494847240.22118735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-2061863.500921614</v>
      </c>
      <c r="L1803" s="444">
        <f t="shared" ca="1" si="119"/>
        <v>-496909103.72210896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-496909103.72210896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-2070454.5988421207</v>
      </c>
      <c r="L1804" s="444">
        <f t="shared" ca="1" si="119"/>
        <v>-498979558.3209511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-498979558.3209511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-2079081.4930039633</v>
      </c>
      <c r="L1805" s="444">
        <f t="shared" ca="1" si="119"/>
        <v>-501058639.81395507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-501058639.81395507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-2087744.3325581457</v>
      </c>
      <c r="L1806" s="444">
        <f t="shared" ca="1" si="119"/>
        <v>-503146384.14651322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-503146384.14651322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-2096443.2672771383</v>
      </c>
      <c r="L1807" s="444">
        <f t="shared" ca="1" si="119"/>
        <v>-505242827.41379035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-505242827.41379035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-2105178.4475574596</v>
      </c>
      <c r="L1808" s="444">
        <f t="shared" ca="1" si="119"/>
        <v>-507348005.86134779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-507348005.86134779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-2113950.0244222824</v>
      </c>
      <c r="L1809" s="444">
        <f t="shared" ca="1" si="119"/>
        <v>-509461955.88577008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-509461955.88577008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-2122758.1495240419</v>
      </c>
      <c r="L1810" s="444">
        <f t="shared" ca="1" si="119"/>
        <v>-511584714.03529412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-511584714.03529412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-2131602.9751470587</v>
      </c>
      <c r="L1811" s="444">
        <f t="shared" ca="1" si="119"/>
        <v>-513716317.01044118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-513716317.01044118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-2140484.6542101717</v>
      </c>
      <c r="L1812" s="444">
        <f t="shared" ca="1" si="119"/>
        <v>-515856801.66465133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-515856801.66465133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-2149403.3402693807</v>
      </c>
      <c r="L1813" s="444">
        <f t="shared" ca="1" si="119"/>
        <v>-518006205.00492072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-518006205.00492072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-2158359.1875205031</v>
      </c>
      <c r="L1814" s="444">
        <f t="shared" ca="1" si="119"/>
        <v>-520164564.19244123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-520164564.19244123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-2167352.3508018381</v>
      </c>
      <c r="L1815" s="444">
        <f t="shared" ca="1" si="119"/>
        <v>-522331916.54324305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-522331916.54324305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-2176382.9855968459</v>
      </c>
      <c r="L1816" s="444">
        <f t="shared" ca="1" si="119"/>
        <v>-524508299.52883989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-524508299.52883989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-2185451.2480368325</v>
      </c>
      <c r="L1817" s="444">
        <f t="shared" ca="1" si="119"/>
        <v>-526693750.77687675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-526693750.77687675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-2194557.2949036527</v>
      </c>
      <c r="L1818" s="444">
        <f t="shared" ca="1" si="119"/>
        <v>-528888308.07178038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-528888308.07178038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-2203701.2836324181</v>
      </c>
      <c r="L1819" s="444">
        <f t="shared" ca="1" si="119"/>
        <v>-531092009.35541278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-531092009.35541278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-2212883.3723142203</v>
      </c>
      <c r="L1820" s="444">
        <f t="shared" ca="1" si="119"/>
        <v>-533304892.727727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-533304892.727727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-2222103.7196988622</v>
      </c>
      <c r="L1821" s="444">
        <f t="shared" ca="1" si="119"/>
        <v>-535526996.44742584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-535526996.44742584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-2231362.4851976074</v>
      </c>
      <c r="L1822" s="444">
        <f t="shared" ca="1" si="119"/>
        <v>-537758358.93262351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-537758358.93262351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-2240659.8288859311</v>
      </c>
      <c r="L1823" s="444">
        <f t="shared" ca="1" si="119"/>
        <v>-539999018.76150942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-539999018.76150942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-2249995.9115062892</v>
      </c>
      <c r="L1824" s="444">
        <f t="shared" ca="1" si="119"/>
        <v>-542249014.67301571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-542249014.67301571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-2259370.8944708989</v>
      </c>
      <c r="L1825" s="444">
        <f t="shared" ca="1" si="119"/>
        <v>-544508385.56748664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-544508385.56748664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-2268784.9398645274</v>
      </c>
      <c r="L1826" s="444">
        <f t="shared" ca="1" si="119"/>
        <v>-546777170.50735116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-546777170.50735116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-2278238.2104472965</v>
      </c>
      <c r="L1827" s="444">
        <f t="shared" ca="1" si="119"/>
        <v>-549055408.71779847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-549055408.71779847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-2287730.8696574937</v>
      </c>
      <c r="L1828" s="444">
        <f t="shared" ca="1" si="119"/>
        <v>-551343139.58745599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-551343139.58745599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-2297263.0816143998</v>
      </c>
      <c r="L1829" s="444">
        <f t="shared" ca="1" si="119"/>
        <v>-553640402.66907036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-553640402.66907036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-2306835.0111211264</v>
      </c>
      <c r="L1830" s="444">
        <f t="shared" ca="1" si="119"/>
        <v>-555947237.68019152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-555947237.68019152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-2316446.8236674648</v>
      </c>
      <c r="L1831" s="444">
        <f t="shared" ca="1" si="119"/>
        <v>-558263684.50385892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-558263684.50385892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-2326098.6854327456</v>
      </c>
      <c r="L1832" s="444">
        <f t="shared" ca="1" si="119"/>
        <v>-560589783.18929172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-560589783.18929172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-2335790.7632887154</v>
      </c>
      <c r="L1833" s="444">
        <f t="shared" ca="1" si="119"/>
        <v>-562925573.95258045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-562925573.95258045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-2345523.2248024186</v>
      </c>
      <c r="L1834" s="444">
        <f t="shared" ca="1" si="119"/>
        <v>-565271097.17738283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-565271097.17738283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-2355296.2382390951</v>
      </c>
      <c r="L1835" s="444">
        <f t="shared" ca="1" si="119"/>
        <v>-567626393.41562188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-567626393.41562188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-2365109.9725650912</v>
      </c>
      <c r="L1836" s="444">
        <f t="shared" ca="1" si="119"/>
        <v>-569991503.38818693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-569991503.38818693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-2374964.5974507788</v>
      </c>
      <c r="L1837" s="444">
        <f t="shared" ca="1" si="119"/>
        <v>-572366467.98563766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-572366467.98563766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-2384860.2832734901</v>
      </c>
      <c r="L1838" s="444">
        <f t="shared" ca="1" si="119"/>
        <v>-574751328.26891112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-574751328.26891112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-2394797.2011204632</v>
      </c>
      <c r="L1839" s="444">
        <f t="shared" ca="1" si="119"/>
        <v>-577146125.47003162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-577146125.47003162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-2404775.5227917982</v>
      </c>
      <c r="L1840" s="444">
        <f t="shared" ca="1" si="119"/>
        <v>-579550900.99282336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-579550900.99282336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-2414795.4208034305</v>
      </c>
      <c r="L1841" s="444">
        <f t="shared" ca="1" si="119"/>
        <v>-581965696.41362679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-581965696.41362679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-2424857.0683901114</v>
      </c>
      <c r="L1842" s="444">
        <f t="shared" ca="1" si="119"/>
        <v>-584390553.48201692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-584390553.48201692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-2434960.6395084038</v>
      </c>
      <c r="L1843" s="444">
        <f t="shared" ca="1" si="119"/>
        <v>-586825514.12152529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-586825514.12152529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-2445106.3088396885</v>
      </c>
      <c r="L1844" s="444">
        <f t="shared" ca="1" si="119"/>
        <v>-589270620.43036497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-589270620.43036497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-2455294.2517931871</v>
      </c>
      <c r="L1845" s="444">
        <f t="shared" ca="1" si="119"/>
        <v>-591725914.68215811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-591725914.68215811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-2465524.6445089923</v>
      </c>
      <c r="L1846" s="444">
        <f t="shared" ca="1" si="119"/>
        <v>-594191439.32666707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-594191439.32666707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-2475797.6638611127</v>
      </c>
      <c r="L1847" s="444">
        <f t="shared" ca="1" si="119"/>
        <v>-596667236.99052823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-596667236.99052823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-2486113.4874605341</v>
      </c>
      <c r="L1848" s="444">
        <f t="shared" ca="1" si="119"/>
        <v>-599153350.47798872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-599153350.47798872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-2496472.2936582863</v>
      </c>
      <c r="L1849" s="444">
        <f t="shared" ca="1" si="119"/>
        <v>-601649822.77164698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-601649822.77164698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-2506874.2615485289</v>
      </c>
      <c r="L1850" s="444">
        <f t="shared" ca="1" si="119"/>
        <v>-604156697.0331955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-604156697.0331955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-2517319.5709716477</v>
      </c>
      <c r="L1851" s="444">
        <f t="shared" ca="1" si="119"/>
        <v>-606674016.6041671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-606674016.6041671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-2527808.402517363</v>
      </c>
      <c r="L1852" s="444">
        <f t="shared" ca="1" si="119"/>
        <v>-609201825.00668442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-609201825.00668442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-2538340.9375278517</v>
      </c>
      <c r="L1853" s="444">
        <f t="shared" ca="1" si="119"/>
        <v>-611740165.94421232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-611740165.94421232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-2548917.3581008846</v>
      </c>
      <c r="L1854" s="444">
        <f t="shared" ca="1" si="119"/>
        <v>-614289083.30231321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-614289083.30231321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-2559537.8470929717</v>
      </c>
      <c r="L1855" s="444">
        <f t="shared" ca="1" si="119"/>
        <v>-616848621.14940619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-616848621.14940619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-2570202.5881225257</v>
      </c>
      <c r="L1856" s="444">
        <f t="shared" ca="1" si="119"/>
        <v>-619418823.73752868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-619418823.73752868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-2580911.7655730359</v>
      </c>
      <c r="L1857" s="444">
        <f t="shared" ca="1" si="119"/>
        <v>-621999735.50310171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-621999735.50310171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-2591665.5645962572</v>
      </c>
      <c r="L1858" s="444">
        <f t="shared" ca="1" si="119"/>
        <v>-624591401.067698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-624591401.067698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-2602464.1711154082</v>
      </c>
      <c r="L1859" s="444">
        <f t="shared" ca="1" si="119"/>
        <v>-627193865.2388134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-627193865.2388134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-2613307.7718283893</v>
      </c>
      <c r="L1860" s="444">
        <f t="shared" ca="1" si="119"/>
        <v>-629807173.01064181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-629807173.01064181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-2624196.5542110074</v>
      </c>
      <c r="L1861" s="444">
        <f t="shared" ca="1" si="119"/>
        <v>-632431369.56485283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-632431369.56485283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-2635130.7065202203</v>
      </c>
      <c r="L1862" s="444">
        <f t="shared" ca="1" si="119"/>
        <v>-635066500.27137303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-635066500.27137303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-2646110.4177973876</v>
      </c>
      <c r="L1863" s="444">
        <f t="shared" ca="1" si="119"/>
        <v>-637712610.68917048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-637712610.68917048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-2657135.8778715436</v>
      </c>
      <c r="L1864" s="444">
        <f t="shared" ca="1" si="119"/>
        <v>-640369746.56704199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-640369746.56704199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-2668207.2773626749</v>
      </c>
      <c r="L1865" s="444">
        <f t="shared" ca="1" si="119"/>
        <v>-643037953.8444047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-643037953.8444047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-2679324.8076850194</v>
      </c>
      <c r="L1866" s="444">
        <f t="shared" ca="1" si="119"/>
        <v>-645717278.65208972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-645717278.65208972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-2690488.6610503737</v>
      </c>
      <c r="L1867" s="444">
        <f t="shared" ca="1" si="119"/>
        <v>-648407767.31314003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-648407767.31314003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-2701699.0304714167</v>
      </c>
      <c r="L1868" s="444">
        <f t="shared" ca="1" si="119"/>
        <v>-651109466.34361148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-651109466.34361148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-2712956.1097650477</v>
      </c>
      <c r="L1869" s="444">
        <f t="shared" ca="1" si="119"/>
        <v>-653822422.45337653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-653822422.45337653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-2724260.0935557354</v>
      </c>
      <c r="L1870" s="444">
        <f t="shared" ca="1" si="119"/>
        <v>-656546682.54693222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-656546682.54693222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-2735611.1772788842</v>
      </c>
      <c r="L1871" s="444">
        <f t="shared" ca="1" si="119"/>
        <v>-659282293.7242111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-659282293.7242111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-2747009.5571842128</v>
      </c>
      <c r="L1872" s="444">
        <f t="shared" ca="1" si="119"/>
        <v>-662029303.28139532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-662029303.28139532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-2758455.4303391473</v>
      </c>
      <c r="L1873" s="444">
        <f t="shared" ca="1" si="119"/>
        <v>-664787758.71173441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-664787758.71173441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-2769948.9946322269</v>
      </c>
      <c r="L1874" s="444">
        <f t="shared" ca="1" si="119"/>
        <v>-667557707.70636666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-667557707.70636666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-2781490.4487765278</v>
      </c>
      <c r="L1875" s="444">
        <f t="shared" ca="1" si="119"/>
        <v>-670339198.15514314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-670339198.15514314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-2793079.9923130963</v>
      </c>
      <c r="L1876" s="444">
        <f t="shared" ca="1" si="119"/>
        <v>-673132278.14745629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-673132278.14745629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-2804717.8256144011</v>
      </c>
      <c r="L1877" s="444">
        <f t="shared" ca="1" si="119"/>
        <v>-675936995.97307074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-675936995.97307074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-2816404.1498877946</v>
      </c>
      <c r="L1878" s="444">
        <f t="shared" ca="1" si="119"/>
        <v>-678753400.12295854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-678753400.12295854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-2828139.167178994</v>
      </c>
      <c r="L1879" s="444">
        <f t="shared" ca="1" si="119"/>
        <v>-681581539.29013753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-681581539.29013753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-2839923.0803755731</v>
      </c>
      <c r="L1880" s="444">
        <f t="shared" ca="1" si="119"/>
        <v>-684421462.37051308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-684421462.37051308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-2851756.0932104713</v>
      </c>
      <c r="L1881" s="444">
        <f t="shared" ca="1" si="119"/>
        <v>-687273218.46372354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-687273218.46372354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-2863638.4102655146</v>
      </c>
      <c r="L1882" s="444">
        <f t="shared" ca="1" si="119"/>
        <v>-690136856.87398911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-690136856.87398911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-2875570.2369749546</v>
      </c>
      <c r="L1883" s="444">
        <f t="shared" ca="1" si="119"/>
        <v>-693012427.11096406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-693012427.11096406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-2887551.7796290168</v>
      </c>
      <c r="L1884" s="444">
        <f t="shared" ca="1" si="119"/>
        <v>-695899978.89059305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-695899978.89059305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-2899583.2453774712</v>
      </c>
      <c r="L1885" s="444">
        <f t="shared" ca="1" si="119"/>
        <v>-698799562.13597047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-698799562.13597047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-2911664.8422332103</v>
      </c>
      <c r="L1886" s="444">
        <f t="shared" ca="1" si="119"/>
        <v>-701711226.97820365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-701711226.97820365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-2923796.7790758484</v>
      </c>
      <c r="L1887" s="444">
        <f t="shared" ca="1" si="119"/>
        <v>-704635023.75727952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-704635023.75727952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-2935979.2656553313</v>
      </c>
      <c r="L1888" s="444">
        <f t="shared" ca="1" si="119"/>
        <v>-707571003.02293479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-707571003.02293479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-2948212.5125955618</v>
      </c>
      <c r="L1889" s="444">
        <f t="shared" ca="1" si="119"/>
        <v>-710519215.53553033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-710519215.53553033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-2960496.7313980432</v>
      </c>
      <c r="L1890" s="444">
        <f t="shared" ca="1" si="119"/>
        <v>-713479712.26692832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-713479712.26692832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-2972832.1344455346</v>
      </c>
      <c r="L1891" s="444">
        <f t="shared" ca="1" si="119"/>
        <v>-716452544.40137386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-716452544.40137386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-2985218.9350057244</v>
      </c>
      <c r="L1892" s="444">
        <f t="shared" ca="1" si="119"/>
        <v>-719437763.33637953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-719437763.33637953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-2997657.3472349145</v>
      </c>
      <c r="L1893" s="444">
        <f t="shared" ca="1" si="119"/>
        <v>-722435420.68361449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-722435420.68361449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-3010147.5861817272</v>
      </c>
      <c r="L1894" s="444">
        <f t="shared" ca="1" si="119"/>
        <v>-725445568.26979625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-725445568.26979625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-3022689.8677908177</v>
      </c>
      <c r="L1895" s="444">
        <f t="shared" ca="1" si="119"/>
        <v>-728468258.13758707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-728468258.13758707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-3035284.4089066125</v>
      </c>
      <c r="L1896" s="444">
        <f t="shared" ca="1" si="119"/>
        <v>-731503542.54649365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-731503542.54649365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-3047931.427277057</v>
      </c>
      <c r="L1897" s="444">
        <f t="shared" ca="1" si="119"/>
        <v>-734551473.97377074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-734551473.97377074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-3060631.1415573782</v>
      </c>
      <c r="L1898" s="444">
        <f t="shared" ca="1" si="119"/>
        <v>-737612105.11532807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-737612105.11532807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-3073383.7713138671</v>
      </c>
      <c r="L1899" s="444">
        <f t="shared" ca="1" si="119"/>
        <v>-740685488.88664198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-740685488.88664198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-3086189.5370276747</v>
      </c>
      <c r="L1900" s="444">
        <f t="shared" ca="1" si="119"/>
        <v>-743771678.4236697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-743771678.4236697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-3099048.6600986235</v>
      </c>
      <c r="L1901" s="444">
        <f t="shared" ca="1" si="119"/>
        <v>-746870727.08376837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-746870727.08376837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-3111961.3628490348</v>
      </c>
      <c r="L1902" s="444">
        <f t="shared" ca="1" si="119"/>
        <v>-749982688.44661736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-749982688.44661736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-3124927.8685275721</v>
      </c>
      <c r="L1903" s="444">
        <f t="shared" ca="1" si="119"/>
        <v>-753107616.3151449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-753107616.3151449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-3137948.4013131037</v>
      </c>
      <c r="L1904" s="444">
        <f t="shared" ca="1" si="119"/>
        <v>-756245564.71645796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-756245564.71645796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-3151023.1863185749</v>
      </c>
      <c r="L1905" s="444">
        <f t="shared" ca="1" si="119"/>
        <v>-759396587.90277648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-759396587.90277648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-3164152.4495949019</v>
      </c>
      <c r="L1906" s="444">
        <f t="shared" ca="1" si="119"/>
        <v>-762560740.35237134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-762560740.35237134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-3177336.4181348807</v>
      </c>
      <c r="L1907" s="444">
        <f t="shared" ca="1" si="119"/>
        <v>-765738076.77050626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-765738076.77050626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-3190575.3198771095</v>
      </c>
      <c r="L1908" s="444">
        <f t="shared" ca="1" si="119"/>
        <v>-768928652.09038341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-768928652.09038341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-3203869.3837099308</v>
      </c>
      <c r="L1909" s="444">
        <f t="shared" ca="1" si="119"/>
        <v>-772132521.47409332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-772132521.47409332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-3217218.8394753886</v>
      </c>
      <c r="L1910" s="444">
        <f t="shared" ca="1" si="119"/>
        <v>-775349740.31356871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-775349740.31356871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-3230623.9179732031</v>
      </c>
      <c r="L1911" s="444">
        <f t="shared" ca="1" si="119"/>
        <v>-778580364.23154187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-778580364.23154187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-3244084.8509647576</v>
      </c>
      <c r="L1912" s="444">
        <f t="shared" ca="1" si="119"/>
        <v>-781824449.08250666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-781824449.08250666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-3257601.8711771108</v>
      </c>
      <c r="L1913" s="444">
        <f t="shared" ca="1" si="119"/>
        <v>-785082050.95368373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-785082050.95368373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-3271175.2123070154</v>
      </c>
      <c r="L1914" s="444">
        <f t="shared" ca="1" si="119"/>
        <v>-788353226.16599071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-788353226.16599071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-3284805.1090249615</v>
      </c>
      <c r="L1915" s="444">
        <f t="shared" ca="1" si="119"/>
        <v>-791638031.27501571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-791638031.27501571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-3298491.7969792322</v>
      </c>
      <c r="L1916" s="444">
        <f t="shared" ca="1" si="119"/>
        <v>-794936523.0719949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-794936523.0719949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-3312235.5127999787</v>
      </c>
      <c r="L1917" s="444">
        <f t="shared" ca="1" si="119"/>
        <v>-798248758.58479488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-798248758.58479488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-3326036.494103312</v>
      </c>
      <c r="L1918" s="444">
        <f t="shared" ca="1" si="119"/>
        <v>-801574795.07889819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-801574795.07889819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-3339894.9794954089</v>
      </c>
      <c r="L1919" s="444">
        <f t="shared" ca="1" si="119"/>
        <v>-804914690.0583936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-804914690.0583936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-3353811.2085766401</v>
      </c>
      <c r="L1920" s="444">
        <f t="shared" ca="1" si="119"/>
        <v>-808268501.26697028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-808268501.26697028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-3367785.4219457093</v>
      </c>
      <c r="L1921" s="444">
        <f t="shared" ca="1" si="119"/>
        <v>-811636286.68891597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-811636286.68891597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-3381817.8612038163</v>
      </c>
      <c r="L1922" s="444">
        <f t="shared" ca="1" si="119"/>
        <v>-815018104.55011976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-815018104.55011976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-3395908.7689588321</v>
      </c>
      <c r="L1923" s="444">
        <f t="shared" ca="1" si="119"/>
        <v>-818414013.31907856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-818414013.31907856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-3410058.3888294939</v>
      </c>
      <c r="L1924" s="444">
        <f t="shared" ca="1" si="119"/>
        <v>-821824071.70790803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-821824071.70790803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-3424266.9654496168</v>
      </c>
      <c r="L1925" s="444">
        <f t="shared" ca="1" si="119"/>
        <v>-825248338.67335761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-825248338.67335761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-3438534.7444723235</v>
      </c>
      <c r="L1926" s="444">
        <f t="shared" ca="1" si="119"/>
        <v>-828686873.41782987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-828686873.41782987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-3452861.9725742913</v>
      </c>
      <c r="L1927" s="444">
        <f t="shared" ca="1" si="119"/>
        <v>-832139735.39040411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-832139735.39040411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-3467248.8974600169</v>
      </c>
      <c r="L1928" s="444">
        <f t="shared" ca="1" si="119"/>
        <v>-835606984.28786409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-835606984.28786409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-3481695.7678661002</v>
      </c>
      <c r="L1929" s="444">
        <f t="shared" ca="1" si="119"/>
        <v>-839088680.05573022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-839088680.05573022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-3496202.833565542</v>
      </c>
      <c r="L1930" s="444">
        <f t="shared" ca="1" si="119"/>
        <v>-842584882.88929582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-842584882.88929582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-3510770.3453720659</v>
      </c>
      <c r="L1931" s="444">
        <f t="shared" ca="1" si="119"/>
        <v>-846095653.2346679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-846095653.2346679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-3525398.5551444497</v>
      </c>
      <c r="L1932" s="444">
        <f t="shared" ca="1" si="119"/>
        <v>-849621051.78981233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-849621051.78981233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-3540087.7157908846</v>
      </c>
      <c r="L1933" s="444">
        <f t="shared" ca="1" si="119"/>
        <v>-853161139.50560319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-853161139.50560319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-3554838.0812733471</v>
      </c>
      <c r="L1934" s="444">
        <f t="shared" ca="1" si="119"/>
        <v>-856715977.58687651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-856715977.58687651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-3569649.9066119855</v>
      </c>
      <c r="L1935" s="444">
        <f t="shared" ca="1" si="119"/>
        <v>-860285627.49348855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-860285627.49348855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-3584523.4478895357</v>
      </c>
      <c r="L1936" s="444">
        <f t="shared" ca="1" si="119"/>
        <v>-863870150.94137812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-863870150.94137812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-3599458.9622557419</v>
      </c>
      <c r="L1937" s="444">
        <f t="shared" ca="1" si="119"/>
        <v>-867469609.90363383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-867469609.90363383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-3614456.7079318077</v>
      </c>
      <c r="L1938" s="444">
        <f t="shared" ca="1" si="119"/>
        <v>-871084066.61156559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-871084066.61156559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-3629516.9442148563</v>
      </c>
      <c r="L1939" s="444">
        <f t="shared" ca="1" si="119"/>
        <v>-874713583.55578041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-874713583.55578041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-3644639.9314824184</v>
      </c>
      <c r="L1940" s="444">
        <f t="shared" ca="1" si="119"/>
        <v>-878358223.48726285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-878358223.48726285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-3659825.931196928</v>
      </c>
      <c r="L1941" s="444">
        <f t="shared" ca="1" si="119"/>
        <v>-882018049.41845977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-882018049.41845977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-3675075.2059102491</v>
      </c>
      <c r="L1942" s="444">
        <f t="shared" ca="1" si="119"/>
        <v>-885693124.62436998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-885693124.62436998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-3690388.0192682086</v>
      </c>
      <c r="L1943" s="444">
        <f t="shared" ca="1" si="119"/>
        <v>-889383512.64363813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-889383512.64363813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-3705764.6360151586</v>
      </c>
      <c r="L1944" s="444">
        <f t="shared" ca="1" si="119"/>
        <v>-893089277.27965331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-893089277.27965331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-3721205.3219985552</v>
      </c>
      <c r="L1945" s="444">
        <f t="shared" ca="1" si="119"/>
        <v>-896810482.60165191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-896810482.60165191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-3736710.3441735501</v>
      </c>
      <c r="L1946" s="444">
        <f t="shared" ca="1" si="119"/>
        <v>-900547192.94582546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-900547192.94582546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-3752279.9706076062</v>
      </c>
      <c r="L1947" s="444">
        <f t="shared" ca="1" si="119"/>
        <v>-904299472.9164331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-904299472.9164331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-3767914.4704851378</v>
      </c>
      <c r="L1948" s="444">
        <f t="shared" ca="1" si="119"/>
        <v>-908067387.38691819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-908067387.38691819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-3783614.1141121592</v>
      </c>
      <c r="L1949" s="444">
        <f t="shared" ca="1" si="119"/>
        <v>-911851001.50103033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-911851001.50103033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-3799379.1729209595</v>
      </c>
      <c r="L1950" s="444">
        <f t="shared" ca="1" si="119"/>
        <v>-915650380.67395127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-915650380.67395127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-3815209.9194747969</v>
      </c>
      <c r="L1951" s="444">
        <f t="shared" ca="1" si="119"/>
        <v>-919465590.59342611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-919465590.59342611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-3831106.6274726093</v>
      </c>
      <c r="L1952" s="444">
        <f t="shared" ca="1" si="119"/>
        <v>-923296697.22089875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-923296697.22089875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-3847069.5717537445</v>
      </c>
      <c r="L1953" s="444">
        <f t="shared" ca="1" si="119"/>
        <v>-927143766.79265249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-927143766.79265249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-3863099.0283027184</v>
      </c>
      <c r="L1954" s="444">
        <f t="shared" ca="1" si="119"/>
        <v>-931006865.82095516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-931006865.82095516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-3879195.2742539798</v>
      </c>
      <c r="L1955" s="444">
        <f t="shared" ca="1" si="119"/>
        <v>-934886061.09520912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-934886061.09520912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-3895358.5878967042</v>
      </c>
      <c r="L1956" s="444">
        <f t="shared" ca="1" si="119"/>
        <v>-938781419.68310583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-938781419.68310583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-3911589.2486796076</v>
      </c>
      <c r="L1957" s="444">
        <f t="shared" ca="1" si="119"/>
        <v>-942693008.93178546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-942693008.93178546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-3927887.5372157721</v>
      </c>
      <c r="L1958" s="444">
        <f t="shared" ca="1" si="119"/>
        <v>-946620896.46900129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-946620896.46900129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-3944253.7352875052</v>
      </c>
      <c r="L1959" s="444">
        <f t="shared" ca="1" si="119"/>
        <v>-950565150.20428884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-950565150.20428884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-3960688.1258512028</v>
      </c>
      <c r="L1960" s="444">
        <f t="shared" ca="1" si="119"/>
        <v>-954525838.33013999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-954525838.33013999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-3977190.9930422497</v>
      </c>
      <c r="L1961" s="444">
        <f t="shared" ca="1" si="119"/>
        <v>-958503029.32318223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-958503029.32318223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-3993762.6221799259</v>
      </c>
      <c r="L1962" s="444">
        <f t="shared" ca="1" si="119"/>
        <v>-962496791.94536221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-962496791.94536221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-4010403.2997723427</v>
      </c>
      <c r="L1963" s="444">
        <f t="shared" ca="1" si="119"/>
        <v>-966507195.24513459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-966507195.24513459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-4027113.313521394</v>
      </c>
      <c r="L1964" s="444">
        <f t="shared" ca="1" si="119"/>
        <v>-970534308.55865598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-970534308.55865598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-4043892.9523277325</v>
      </c>
      <c r="L1965" s="444">
        <f t="shared" ca="1" si="119"/>
        <v>-974578201.51098371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-974578201.51098371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-4060742.5062957653</v>
      </c>
      <c r="L1966" s="444">
        <f t="shared" ca="1" si="119"/>
        <v>-978638944.01727951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-978638944.01727951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-4077662.2667386648</v>
      </c>
      <c r="L1967" s="444">
        <f t="shared" ca="1" si="119"/>
        <v>-982716606.28401816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-982716606.28401816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-4094652.5261834092</v>
      </c>
      <c r="L1968" s="444">
        <f t="shared" ca="1" si="119"/>
        <v>-986811258.81020153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-986811258.81020153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-4111713.5783758396</v>
      </c>
      <c r="L1969" s="444">
        <f t="shared" ca="1" si="119"/>
        <v>-990922972.38857734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-990922972.38857734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-4128845.718285739</v>
      </c>
      <c r="L1970" s="444">
        <f t="shared" ca="1" si="119"/>
        <v>-995051818.10686302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-995051818.10686302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-4146049.2421119288</v>
      </c>
      <c r="L1971" s="444">
        <f t="shared" ca="1" si="119"/>
        <v>-999197867.34897494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-999197867.34897494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-4163324.4472873961</v>
      </c>
      <c r="L1972" s="444">
        <f t="shared" ca="1" si="119"/>
        <v>-1003361191.7962624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-1003361191.7962624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-4180671.6324844267</v>
      </c>
      <c r="L1973" s="444">
        <f t="shared" ca="1" si="119"/>
        <v>-1007541863.4287468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-1007541863.4287468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-4198091.0976197775</v>
      </c>
      <c r="L1974" s="444">
        <f t="shared" ca="1" si="119"/>
        <v>-1011739954.5263666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-1011739954.5263666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-4215583.1438598614</v>
      </c>
      <c r="L1975" s="444">
        <f t="shared" ca="1" si="119"/>
        <v>-1015955537.6702265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-1015955537.6702265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-4233148.0736259427</v>
      </c>
      <c r="L1976" s="444">
        <f t="shared" ca="1" si="119"/>
        <v>-1020188685.7438524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-1020188685.7438524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-4250786.1905993856</v>
      </c>
      <c r="L1977" s="444">
        <f t="shared" ca="1" si="119"/>
        <v>-1024439471.9344518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-1024439471.9344518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-4268497.7997268829</v>
      </c>
      <c r="L1978" s="444">
        <f t="shared" ca="1" si="119"/>
        <v>-1028707969.7341787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-1028707969.7341787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-4286283.2072257446</v>
      </c>
      <c r="L1979" s="444">
        <f t="shared" ca="1" si="119"/>
        <v>-1032994252.9414045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-1032994252.9414045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-4304142.7205891851</v>
      </c>
      <c r="L1980" s="444">
        <f t="shared" ca="1" si="119"/>
        <v>-1037298395.6619936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-1037298395.6619936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-4322076.6485916404</v>
      </c>
      <c r="L1981" s="444">
        <f t="shared" ca="1" si="119"/>
        <v>-1041620472.3105853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-1041620472.3105853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-4340085.3012941051</v>
      </c>
      <c r="L1982" s="444">
        <f t="shared" ca="1" si="119"/>
        <v>-1045960557.6118793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-1045960557.6118793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-4358168.9900494972</v>
      </c>
      <c r="L1983" s="444">
        <f t="shared" ca="1" si="119"/>
        <v>-1050318726.6019288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-1050318726.6019288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-4376328.0275080372</v>
      </c>
      <c r="L1984" s="444">
        <f t="shared" ca="1" si="119"/>
        <v>-1054695054.6294369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-1054695054.6294369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-4394562.7276226534</v>
      </c>
      <c r="L1985" s="444">
        <f t="shared" ca="1" si="119"/>
        <v>-1059089617.3570595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-1059089617.3570595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-4412873.4056544146</v>
      </c>
      <c r="L1986" s="444">
        <f t="shared" ca="1" si="119"/>
        <v>-1063502490.7627139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-1063502490.7627139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-4431260.3781779744</v>
      </c>
      <c r="L1987" s="444">
        <f t="shared" ca="1" si="119"/>
        <v>-1067933751.1408919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-1067933751.1408919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-4449723.9630870493</v>
      </c>
      <c r="L1988" s="444">
        <f t="shared" ca="1" si="119"/>
        <v>-1072383475.103979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-1072383475.103979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-4468264.4795999127</v>
      </c>
      <c r="L1989" s="444">
        <f t="shared" ca="1" si="119"/>
        <v>-1076851739.5835788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-1076851739.5835788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-4486882.2482649116</v>
      </c>
      <c r="L1990" s="444">
        <f t="shared" ca="1" si="119"/>
        <v>-1081338621.8318439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-1081338621.8318439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-4505577.5909660161</v>
      </c>
      <c r="L1991" s="444">
        <f t="shared" ca="1" si="119"/>
        <v>-1085844199.4228098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-1085844199.4228098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-4524350.8309283741</v>
      </c>
      <c r="L1992" s="444">
        <f t="shared" ca="1" si="119"/>
        <v>-1090368550.2537382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-1090368550.2537382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-4543202.292723909</v>
      </c>
      <c r="L1993" s="444">
        <f t="shared" ca="1" si="119"/>
        <v>-1094911752.5464621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-1094911752.5464621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-4562132.3022769252</v>
      </c>
      <c r="L1994" s="444">
        <f t="shared" ca="1" si="119"/>
        <v>-1099473884.8487389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-1099473884.8487389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-4581141.1868697451</v>
      </c>
      <c r="L1995" s="444">
        <f t="shared" ca="1" si="119"/>
        <v>-1104055026.0356088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-1104055026.0356088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-4600229.2751483694</v>
      </c>
      <c r="L1996" s="444">
        <f t="shared" ca="1" si="119"/>
        <v>-1108655255.3107572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-1108655255.3107572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-4619396.8971281545</v>
      </c>
      <c r="L1997" s="444">
        <f t="shared" ca="1" si="119"/>
        <v>-1113274652.2078853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-1113274652.2078853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-4638644.3841995215</v>
      </c>
      <c r="L1998" s="444">
        <f t="shared" ca="1" si="119"/>
        <v>-1117913296.5920849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-1117913296.5920849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-4657972.0691336868</v>
      </c>
      <c r="L1999" s="444">
        <f t="shared" ca="1" si="119"/>
        <v>-1122571268.6612186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-1122571268.6612186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-4677380.2860884108</v>
      </c>
      <c r="L2000" s="444">
        <f t="shared" ca="1" si="119"/>
        <v>-1127248648.9473071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-1127248648.9473071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-4696869.3706137799</v>
      </c>
      <c r="L2001" s="444">
        <f t="shared" ca="1" si="119"/>
        <v>-1131945518.3179209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-1131945518.3179209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-4716439.6596580036</v>
      </c>
      <c r="L2002" s="444">
        <f t="shared" ca="1" si="119"/>
        <v>-1136661957.9775789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-1136661957.9775789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-4736091.4915732453</v>
      </c>
      <c r="L2003" s="444">
        <f t="shared" ca="1" si="119"/>
        <v>-1141398049.4691522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-1141398049.4691522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-4755825.2061214671</v>
      </c>
      <c r="L2004" s="444">
        <f t="shared" ca="1" si="119"/>
        <v>-1146153874.6752737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-1146153874.6752737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-4775641.1444803067</v>
      </c>
      <c r="L2005" s="444">
        <f t="shared" ca="1" si="119"/>
        <v>-1150929515.8197539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-1150929515.8197539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-4795539.6492489744</v>
      </c>
      <c r="L2006" s="444">
        <f t="shared" ca="1" si="119"/>
        <v>-1155725055.469003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-1155725055.469003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-4815521.0644541793</v>
      </c>
      <c r="L2007" s="444">
        <f t="shared" ca="1" si="119"/>
        <v>-1160540576.533457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-1160540576.533457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-4835585.7355560707</v>
      </c>
      <c r="L2008" s="444">
        <f t="shared" ca="1" si="119"/>
        <v>-1165376162.2690132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-1165376162.2690132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-4855734.0094542215</v>
      </c>
      <c r="L2009" s="444">
        <f t="shared" ca="1" si="119"/>
        <v>-1170231896.2784674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-1170231896.2784674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-4875966.2344936142</v>
      </c>
      <c r="L2010" s="444">
        <f t="shared" ca="1" si="119"/>
        <v>-1175107862.5129611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-1175107862.5129611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-4896282.7604706716</v>
      </c>
      <c r="L2011" s="444">
        <f t="shared" ca="1" si="119"/>
        <v>-1180004145.2734318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-1180004145.2734318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-4916683.938639299</v>
      </c>
      <c r="L2012" s="444">
        <f t="shared" ca="1" si="119"/>
        <v>-1184920829.2120712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-1184920829.2120712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-4937170.1217169631</v>
      </c>
      <c r="L2013" s="444">
        <f t="shared" ca="1" si="119"/>
        <v>-1189857999.3337882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-1189857999.3337882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-4957741.6638907837</v>
      </c>
      <c r="L2014" s="444">
        <f t="shared" ca="1" si="119"/>
        <v>-1194815740.997679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-1194815740.997679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-4978398.9208236625</v>
      </c>
      <c r="L2015" s="444">
        <f t="shared" ca="1" si="119"/>
        <v>-1199794139.9185026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-1199794139.9185026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-4999142.2496604277</v>
      </c>
      <c r="L2016" s="444">
        <f t="shared" ca="1" si="119"/>
        <v>-1204793282.1681631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-1204793282.1681631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-5019972.0090340124</v>
      </c>
      <c r="L2017" s="444">
        <f t="shared" ca="1" si="119"/>
        <v>-1209813254.177197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-1209813254.177197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-5040888.5590716545</v>
      </c>
      <c r="L2018" s="444">
        <f t="shared" ca="1" si="119"/>
        <v>-1214854142.7362685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-1214854142.7362685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-5061892.2614011187</v>
      </c>
      <c r="L2019" s="444">
        <f t="shared" ca="1" si="119"/>
        <v>-1219916034.9976697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-1219916034.9976697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-5082983.479156957</v>
      </c>
      <c r="L2020" s="444">
        <f t="shared" ca="1" si="119"/>
        <v>-1224999018.4768267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-1224999018.4768267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-5104162.5769867776</v>
      </c>
      <c r="L2021" s="444">
        <f t="shared" ca="1" si="119"/>
        <v>-1230103181.0538135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-1230103181.0538135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-5125429.9210575558</v>
      </c>
      <c r="L2022" s="444">
        <f t="shared" ca="1" si="119"/>
        <v>-1235228610.9748709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-1235228610.9748709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-5146785.8790619625</v>
      </c>
      <c r="L2023" s="444">
        <f t="shared" ca="1" si="119"/>
        <v>-1240375396.8539329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-1240375396.8539329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-5168230.8202247201</v>
      </c>
      <c r="L2024" s="444">
        <f t="shared" ca="1" si="119"/>
        <v>-1245543627.6741576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-1245543627.6741576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-5189765.1153089898</v>
      </c>
      <c r="L2025" s="444">
        <f t="shared" ca="1" si="119"/>
        <v>-1250733392.7894666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-1250733392.7894666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-5211389.1366227772</v>
      </c>
      <c r="L2026" s="444">
        <f t="shared" ca="1" si="119"/>
        <v>-1255944781.9260893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-1255944781.9260893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-5233103.2580253724</v>
      </c>
      <c r="L2027" s="444">
        <f t="shared" ca="1" si="119"/>
        <v>-1261177885.1841147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-1261177885.1841147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-5254907.8549338114</v>
      </c>
      <c r="L2028" s="444">
        <f t="shared" ca="1" si="119"/>
        <v>-1266432793.0390484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-1266432793.0390484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-5276803.3043293683</v>
      </c>
      <c r="L2029" s="444">
        <f t="shared" ca="1" si="119"/>
        <v>-1271709596.3433778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-1271709596.3433778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-5298789.984764074</v>
      </c>
      <c r="L2030" s="444">
        <f t="shared" ca="1" si="119"/>
        <v>-1277008386.3281419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-1277008386.3281419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-5320868.2763672583</v>
      </c>
      <c r="L2031" s="444">
        <f t="shared" ca="1" si="119"/>
        <v>-1282329254.6045091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-1282329254.6045091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-5343038.5608521216</v>
      </c>
      <c r="L2032" s="444">
        <f t="shared" ca="1" si="119"/>
        <v>-1287672293.1653612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-1287672293.1653612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-5365301.2215223378</v>
      </c>
      <c r="L2033" s="444">
        <f t="shared" ca="1" si="119"/>
        <v>-1293037594.3868835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-1293037594.3868835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-5387656.6432786807</v>
      </c>
      <c r="L2034" s="444">
        <f t="shared" ca="1" si="119"/>
        <v>-1298425251.0301621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-1298425251.0301621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-5410105.2126256749</v>
      </c>
      <c r="L2035" s="444">
        <f t="shared" ca="1" si="119"/>
        <v>-1303835356.2427878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-1303835356.2427878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-5432647.317678283</v>
      </c>
      <c r="L2036" s="444">
        <f t="shared" ca="1" si="119"/>
        <v>-1309268003.5604661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-1309268003.5604661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-5455283.3481686087</v>
      </c>
      <c r="L2037" s="444">
        <f t="shared" ca="1" si="119"/>
        <v>-1314723286.9086347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-1314723286.9086347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-5478013.6954526445</v>
      </c>
      <c r="L2038" s="444">
        <f t="shared" ca="1" si="119"/>
        <v>-1320201300.6040874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-1320201300.6040874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-5500838.7525170306</v>
      </c>
      <c r="L2039" s="444">
        <f t="shared" ca="1" si="119"/>
        <v>-1325702139.3566043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-1325702139.3566043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-5523758.9139858512</v>
      </c>
      <c r="L2040" s="444">
        <f t="shared" ca="1" si="119"/>
        <v>-1331225898.2705903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-1331225898.2705903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-5546774.5761274593</v>
      </c>
      <c r="L2041" s="444">
        <f t="shared" ca="1" si="119"/>
        <v>-1336772672.8467178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-1336772672.8467178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-5569886.1368613243</v>
      </c>
      <c r="L2042" s="444">
        <f t="shared" ca="1" si="119"/>
        <v>-1342342558.9835792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-1342342558.9835792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-5593093.995764913</v>
      </c>
      <c r="L2043" s="444">
        <f t="shared" ca="1" si="119"/>
        <v>-1347935652.9793441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-1347935652.9793441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-5616398.5540806009</v>
      </c>
      <c r="L2044" s="444">
        <f t="shared" ca="1" si="119"/>
        <v>-1353552051.5334246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-1353552051.5334246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-5639800.2147226026</v>
      </c>
      <c r="L2045" s="444">
        <f t="shared" ca="1" si="119"/>
        <v>-1359191851.7481472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-1359191851.7481472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-5663299.3822839465</v>
      </c>
      <c r="L2046" s="444">
        <f t="shared" ca="1" si="119"/>
        <v>-1364855151.1304312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-1364855151.1304312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-5686896.4630434634</v>
      </c>
      <c r="L2047" s="444">
        <f t="shared" ca="1" si="119"/>
        <v>-1370542047.5934746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-1370542047.5934746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-5710591.8649728112</v>
      </c>
      <c r="L2048" s="444">
        <f t="shared" ref="L2048:L2302" ca="1" si="124">I2048-J2048+K2048</f>
        <v>-1376252639.4584475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-1376252639.4584475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-5734385.9977435311</v>
      </c>
      <c r="L2049" s="444">
        <f t="shared" ca="1" si="124"/>
        <v>-1381987025.4561911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-1381987025.4561911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-5758279.2727341298</v>
      </c>
      <c r="L2050" s="444">
        <f t="shared" ca="1" si="124"/>
        <v>-1387745304.7289252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-1387745304.7289252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-5782272.1030371888</v>
      </c>
      <c r="L2051" s="444">
        <f t="shared" ca="1" si="124"/>
        <v>-1393527576.8319623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-1393527576.8319623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-5806364.9034665097</v>
      </c>
      <c r="L2052" s="444">
        <f t="shared" ca="1" si="124"/>
        <v>-1399333941.7354288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-1399333941.7354288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-5830558.0905642863</v>
      </c>
      <c r="L2053" s="444">
        <f t="shared" ca="1" si="124"/>
        <v>-1405164499.8259931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-1405164499.8259931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-5854852.082608304</v>
      </c>
      <c r="L2054" s="444">
        <f t="shared" ca="1" si="124"/>
        <v>-1411019351.9086013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-1411019351.9086013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-5879247.2996191718</v>
      </c>
      <c r="L2055" s="444">
        <f t="shared" ca="1" si="124"/>
        <v>-1416898599.2082205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-1416898599.2082205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-5903744.1633675853</v>
      </c>
      <c r="L2056" s="444">
        <f t="shared" ca="1" si="124"/>
        <v>-1422802343.371588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-1422802343.371588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-5928343.0973816169</v>
      </c>
      <c r="L2057" s="444">
        <f t="shared" ca="1" si="124"/>
        <v>-1428730686.4689696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-1428730686.4689696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-5953044.5269540399</v>
      </c>
      <c r="L2058" s="444">
        <f t="shared" ca="1" si="124"/>
        <v>-1434683730.9959235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-1434683730.9959235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-5977848.879149681</v>
      </c>
      <c r="L2059" s="444">
        <f t="shared" ca="1" si="124"/>
        <v>-1440661579.8750732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-1440661579.8750732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-6002756.5828128047</v>
      </c>
      <c r="L2060" s="444">
        <f t="shared" ca="1" si="124"/>
        <v>-1446664336.457886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-1446664336.457886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-6027768.0685745245</v>
      </c>
      <c r="L2061" s="444">
        <f t="shared" ca="1" si="124"/>
        <v>-1452692104.5264604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-1452692104.5264604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-6052883.7688602516</v>
      </c>
      <c r="L2062" s="444">
        <f t="shared" ca="1" si="124"/>
        <v>-1458744988.2953207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-1458744988.2953207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-6078104.1178971697</v>
      </c>
      <c r="L2063" s="444">
        <f t="shared" ca="1" si="124"/>
        <v>-1464823092.413218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-1464823092.413218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-6103429.5517217414</v>
      </c>
      <c r="L2064" s="444">
        <f t="shared" ca="1" si="124"/>
        <v>-1470926521.9649398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-1470926521.9649398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-6128860.5081872493</v>
      </c>
      <c r="L2065" s="444">
        <f t="shared" ca="1" si="124"/>
        <v>-1477055382.4731271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-1477055382.4731271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-6154397.4269713629</v>
      </c>
      <c r="L2066" s="444">
        <f t="shared" ca="1" si="124"/>
        <v>-1483209779.9000986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-1483209779.9000986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-6180040.7495837435</v>
      </c>
      <c r="L2067" s="444">
        <f t="shared" ca="1" si="124"/>
        <v>-1489389820.6496823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-1489389820.6496823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-6205790.9193736762</v>
      </c>
      <c r="L2068" s="444">
        <f t="shared" ca="1" si="124"/>
        <v>-1495595611.569056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-1495595611.569056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-6231648.3815377336</v>
      </c>
      <c r="L2069" s="444">
        <f t="shared" ca="1" si="124"/>
        <v>-1501827259.9505937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-1501827259.9505937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-6257613.5831274735</v>
      </c>
      <c r="L2070" s="444">
        <f t="shared" ca="1" si="124"/>
        <v>-1508084873.5337212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-1508084873.5337212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-6283686.9730571713</v>
      </c>
      <c r="L2071" s="444">
        <f t="shared" ca="1" si="124"/>
        <v>-1514368560.5067785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-1514368560.5067785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-6309869.0021115765</v>
      </c>
      <c r="L2072" s="444">
        <f t="shared" ca="1" si="124"/>
        <v>-1520678429.5088902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-1520678429.5088902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-6336160.1229537092</v>
      </c>
      <c r="L2073" s="444">
        <f t="shared" ca="1" si="124"/>
        <v>-1527014589.6318438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-1527014589.6318438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-6362560.7901326828</v>
      </c>
      <c r="L2074" s="444">
        <f t="shared" ca="1" si="124"/>
        <v>-1533377150.4219766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-1533377150.4219766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-6389071.4600915685</v>
      </c>
      <c r="L2075" s="444">
        <f t="shared" ca="1" si="124"/>
        <v>-1539766221.8820682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-1539766221.8820682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-6415692.5911752842</v>
      </c>
      <c r="L2076" s="444">
        <f t="shared" ca="1" si="124"/>
        <v>-1546181914.4732435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-1546181914.4732435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-6442424.643638514</v>
      </c>
      <c r="L2077" s="444">
        <f t="shared" ca="1" si="124"/>
        <v>-1552624339.1168821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-1552624339.1168821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-6469268.0796536757</v>
      </c>
      <c r="L2078" s="444">
        <f t="shared" ca="1" si="124"/>
        <v>-1559093607.1965358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-1559093607.1965358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-6496223.3633188996</v>
      </c>
      <c r="L2079" s="444">
        <f t="shared" ca="1" si="124"/>
        <v>-1565589830.5598547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-1565589830.5598547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-6523290.9606660614</v>
      </c>
      <c r="L2080" s="444">
        <f t="shared" ca="1" si="124"/>
        <v>-1572113121.5205209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-1572113121.5205209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-6550471.3396688374</v>
      </c>
      <c r="L2081" s="444">
        <f t="shared" ca="1" si="124"/>
        <v>-1578663592.8601897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-1578663592.8601897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-6577764.97025079</v>
      </c>
      <c r="L2082" s="444">
        <f t="shared" ca="1" si="124"/>
        <v>-1585241357.8304405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-1585241357.8304405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-6605172.3242935017</v>
      </c>
      <c r="L2083" s="444">
        <f t="shared" ca="1" si="124"/>
        <v>-1591846530.1547341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-1591846530.1547341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-6632693.8756447257</v>
      </c>
      <c r="L2084" s="444">
        <f t="shared" ca="1" si="124"/>
        <v>-1598479224.0303788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-1598479224.0303788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-6660330.1001265785</v>
      </c>
      <c r="L2085" s="444">
        <f t="shared" ca="1" si="124"/>
        <v>-1605139554.1305053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-1605139554.1305053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-6688081.4755437719</v>
      </c>
      <c r="L2086" s="444">
        <f t="shared" ca="1" si="124"/>
        <v>-1611827635.6060491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-1611827635.6060491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-6715948.4816918708</v>
      </c>
      <c r="L2087" s="444">
        <f t="shared" ca="1" si="124"/>
        <v>-1618543584.0877409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-1618543584.0877409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-6743931.6003655866</v>
      </c>
      <c r="L2088" s="444">
        <f t="shared" ca="1" si="124"/>
        <v>-1625287515.6881065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-1625287515.6881065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-6772031.3153671101</v>
      </c>
      <c r="L2089" s="444">
        <f t="shared" ca="1" si="124"/>
        <v>-1632059547.0034738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-1632059547.0034738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-6800248.1125144735</v>
      </c>
      <c r="L2090" s="444">
        <f t="shared" ca="1" si="124"/>
        <v>-1638859795.1159883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-1638859795.1159883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-6828582.4796499508</v>
      </c>
      <c r="L2091" s="444">
        <f t="shared" ca="1" si="124"/>
        <v>-1645688377.5956383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-1645688377.5956383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-6857034.9066484924</v>
      </c>
      <c r="L2092" s="444">
        <f t="shared" ca="1" si="124"/>
        <v>-1652545412.5022867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-1652545412.5022867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-6885605.8854261944</v>
      </c>
      <c r="L2093" s="444">
        <f t="shared" ca="1" si="124"/>
        <v>-1659431018.387713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-1659431018.387713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-6914295.9099488035</v>
      </c>
      <c r="L2094" s="444">
        <f t="shared" ca="1" si="124"/>
        <v>-1666345314.2976618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-1666345314.2976618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-6943105.4762402577</v>
      </c>
      <c r="L2095" s="444">
        <f t="shared" ca="1" si="124"/>
        <v>-1673288419.7739019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-1673288419.7739019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-6972035.0823912583</v>
      </c>
      <c r="L2096" s="444">
        <f t="shared" ca="1" si="124"/>
        <v>-1680260454.8562932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-1680260454.8562932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-7001085.228567888</v>
      </c>
      <c r="L2097" s="444">
        <f t="shared" ca="1" si="124"/>
        <v>-1687261540.084861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-1687261540.084861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-7030256.4170202538</v>
      </c>
      <c r="L2098" s="444">
        <f t="shared" ca="1" si="124"/>
        <v>-1694291796.5018814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-1694291796.5018814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-7059549.1520911725</v>
      </c>
      <c r="L2099" s="444">
        <f t="shared" ca="1" si="124"/>
        <v>-1701351345.6539726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-1701351345.6539726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-7088963.9402248859</v>
      </c>
      <c r="L2100" s="444">
        <f t="shared" ca="1" si="124"/>
        <v>-1708440309.5941975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-1708440309.5941975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-7118501.2899758238</v>
      </c>
      <c r="L2101" s="444">
        <f t="shared" ca="1" si="124"/>
        <v>-1715558810.8841734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-1715558810.8841734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-7148161.7120173899</v>
      </c>
      <c r="L2102" s="444">
        <f t="shared" ca="1" si="124"/>
        <v>-1722706972.5961907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-1722706972.5961907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-7177945.7191507947</v>
      </c>
      <c r="L2103" s="444">
        <f t="shared" ca="1" si="124"/>
        <v>-1729884918.3153415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-1729884918.3153415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-7207853.8263139231</v>
      </c>
      <c r="L2104" s="444">
        <f t="shared" ca="1" si="124"/>
        <v>-1737092772.1416554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-1737092772.1416554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-7237886.5505902302</v>
      </c>
      <c r="L2105" s="444">
        <f t="shared" ca="1" si="124"/>
        <v>-1744330658.6922457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-1744330658.6922457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-7268044.4112176895</v>
      </c>
      <c r="L2106" s="444">
        <f t="shared" ca="1" si="124"/>
        <v>-1751598703.1034634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-1751598703.1034634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-7298327.9295977633</v>
      </c>
      <c r="L2107" s="444">
        <f t="shared" ca="1" si="124"/>
        <v>-1758897031.0330613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-1758897031.0330613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-7328737.6293044221</v>
      </c>
      <c r="L2108" s="444">
        <f t="shared" ca="1" si="124"/>
        <v>-1766225768.6623657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-1766225768.6623657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-7359274.0360931894</v>
      </c>
      <c r="L2109" s="444">
        <f t="shared" ca="1" si="124"/>
        <v>-1773585042.6984589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-1773585042.6984589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-7389937.677910245</v>
      </c>
      <c r="L2110" s="444">
        <f t="shared" ca="1" si="124"/>
        <v>-1780974980.3763692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-1780974980.3763692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-7420729.0849015396</v>
      </c>
      <c r="L2111" s="444">
        <f t="shared" ca="1" si="124"/>
        <v>-1788395709.4612708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-1788395709.4612708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-7451648.7894219607</v>
      </c>
      <c r="L2112" s="444">
        <f t="shared" ca="1" si="124"/>
        <v>-1795847358.2506928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-1795847358.2506928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-7482697.326044552</v>
      </c>
      <c r="L2113" s="444">
        <f t="shared" ca="1" si="124"/>
        <v>-1803330055.5767374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-1803330055.5767374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-7513875.23156974</v>
      </c>
      <c r="L2114" s="444">
        <f t="shared" ca="1" si="124"/>
        <v>-1810843930.8083072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-1810843930.8083072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-7545183.0450346135</v>
      </c>
      <c r="L2115" s="444">
        <f t="shared" ca="1" si="124"/>
        <v>-1818389113.8533418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-1818389113.8533418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-7576621.3077222584</v>
      </c>
      <c r="L2116" s="444">
        <f t="shared" ca="1" si="124"/>
        <v>-1825965735.1610641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-1825965735.1610641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-7608190.5631711008</v>
      </c>
      <c r="L2117" s="444">
        <f t="shared" ca="1" si="124"/>
        <v>-1833573925.7242353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-1833573925.7242353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-7639891.3571843132</v>
      </c>
      <c r="L2118" s="444">
        <f t="shared" ca="1" si="124"/>
        <v>-1841213817.0814197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-1841213817.0814197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-7671724.237839249</v>
      </c>
      <c r="L2119" s="444">
        <f t="shared" ca="1" si="124"/>
        <v>-1848885541.3192589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-1848885541.3192589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-7703689.7554969117</v>
      </c>
      <c r="L2120" s="444">
        <f t="shared" ca="1" si="124"/>
        <v>-1856589231.0747559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-1856589231.0747559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-7735788.4628114821</v>
      </c>
      <c r="L2121" s="444">
        <f t="shared" ca="1" si="124"/>
        <v>-1864325019.5375674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-1864325019.5375674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-7768020.914739863</v>
      </c>
      <c r="L2122" s="444">
        <f t="shared" ca="1" si="124"/>
        <v>-1872093040.4523072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-1872093040.4523072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-7800387.6685512811</v>
      </c>
      <c r="L2123" s="444">
        <f t="shared" ca="1" si="124"/>
        <v>-1879893428.1208584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-1879893428.1208584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-7832889.2838369086</v>
      </c>
      <c r="L2124" s="444">
        <f t="shared" ca="1" si="124"/>
        <v>-1887726317.4046953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-1887726317.4046953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-7865526.3225195631</v>
      </c>
      <c r="L2125" s="444">
        <f t="shared" ca="1" si="124"/>
        <v>-1895591843.7272148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-1895591843.7272148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-7898299.348863394</v>
      </c>
      <c r="L2126" s="444">
        <f t="shared" ca="1" si="124"/>
        <v>-1903490143.0760782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-1903490143.0760782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-7931208.9294836596</v>
      </c>
      <c r="L2127" s="444">
        <f t="shared" ca="1" si="124"/>
        <v>-1911421352.0055618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-1911421352.0055618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-7964255.6333565079</v>
      </c>
      <c r="L2128" s="444">
        <f t="shared" ca="1" si="124"/>
        <v>-1919385607.6389184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-1919385607.6389184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-7997440.0318288263</v>
      </c>
      <c r="L2129" s="444">
        <f t="shared" ca="1" si="124"/>
        <v>-1927383047.6707473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-1927383047.6707473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-8030762.6986281136</v>
      </c>
      <c r="L2130" s="444">
        <f t="shared" ca="1" si="124"/>
        <v>-1935413810.3693755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-1935413810.3693755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-8064224.2098723976</v>
      </c>
      <c r="L2131" s="444">
        <f t="shared" ca="1" si="124"/>
        <v>-1943478034.579248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-1943478034.579248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-8097825.1440801993</v>
      </c>
      <c r="L2132" s="444">
        <f t="shared" ca="1" si="124"/>
        <v>-1951575859.7233281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-1951575859.7233281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-8131566.0821805326</v>
      </c>
      <c r="L2133" s="444">
        <f t="shared" ca="1" si="124"/>
        <v>-1959707425.8055086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-1959707425.8055086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-8165447.6075229524</v>
      </c>
      <c r="L2134" s="444">
        <f t="shared" ca="1" si="124"/>
        <v>-1967872873.4130316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-1967872873.4130316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-8199470.3058876321</v>
      </c>
      <c r="L2135" s="444">
        <f t="shared" ca="1" si="124"/>
        <v>-1976072343.7189193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-1976072343.7189193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-8233634.7654954968</v>
      </c>
      <c r="L2136" s="444">
        <f t="shared" ca="1" si="124"/>
        <v>-1984305978.4844148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-1984305978.4844148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-8267941.5770183951</v>
      </c>
      <c r="L2137" s="444">
        <f t="shared" ca="1" si="124"/>
        <v>-1992573920.0614333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-1992573920.0614333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-8302391.3335893052</v>
      </c>
      <c r="L2138" s="444">
        <f t="shared" ca="1" si="124"/>
        <v>-2000876311.3950226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-2000876311.3950226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-8336984.6308125937</v>
      </c>
      <c r="L2139" s="444">
        <f t="shared" ca="1" si="124"/>
        <v>-2009213296.0258353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-2009213296.0258353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-8371722.0667743133</v>
      </c>
      <c r="L2140" s="444">
        <f t="shared" ca="1" si="124"/>
        <v>-2017585018.0926096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-2017585018.0926096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-8406604.2420525402</v>
      </c>
      <c r="L2141" s="444">
        <f t="shared" ca="1" si="124"/>
        <v>-2025991622.3346622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-2025991622.3346622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-8441631.7597277593</v>
      </c>
      <c r="L2142" s="444">
        <f t="shared" ca="1" si="124"/>
        <v>-2034433254.0943899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-2034433254.0943899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-8476805.2253932897</v>
      </c>
      <c r="L2143" s="444">
        <f t="shared" ca="1" si="124"/>
        <v>-2042910059.3197832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-2042910059.3197832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-8512125.2471657638</v>
      </c>
      <c r="L2144" s="444">
        <f t="shared" ca="1" si="124"/>
        <v>-2051422184.5669489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-2051422184.5669489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-8547592.4356956203</v>
      </c>
      <c r="L2145" s="444">
        <f t="shared" ca="1" si="124"/>
        <v>-2059969777.0026445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-2059969777.0026445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-8583207.4041776843</v>
      </c>
      <c r="L2146" s="444">
        <f t="shared" ca="1" si="124"/>
        <v>-2068552984.4068222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-2068552984.4068222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-8618970.7683617584</v>
      </c>
      <c r="L2147" s="444">
        <f t="shared" ca="1" si="124"/>
        <v>-2077171955.175184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-2077171955.175184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-8654883.1465632655</v>
      </c>
      <c r="L2148" s="444">
        <f t="shared" ca="1" si="124"/>
        <v>-2085826838.3217473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-2085826838.3217473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-8690945.1596739478</v>
      </c>
      <c r="L2149" s="444">
        <f t="shared" ca="1" si="124"/>
        <v>-2094517783.4814212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-2094517783.4814212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-8727157.4311725888</v>
      </c>
      <c r="L2150" s="444">
        <f t="shared" ca="1" si="124"/>
        <v>-2103244940.9125938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-2103244940.9125938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-8763520.5871358067</v>
      </c>
      <c r="L2151" s="444">
        <f t="shared" ca="1" si="124"/>
        <v>-2112008461.4997296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-2112008461.4997296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-8800035.2562488727</v>
      </c>
      <c r="L2152" s="444">
        <f t="shared" ca="1" si="124"/>
        <v>-2120808496.7559786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-2120808496.7559786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-8836702.0698165782</v>
      </c>
      <c r="L2153" s="444">
        <f t="shared" ca="1" si="124"/>
        <v>-2129645198.8257952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-2129645198.8257952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-8873521.6617741473</v>
      </c>
      <c r="L2154" s="444">
        <f t="shared" ca="1" si="124"/>
        <v>-2138518720.4875693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-2138518720.4875693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-8910494.6686982047</v>
      </c>
      <c r="L2155" s="444">
        <f t="shared" ca="1" si="124"/>
        <v>-2147429215.1562676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-2147429215.1562676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-8947621.7298177816</v>
      </c>
      <c r="L2156" s="444">
        <f t="shared" ca="1" si="124"/>
        <v>-2156376836.8860855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-2156376836.8860855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-8984903.4870253559</v>
      </c>
      <c r="L2157" s="444">
        <f t="shared" ca="1" si="124"/>
        <v>-2165361740.3731108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-2165361740.3731108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-9022340.5848879609</v>
      </c>
      <c r="L2158" s="444">
        <f t="shared" ca="1" si="124"/>
        <v>-2174384080.9579988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-2174384080.9579988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-9059933.6706583276</v>
      </c>
      <c r="L2159" s="444">
        <f t="shared" ca="1" si="124"/>
        <v>-2183444014.6286569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-2183444014.6286569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-9097683.39428607</v>
      </c>
      <c r="L2160" s="444">
        <f t="shared" ca="1" si="124"/>
        <v>-2192541698.022943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-2192541698.022943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-9135590.4084289297</v>
      </c>
      <c r="L2161" s="444">
        <f t="shared" ca="1" si="124"/>
        <v>-2201677288.4313722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-2201677288.4313722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-9173655.3684640508</v>
      </c>
      <c r="L2162" s="444">
        <f t="shared" ca="1" si="124"/>
        <v>-2210850943.7998362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-2210850943.7998362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-9211878.9324993175</v>
      </c>
      <c r="L2163" s="444">
        <f t="shared" ca="1" si="124"/>
        <v>-2220062822.7323356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-2220062822.7323356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-9250261.7613847312</v>
      </c>
      <c r="L2164" s="444">
        <f t="shared" ca="1" si="124"/>
        <v>-2229313084.4937205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-2229313084.4937205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-9288804.5187238362</v>
      </c>
      <c r="L2165" s="444">
        <f t="shared" ca="1" si="124"/>
        <v>-2238601889.0124445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-2238601889.0124445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-9327507.8708851859</v>
      </c>
      <c r="L2166" s="444">
        <f t="shared" ca="1" si="124"/>
        <v>-2247929396.8833299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-2247929396.8833299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-9366372.4870138746</v>
      </c>
      <c r="L2167" s="444">
        <f t="shared" ca="1" si="124"/>
        <v>-2257295769.3703437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-2257295769.3703437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-9405399.0390430987</v>
      </c>
      <c r="L2168" s="444">
        <f t="shared" ca="1" si="124"/>
        <v>-2266701168.4093866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-2266701168.4093866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-9444588.201705778</v>
      </c>
      <c r="L2169" s="444">
        <f t="shared" ca="1" si="124"/>
        <v>-2276145756.6110926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-2276145756.6110926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-9483940.6525462195</v>
      </c>
      <c r="L2170" s="444">
        <f t="shared" ca="1" si="124"/>
        <v>-2285629697.263639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-2285629697.263639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-9523457.0719318297</v>
      </c>
      <c r="L2171" s="444">
        <f t="shared" ca="1" si="124"/>
        <v>-2295153154.3355708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-2295153154.3355708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-9563138.1430648789</v>
      </c>
      <c r="L2172" s="444">
        <f t="shared" ca="1" si="124"/>
        <v>-2304716292.4786358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-2304716292.4786358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-9602984.5519943163</v>
      </c>
      <c r="L2173" s="444">
        <f t="shared" ca="1" si="124"/>
        <v>-2314319277.0306301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-2314319277.0306301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-9642996.9876276255</v>
      </c>
      <c r="L2174" s="444">
        <f t="shared" ca="1" si="124"/>
        <v>-2323962274.0182576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-2323962274.0182576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-9683176.1417427398</v>
      </c>
      <c r="L2175" s="444">
        <f t="shared" ca="1" si="124"/>
        <v>-2333645450.1600003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-2333645450.1600003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-9723522.7090000007</v>
      </c>
      <c r="L2176" s="444">
        <f t="shared" ca="1" si="124"/>
        <v>-2343368972.8690004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-2343368972.8690004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-9764037.3869541679</v>
      </c>
      <c r="L2177" s="444">
        <f t="shared" ca="1" si="124"/>
        <v>-2353133010.2559547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-2353133010.2559547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-9804720.876066478</v>
      </c>
      <c r="L2178" s="444">
        <f t="shared" ca="1" si="124"/>
        <v>-2362937731.1320214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-2362937731.1320214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-9845573.8797167558</v>
      </c>
      <c r="L2179" s="444">
        <f t="shared" ca="1" si="124"/>
        <v>-2372783305.0117383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-2372783305.0117383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-9886597.1042155754</v>
      </c>
      <c r="L2180" s="444">
        <f t="shared" ca="1" si="124"/>
        <v>-2382669902.1159539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-2382669902.1159539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-9927791.258816475</v>
      </c>
      <c r="L2181" s="444">
        <f t="shared" ca="1" si="124"/>
        <v>-2392597693.3747702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-2392597693.3747702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-9969157.0557282083</v>
      </c>
      <c r="L2182" s="444">
        <f t="shared" ca="1" si="124"/>
        <v>-2402566850.4304986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-2402566850.4304986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-10010695.210127078</v>
      </c>
      <c r="L2183" s="444">
        <f t="shared" ca="1" si="124"/>
        <v>-2412577545.6406255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-2412577545.6406255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-10052406.440169273</v>
      </c>
      <c r="L2184" s="444">
        <f t="shared" ca="1" si="124"/>
        <v>-2422629952.0807948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-2422629952.0807948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-10094291.467003312</v>
      </c>
      <c r="L2185" s="444">
        <f t="shared" ca="1" si="124"/>
        <v>-2432724243.5477982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-2432724243.5477982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-10136351.014782492</v>
      </c>
      <c r="L2186" s="444">
        <f t="shared" ca="1" si="124"/>
        <v>-2442860594.5625806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-2442860594.5625806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-10178585.810677418</v>
      </c>
      <c r="L2187" s="444">
        <f t="shared" ca="1" si="124"/>
        <v>-2453039180.3732581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-2453039180.3732581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-10220996.584888576</v>
      </c>
      <c r="L2188" s="444">
        <f t="shared" ca="1" si="124"/>
        <v>-2463260176.9581466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-2463260176.9581466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-10263584.070658945</v>
      </c>
      <c r="L2189" s="444">
        <f t="shared" ca="1" si="124"/>
        <v>-2473523761.0288057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-2473523761.0288057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-10306349.00428669</v>
      </c>
      <c r="L2190" s="444">
        <f t="shared" ca="1" si="124"/>
        <v>-2483830110.0330925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-2483830110.0330925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-10349292.125137886</v>
      </c>
      <c r="L2191" s="444">
        <f t="shared" ca="1" si="124"/>
        <v>-2494179402.1582303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-2494179402.1582303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-10392414.175659293</v>
      </c>
      <c r="L2192" s="444">
        <f t="shared" ca="1" si="124"/>
        <v>-2504571816.3338895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-2504571816.3338895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-10435715.901391206</v>
      </c>
      <c r="L2193" s="444">
        <f t="shared" ca="1" si="124"/>
        <v>-2515007532.2352805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-2515007532.2352805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-10479198.050980335</v>
      </c>
      <c r="L2194" s="444">
        <f t="shared" ca="1" si="124"/>
        <v>-2525486730.2862611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-2525486730.2862611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-10522861.376192754</v>
      </c>
      <c r="L2195" s="444">
        <f t="shared" ca="1" si="124"/>
        <v>-2536009591.6624537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-2536009591.6624537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-10566706.63192689</v>
      </c>
      <c r="L2196" s="444">
        <f t="shared" ca="1" si="124"/>
        <v>-2546576298.2943807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-2546576298.2943807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-10610734.576226586</v>
      </c>
      <c r="L2197" s="444">
        <f t="shared" ca="1" si="124"/>
        <v>-2557187032.8706074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-2557187032.8706074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-10654945.970294198</v>
      </c>
      <c r="L2198" s="444">
        <f t="shared" ca="1" si="124"/>
        <v>-2567841978.8409014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-2567841978.8409014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-10699341.578503756</v>
      </c>
      <c r="L2199" s="444">
        <f t="shared" ca="1" si="124"/>
        <v>-2578541320.419405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-2578541320.419405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-10743922.168414187</v>
      </c>
      <c r="L2200" s="444">
        <f t="shared" ca="1" si="124"/>
        <v>-2589285242.5878191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-2589285242.5878191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-10788688.510782579</v>
      </c>
      <c r="L2201" s="444">
        <f t="shared" ca="1" si="124"/>
        <v>-2600073931.0986018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-2600073931.0986018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-10833641.379577508</v>
      </c>
      <c r="L2202" s="444">
        <f t="shared" ca="1" si="124"/>
        <v>-2610907572.4781795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-2610907572.4781795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-10878781.551992415</v>
      </c>
      <c r="L2203" s="444">
        <f t="shared" ca="1" si="124"/>
        <v>-2621786354.0301719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-2621786354.0301719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-10924109.808459049</v>
      </c>
      <c r="L2204" s="444">
        <f t="shared" ca="1" si="124"/>
        <v>-2632710463.8386312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-2632710463.8386312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-10969626.932660963</v>
      </c>
      <c r="L2205" s="444">
        <f t="shared" ca="1" si="124"/>
        <v>-2643680090.7712922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-2643680090.7712922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-11015333.711547051</v>
      </c>
      <c r="L2206" s="444">
        <f t="shared" ca="1" si="124"/>
        <v>-2654695424.4828391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-2654695424.4828391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-11061230.935345164</v>
      </c>
      <c r="L2207" s="444">
        <f t="shared" ca="1" si="124"/>
        <v>-2665756655.4181843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-2665756655.4181843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-11107319.397575768</v>
      </c>
      <c r="L2208" s="444">
        <f t="shared" ca="1" si="124"/>
        <v>-2676863974.8157601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-2676863974.8157601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-11153599.895065667</v>
      </c>
      <c r="L2209" s="444">
        <f t="shared" ca="1" si="124"/>
        <v>-2688017574.7108259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-2688017574.7108259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-11200073.227961775</v>
      </c>
      <c r="L2210" s="444">
        <f t="shared" ca="1" si="124"/>
        <v>-2699217647.9387875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-2699217647.9387875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-11246740.199744947</v>
      </c>
      <c r="L2211" s="444">
        <f t="shared" ca="1" si="124"/>
        <v>-2710464388.1385326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-2710464388.1385326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-11293601.617243886</v>
      </c>
      <c r="L2212" s="444">
        <f t="shared" ca="1" si="124"/>
        <v>-2721757989.7557764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-2721757989.7557764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-11340658.290649068</v>
      </c>
      <c r="L2213" s="444">
        <f t="shared" ca="1" si="124"/>
        <v>-2733098648.0464253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-2733098648.0464253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-11387911.033526773</v>
      </c>
      <c r="L2214" s="444">
        <f t="shared" ca="1" si="124"/>
        <v>-2744486559.0799522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-2744486559.0799522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-11435360.662833134</v>
      </c>
      <c r="L2215" s="444">
        <f t="shared" ca="1" si="124"/>
        <v>-2755921919.7427855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-2755921919.7427855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-11483007.998928273</v>
      </c>
      <c r="L2216" s="444">
        <f t="shared" ca="1" si="124"/>
        <v>-2767404927.7417135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-2767404927.7417135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-11530853.865590474</v>
      </c>
      <c r="L2217" s="444">
        <f t="shared" ca="1" si="124"/>
        <v>-2778935781.6073041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-2778935781.6073041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-11578899.090030434</v>
      </c>
      <c r="L2218" s="444">
        <f t="shared" ca="1" si="124"/>
        <v>-2790514680.6973348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-2790514680.6973348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-11627144.502905561</v>
      </c>
      <c r="L2219" s="444">
        <f t="shared" ca="1" si="124"/>
        <v>-2802141825.2002401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-2802141825.2002401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-11675590.938334335</v>
      </c>
      <c r="L2220" s="444">
        <f t="shared" ca="1" si="124"/>
        <v>-2813817416.1385746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-2813817416.1385746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-11724239.233910728</v>
      </c>
      <c r="L2221" s="444">
        <f t="shared" ca="1" si="124"/>
        <v>-2825541655.3724852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-2825541655.3724852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-11773090.230718687</v>
      </c>
      <c r="L2222" s="444">
        <f t="shared" ca="1" si="124"/>
        <v>-2837314745.6032038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-2837314745.6032038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-11822144.773346683</v>
      </c>
      <c r="L2223" s="444">
        <f t="shared" ca="1" si="124"/>
        <v>-2849136890.3765507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-2849136890.3765507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-11871403.709902294</v>
      </c>
      <c r="L2224" s="444">
        <f t="shared" ca="1" si="124"/>
        <v>-2861008294.086453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-2861008294.086453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-11920867.892026886</v>
      </c>
      <c r="L2225" s="444">
        <f t="shared" ca="1" si="124"/>
        <v>-2872929161.9784799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-2872929161.9784799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-11970538.174910333</v>
      </c>
      <c r="L2226" s="444">
        <f t="shared" ca="1" si="124"/>
        <v>-2884899700.1533904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-2884899700.1533904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-12020415.417305794</v>
      </c>
      <c r="L2227" s="444">
        <f t="shared" ca="1" si="124"/>
        <v>-2896920115.5706964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-2896920115.5706964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-12070500.481544567</v>
      </c>
      <c r="L2228" s="444">
        <f t="shared" ca="1" si="124"/>
        <v>-2908990616.0522408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-2908990616.0522408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-12120794.233551003</v>
      </c>
      <c r="L2229" s="444">
        <f t="shared" ca="1" si="124"/>
        <v>-2921111410.2857919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-2921111410.2857919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-12171297.542857466</v>
      </c>
      <c r="L2230" s="444">
        <f t="shared" ca="1" si="124"/>
        <v>-2933282707.8286495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-2933282707.8286495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-12222011.282619372</v>
      </c>
      <c r="L2231" s="444">
        <f t="shared" ca="1" si="124"/>
        <v>-2945504719.111269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-2945504719.111269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-12272936.329630287</v>
      </c>
      <c r="L2232" s="444">
        <f t="shared" ca="1" si="124"/>
        <v>-2957777655.4408994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-2957777655.4408994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-12324073.56433708</v>
      </c>
      <c r="L2233" s="444">
        <f t="shared" ca="1" si="124"/>
        <v>-2970101729.0052366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-2970101729.0052366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-12375423.870855153</v>
      </c>
      <c r="L2234" s="444">
        <f t="shared" ca="1" si="124"/>
        <v>-2982477152.876092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-2982477152.876092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-12426988.136983717</v>
      </c>
      <c r="L2235" s="444">
        <f t="shared" ca="1" si="124"/>
        <v>-2994904141.0130758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-2994904141.0130758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-12478767.254221149</v>
      </c>
      <c r="L2236" s="444">
        <f t="shared" ca="1" si="124"/>
        <v>-3007382908.2672968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-3007382908.2672968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-12530762.117780402</v>
      </c>
      <c r="L2237" s="444">
        <f t="shared" ca="1" si="124"/>
        <v>-3019913670.385077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-3019913670.385077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-12582973.626604488</v>
      </c>
      <c r="L2238" s="444">
        <f t="shared" ca="1" si="124"/>
        <v>-3032496644.0116816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-3032496644.0116816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-12635402.683382006</v>
      </c>
      <c r="L2239" s="444">
        <f t="shared" ca="1" si="124"/>
        <v>-3045132046.6950636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-3045132046.6950636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-12688050.194562765</v>
      </c>
      <c r="L2240" s="444">
        <f t="shared" ca="1" si="124"/>
        <v>-3057820096.8896265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-3057820096.8896265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-12740917.070373444</v>
      </c>
      <c r="L2241" s="444">
        <f t="shared" ca="1" si="124"/>
        <v>-3070561013.96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-3070561013.96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-12794004.224833334</v>
      </c>
      <c r="L2242" s="444">
        <f t="shared" ca="1" si="124"/>
        <v>-3083355018.1848335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-3083355018.1848335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-12847312.57577014</v>
      </c>
      <c r="L2243" s="444">
        <f t="shared" ca="1" si="124"/>
        <v>-3096202330.7606039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-3096202330.7606039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-12900843.044835849</v>
      </c>
      <c r="L2244" s="444">
        <f t="shared" ca="1" si="124"/>
        <v>-3109103173.8054399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-3109103173.8054399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-12954596.557522666</v>
      </c>
      <c r="L2245" s="444">
        <f t="shared" ca="1" si="124"/>
        <v>-3122057770.3629627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-3122057770.3629627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-13008574.043179011</v>
      </c>
      <c r="L2246" s="444">
        <f t="shared" ca="1" si="124"/>
        <v>-3135066344.4061418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-3135066344.4061418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-13062776.435025591</v>
      </c>
      <c r="L2247" s="444">
        <f t="shared" ca="1" si="124"/>
        <v>-3148129120.8411674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-3148129120.8411674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-13117204.670171531</v>
      </c>
      <c r="L2248" s="444">
        <f t="shared" ca="1" si="124"/>
        <v>-3161246325.5113392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-3161246325.5113392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-13171859.689630579</v>
      </c>
      <c r="L2249" s="444">
        <f t="shared" ca="1" si="124"/>
        <v>-3174418185.2009697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-3174418185.2009697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-13226742.438337374</v>
      </c>
      <c r="L2250" s="444">
        <f t="shared" ca="1" si="124"/>
        <v>-3187644927.639307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-3187644927.639307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-13281853.865163779</v>
      </c>
      <c r="L2251" s="444">
        <f t="shared" ca="1" si="124"/>
        <v>-3200926781.5044708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-3200926781.5044708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-13337194.922935296</v>
      </c>
      <c r="L2252" s="444">
        <f t="shared" ca="1" si="124"/>
        <v>-3214263976.4274063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-3214263976.4274063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-13392766.568447527</v>
      </c>
      <c r="L2253" s="444">
        <f t="shared" ca="1" si="124"/>
        <v>-3227656742.9958539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-3227656742.9958539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-13448569.762482725</v>
      </c>
      <c r="L2254" s="444">
        <f t="shared" ca="1" si="124"/>
        <v>-3241105312.7583365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-3241105312.7583365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-13504605.469826402</v>
      </c>
      <c r="L2255" s="444">
        <f t="shared" ca="1" si="124"/>
        <v>-3254609918.2281628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-3254609918.2281628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-13560874.659284011</v>
      </c>
      <c r="L2256" s="444">
        <f t="shared" ca="1" si="124"/>
        <v>-3268170792.8874469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-3268170792.8874469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-13617378.303697696</v>
      </c>
      <c r="L2257" s="444">
        <f t="shared" ca="1" si="124"/>
        <v>-3281788171.1911445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-3281788171.1911445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-13674117.379963102</v>
      </c>
      <c r="L2258" s="444">
        <f t="shared" ca="1" si="124"/>
        <v>-3295462288.5711074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-3295462288.5711074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-13731092.86904628</v>
      </c>
      <c r="L2259" s="444">
        <f t="shared" ca="1" si="124"/>
        <v>-3309193381.4401536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-3309193381.4401536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-13788305.75600064</v>
      </c>
      <c r="L2260" s="444">
        <f t="shared" ca="1" si="124"/>
        <v>-3322981687.1961541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-3322981687.1961541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-13845757.029983975</v>
      </c>
      <c r="L2261" s="444">
        <f t="shared" ca="1" si="124"/>
        <v>-3336827444.2261381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-3336827444.2261381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-13903447.684275575</v>
      </c>
      <c r="L2262" s="444">
        <f t="shared" ca="1" si="124"/>
        <v>-3350730891.9104137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-3350730891.9104137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-13961378.716293391</v>
      </c>
      <c r="L2263" s="444">
        <f t="shared" ca="1" si="124"/>
        <v>-3364692270.6267071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-3364692270.6267071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-14019551.127611279</v>
      </c>
      <c r="L2264" s="444">
        <f t="shared" ca="1" si="124"/>
        <v>-3378711821.7543182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-3378711821.7543182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-14077965.923976326</v>
      </c>
      <c r="L2265" s="444">
        <f t="shared" ca="1" si="124"/>
        <v>-3392789787.6782947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-3392789787.6782947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-14136624.115326228</v>
      </c>
      <c r="L2266" s="444">
        <f t="shared" ca="1" si="124"/>
        <v>-3406926411.7936211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-3406926411.7936211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-14195526.715806754</v>
      </c>
      <c r="L2267" s="444">
        <f t="shared" ca="1" si="124"/>
        <v>-3421121938.509428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-3421121938.509428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-14254674.743789284</v>
      </c>
      <c r="L2268" s="444">
        <f t="shared" ca="1" si="124"/>
        <v>-3435376613.2532172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-3435376613.2532172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-14314069.221888404</v>
      </c>
      <c r="L2269" s="444">
        <f t="shared" ca="1" si="124"/>
        <v>-3449690682.4751058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-3449690682.4751058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-14373711.176979607</v>
      </c>
      <c r="L2270" s="444">
        <f t="shared" ca="1" si="124"/>
        <v>-3464064393.6520853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-3464064393.6520853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-14433601.640217021</v>
      </c>
      <c r="L2271" s="444">
        <f t="shared" ca="1" si="124"/>
        <v>-3478497995.2923021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-3478497995.2923021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-14493741.647051258</v>
      </c>
      <c r="L2272" s="444">
        <f t="shared" ca="1" si="124"/>
        <v>-3492991736.9393535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-3492991736.9393535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-14554132.237247303</v>
      </c>
      <c r="L2273" s="444">
        <f t="shared" ca="1" si="124"/>
        <v>-3507545869.1766009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-3507545869.1766009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-14614774.454902504</v>
      </c>
      <c r="L2274" s="444">
        <f t="shared" ca="1" si="124"/>
        <v>-3522160643.6315036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-3522160643.6315036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-14675669.348464599</v>
      </c>
      <c r="L2275" s="444">
        <f t="shared" ca="1" si="124"/>
        <v>-3536836312.9799681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-3536836312.9799681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-14736817.970749868</v>
      </c>
      <c r="L2276" s="444">
        <f t="shared" ca="1" si="124"/>
        <v>-3551573130.9507179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-3551573130.9507179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-14798221.378961325</v>
      </c>
      <c r="L2277" s="444">
        <f t="shared" ca="1" si="124"/>
        <v>-3566371352.3296795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-3566371352.3296795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-14859880.634706998</v>
      </c>
      <c r="L2278" s="444">
        <f t="shared" ca="1" si="124"/>
        <v>-3581231232.9643865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-3581231232.9643865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-14921796.804018276</v>
      </c>
      <c r="L2279" s="444">
        <f t="shared" ca="1" si="124"/>
        <v>-3596153029.768405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-3596153029.768405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-14983970.957368353</v>
      </c>
      <c r="L2280" s="444">
        <f t="shared" ca="1" si="124"/>
        <v>-3611137000.7257733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-3611137000.7257733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-15046404.169690723</v>
      </c>
      <c r="L2281" s="444">
        <f t="shared" ca="1" si="124"/>
        <v>-3626183404.8954639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-3626183404.8954639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-15109097.520397764</v>
      </c>
      <c r="L2282" s="444">
        <f t="shared" ca="1" si="124"/>
        <v>-3641292502.4158616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-3641292502.4158616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-15172052.093399422</v>
      </c>
      <c r="L2283" s="444">
        <f t="shared" ca="1" si="124"/>
        <v>-3656464554.5092611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-3656464554.5092611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-15235268.977121921</v>
      </c>
      <c r="L2284" s="444">
        <f t="shared" ca="1" si="124"/>
        <v>-3671699823.486383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-3671699823.486383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-15298749.264526598</v>
      </c>
      <c r="L2285" s="444">
        <f t="shared" ca="1" si="124"/>
        <v>-3686998572.7509093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-3686998572.7509093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-15362494.053128788</v>
      </c>
      <c r="L2286" s="444">
        <f t="shared" ca="1" si="124"/>
        <v>-3702361066.804038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-3702361066.804038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-15426504.445016824</v>
      </c>
      <c r="L2287" s="444">
        <f t="shared" ca="1" si="124"/>
        <v>-3717787571.2490549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-3717787571.2490549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-15490781.546871062</v>
      </c>
      <c r="L2288" s="444">
        <f t="shared" ca="1" si="124"/>
        <v>-3733278352.7959261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-3733278352.7959261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-15555326.469983025</v>
      </c>
      <c r="L2289" s="444">
        <f t="shared" ca="1" si="124"/>
        <v>-3748833679.2659092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-3748833679.2659092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-15620140.330274623</v>
      </c>
      <c r="L2290" s="444">
        <f t="shared" ca="1" si="124"/>
        <v>-3764453819.5961838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-3764453819.5961838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-15685224.24831743</v>
      </c>
      <c r="L2291" s="444">
        <f t="shared" ca="1" si="124"/>
        <v>-3780139043.844501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-3780139043.844501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-15750579.349352088</v>
      </c>
      <c r="L2292" s="444">
        <f t="shared" ca="1" si="124"/>
        <v>-3795889623.1938529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-3795889623.1938529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-15816206.763307722</v>
      </c>
      <c r="L2293" s="444">
        <f t="shared" ca="1" si="124"/>
        <v>-3811705829.9571605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-3811705829.9571605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-15882107.624821501</v>
      </c>
      <c r="L2294" s="444">
        <f t="shared" ca="1" si="124"/>
        <v>-3827587937.5819821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-3827587937.5819821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-15948283.073258258</v>
      </c>
      <c r="L2295" s="444">
        <f t="shared" ca="1" si="124"/>
        <v>-3843536220.6552405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-3843536220.6552405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-16014734.252730168</v>
      </c>
      <c r="L2296" s="444">
        <f t="shared" ca="1" si="124"/>
        <v>-3859550954.9079709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-3859550954.9079709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-16081462.312116545</v>
      </c>
      <c r="L2297" s="444">
        <f t="shared" ca="1" si="124"/>
        <v>-3875632417.2200875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-3875632417.2200875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-16148468.405083697</v>
      </c>
      <c r="L2298" s="444">
        <f t="shared" ca="1" si="124"/>
        <v>-3891780885.6251712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-3891780885.6251712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-16215753.690104879</v>
      </c>
      <c r="L2299" s="444">
        <f t="shared" ca="1" si="124"/>
        <v>-3907996639.3152761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-3907996639.3152761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-16283319.330480317</v>
      </c>
      <c r="L2300" s="444">
        <f t="shared" ca="1" si="124"/>
        <v>-3924279958.6457562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-3924279958.6457562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-16351166.494357316</v>
      </c>
      <c r="L2301" s="444">
        <f t="shared" ca="1" si="124"/>
        <v>-3940631125.1401134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-3940631125.1401134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-16419296.354750475</v>
      </c>
      <c r="L2302" s="444">
        <f t="shared" ca="1" si="124"/>
        <v>-3957050421.494864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-3957050421.494864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-16487710.089561936</v>
      </c>
      <c r="L2303" s="444">
        <f t="shared" ref="L2303:L2557" ca="1" si="129">I2303-J2303+K2303</f>
        <v>-3973538131.5844259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-3973538131.5844259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-16556408.881601775</v>
      </c>
      <c r="L2304" s="444">
        <f t="shared" ca="1" si="129"/>
        <v>-3990094540.4660277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-3990094540.4660277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-16625393.918608451</v>
      </c>
      <c r="L2305" s="444">
        <f t="shared" ca="1" si="129"/>
        <v>-4006719934.3846364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-4006719934.3846364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-16694666.393269315</v>
      </c>
      <c r="L2306" s="444">
        <f t="shared" ca="1" si="129"/>
        <v>-4023414600.7779059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-4023414600.7779059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-16764227.503241275</v>
      </c>
      <c r="L2307" s="444">
        <f t="shared" ca="1" si="129"/>
        <v>-4040178828.281147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-4040178828.281147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-16834078.451171447</v>
      </c>
      <c r="L2308" s="444">
        <f t="shared" ca="1" si="129"/>
        <v>-4057012906.7323184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-4057012906.7323184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-16904220.444717996</v>
      </c>
      <c r="L2309" s="444">
        <f t="shared" ca="1" si="129"/>
        <v>-4073917127.1770363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-4073917127.1770363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-16974654.696570985</v>
      </c>
      <c r="L2310" s="444">
        <f t="shared" ca="1" si="129"/>
        <v>-4090891781.8736072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-4090891781.8736072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-17045382.42447336</v>
      </c>
      <c r="L2311" s="444">
        <f t="shared" ca="1" si="129"/>
        <v>-4107937164.2980804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-4107937164.2980804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-17116404.851242002</v>
      </c>
      <c r="L2312" s="444">
        <f t="shared" ca="1" si="129"/>
        <v>-4125053569.1493225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-4125053569.1493225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-17187723.204788841</v>
      </c>
      <c r="L2313" s="444">
        <f t="shared" ca="1" si="129"/>
        <v>-4142241292.3541112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-4142241292.3541112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-17259338.718142133</v>
      </c>
      <c r="L2314" s="444">
        <f t="shared" ca="1" si="129"/>
        <v>-4159500631.0722532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-4159500631.0722532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-17331252.629467718</v>
      </c>
      <c r="L2315" s="444">
        <f t="shared" ca="1" si="129"/>
        <v>-4176831883.7017207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-4176831883.7017207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-17403466.182090502</v>
      </c>
      <c r="L2316" s="444">
        <f t="shared" ca="1" si="129"/>
        <v>-4194235349.883811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-4194235349.883811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-17475980.62451588</v>
      </c>
      <c r="L2317" s="444">
        <f t="shared" ca="1" si="129"/>
        <v>-4211711330.508327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-4211711330.508327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-17548797.210451361</v>
      </c>
      <c r="L2318" s="444">
        <f t="shared" ca="1" si="129"/>
        <v>-4229260127.7187781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-4229260127.7187781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-17621917.198828243</v>
      </c>
      <c r="L2319" s="444">
        <f t="shared" ca="1" si="129"/>
        <v>-4246882044.9176064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-4246882044.9176064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-17695341.85382336</v>
      </c>
      <c r="L2320" s="444">
        <f t="shared" ca="1" si="129"/>
        <v>-4264577386.7714295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-4264577386.7714295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-17769072.444880955</v>
      </c>
      <c r="L2321" s="444">
        <f t="shared" ca="1" si="129"/>
        <v>-4282346459.2163105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-4282346459.2163105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-17843110.24673463</v>
      </c>
      <c r="L2322" s="444">
        <f t="shared" ca="1" si="129"/>
        <v>-4300189569.4630451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-4300189569.4630451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-17917456.539429355</v>
      </c>
      <c r="L2323" s="444">
        <f t="shared" ca="1" si="129"/>
        <v>-4318107026.0024748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-4318107026.0024748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-17992112.608343646</v>
      </c>
      <c r="L2324" s="444">
        <f t="shared" ca="1" si="129"/>
        <v>-4336099138.6108189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-4336099138.6108189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-18067079.744211745</v>
      </c>
      <c r="L2325" s="444">
        <f t="shared" ca="1" si="129"/>
        <v>-4354166218.355031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-4354166218.355031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-18142359.243145961</v>
      </c>
      <c r="L2326" s="444">
        <f t="shared" ca="1" si="129"/>
        <v>-4372308577.598177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-4372308577.598177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-18217952.40665907</v>
      </c>
      <c r="L2327" s="444">
        <f t="shared" ca="1" si="129"/>
        <v>-4390526530.0048361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-4390526530.0048361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-18293860.541686818</v>
      </c>
      <c r="L2328" s="444">
        <f t="shared" ca="1" si="129"/>
        <v>-4408820390.5465231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-4408820390.5465231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-18370084.960610513</v>
      </c>
      <c r="L2329" s="444">
        <f t="shared" ca="1" si="129"/>
        <v>-4427190475.5071335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-4427190475.5071335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-18446626.981279723</v>
      </c>
      <c r="L2330" s="444">
        <f t="shared" ca="1" si="129"/>
        <v>-4445637102.4884129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-4445637102.4884129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-18523487.927035052</v>
      </c>
      <c r="L2331" s="444">
        <f t="shared" ca="1" si="129"/>
        <v>-4464160590.4154482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-4464160590.4154482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-18600669.126731034</v>
      </c>
      <c r="L2332" s="444">
        <f t="shared" ca="1" si="129"/>
        <v>-4482761259.5421791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-4482761259.5421791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-18678171.914759081</v>
      </c>
      <c r="L2333" s="444">
        <f t="shared" ca="1" si="129"/>
        <v>-4501439431.4569378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-4501439431.4569378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-18755997.631070573</v>
      </c>
      <c r="L2334" s="444">
        <f t="shared" ca="1" si="129"/>
        <v>-4520195429.0880079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-4520195429.0880079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-18834147.621200033</v>
      </c>
      <c r="L2335" s="444">
        <f t="shared" ca="1" si="129"/>
        <v>-4539029576.7092075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-4539029576.7092075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-18912623.236288365</v>
      </c>
      <c r="L2336" s="444">
        <f t="shared" ca="1" si="129"/>
        <v>-4557942199.9454956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-4557942199.9454956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-18991425.833106231</v>
      </c>
      <c r="L2337" s="444">
        <f t="shared" ca="1" si="129"/>
        <v>-4576933625.7786016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-4576933625.7786016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-19070556.774077505</v>
      </c>
      <c r="L2338" s="444">
        <f t="shared" ca="1" si="129"/>
        <v>-4596004182.5526791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-4596004182.5526791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-19150017.42730283</v>
      </c>
      <c r="L2339" s="444">
        <f t="shared" ca="1" si="129"/>
        <v>-4615154199.9799814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-4615154199.9799814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-19229809.166583255</v>
      </c>
      <c r="L2340" s="444">
        <f t="shared" ca="1" si="129"/>
        <v>-4634384009.1465645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-4634384009.1465645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-19309933.371444017</v>
      </c>
      <c r="L2341" s="444">
        <f t="shared" ca="1" si="129"/>
        <v>-4653693942.5180082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-4653693942.5180082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-19390391.427158367</v>
      </c>
      <c r="L2342" s="444">
        <f t="shared" ca="1" si="129"/>
        <v>-4673084333.9451666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-4673084333.9451666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-19471184.724771526</v>
      </c>
      <c r="L2343" s="444">
        <f t="shared" ca="1" si="129"/>
        <v>-4692555518.6699381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-4692555518.6699381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-19552314.661124744</v>
      </c>
      <c r="L2344" s="444">
        <f t="shared" ca="1" si="129"/>
        <v>-4712107833.3310633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-4712107833.3310633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-19633782.63887943</v>
      </c>
      <c r="L2345" s="444">
        <f t="shared" ca="1" si="129"/>
        <v>-4731741615.969943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-4731741615.969943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-19715590.06654143</v>
      </c>
      <c r="L2346" s="444">
        <f t="shared" ca="1" si="129"/>
        <v>-4751457206.0364847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-4751457206.0364847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-19797738.358485352</v>
      </c>
      <c r="L2347" s="444">
        <f t="shared" ca="1" si="129"/>
        <v>-4771254944.3949699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-4771254944.3949699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-19880228.93497904</v>
      </c>
      <c r="L2348" s="444">
        <f t="shared" ca="1" si="129"/>
        <v>-4791135173.3299494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-4791135173.3299494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-19963063.222208124</v>
      </c>
      <c r="L2349" s="444">
        <f t="shared" ca="1" si="129"/>
        <v>-4811098236.5521574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-4811098236.5521574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-20046242.652300656</v>
      </c>
      <c r="L2350" s="444">
        <f t="shared" ca="1" si="129"/>
        <v>-4831144479.2044582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-4831144479.2044582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-20129768.663351908</v>
      </c>
      <c r="L2351" s="444">
        <f t="shared" ca="1" si="129"/>
        <v>-4851274247.8678102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-4851274247.8678102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-20213642.699449208</v>
      </c>
      <c r="L2352" s="444">
        <f t="shared" ca="1" si="129"/>
        <v>-4871487890.5672598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-4871487890.5672598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-20297866.210696917</v>
      </c>
      <c r="L2353" s="444">
        <f t="shared" ca="1" si="129"/>
        <v>-4891785756.777957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-4891785756.777957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-20382440.653241485</v>
      </c>
      <c r="L2354" s="444">
        <f t="shared" ca="1" si="129"/>
        <v>-4912168197.4311981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-4912168197.4311981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-20467367.48929666</v>
      </c>
      <c r="L2355" s="444">
        <f t="shared" ca="1" si="129"/>
        <v>-4932635564.920495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-4932635564.920495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-20552648.187168729</v>
      </c>
      <c r="L2356" s="444">
        <f t="shared" ca="1" si="129"/>
        <v>-4953188213.1076641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-4953188213.1076641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-20638284.221281935</v>
      </c>
      <c r="L2357" s="444">
        <f t="shared" ca="1" si="129"/>
        <v>-4973826497.3289461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-4973826497.3289461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-20724277.072203942</v>
      </c>
      <c r="L2358" s="444">
        <f t="shared" ca="1" si="129"/>
        <v>-4994550774.4011497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-4994550774.4011497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-20810628.226671457</v>
      </c>
      <c r="L2359" s="444">
        <f t="shared" ca="1" si="129"/>
        <v>-5015361402.627821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-5015361402.627821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-20897339.177615922</v>
      </c>
      <c r="L2360" s="444">
        <f t="shared" ca="1" si="129"/>
        <v>-5036258741.8054371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-5036258741.8054371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-20984411.424189322</v>
      </c>
      <c r="L2361" s="444">
        <f t="shared" ca="1" si="129"/>
        <v>-5057243153.2296267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-5057243153.2296267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-21071846.471790113</v>
      </c>
      <c r="L2362" s="444">
        <f t="shared" ca="1" si="129"/>
        <v>-5078314999.701417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-5078314999.701417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-21159645.832089238</v>
      </c>
      <c r="L2363" s="444">
        <f t="shared" ca="1" si="129"/>
        <v>-5099474645.5335064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-5099474645.5335064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-21247811.023056276</v>
      </c>
      <c r="L2364" s="444">
        <f t="shared" ca="1" si="129"/>
        <v>-5120722456.5565624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-5120722456.5565624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-21336343.568985678</v>
      </c>
      <c r="L2365" s="444">
        <f t="shared" ca="1" si="129"/>
        <v>-5142058800.1255484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-5142058800.1255484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-21425245.000523116</v>
      </c>
      <c r="L2366" s="444">
        <f t="shared" ca="1" si="129"/>
        <v>-5163484045.1260719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-5163484045.1260719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-21514516.854691967</v>
      </c>
      <c r="L2367" s="444">
        <f t="shared" ca="1" si="129"/>
        <v>-5184998561.9807634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-5184998561.9807634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-21604160.674919847</v>
      </c>
      <c r="L2368" s="444">
        <f t="shared" ca="1" si="129"/>
        <v>-5206602722.6556835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-5206602722.6556835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-21694178.011065349</v>
      </c>
      <c r="L2369" s="444">
        <f t="shared" ca="1" si="129"/>
        <v>-5228296900.666749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-5228296900.666749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-21784570.419444788</v>
      </c>
      <c r="L2370" s="444">
        <f t="shared" ca="1" si="129"/>
        <v>-5250081471.086194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-5250081471.086194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-21875339.462859143</v>
      </c>
      <c r="L2371" s="444">
        <f t="shared" ca="1" si="129"/>
        <v>-5271956810.5490532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-5271956810.5490532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-21966486.710621055</v>
      </c>
      <c r="L2372" s="444">
        <f t="shared" ca="1" si="129"/>
        <v>-5293923297.2596741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-5293923297.2596741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-22058013.738581974</v>
      </c>
      <c r="L2373" s="444">
        <f t="shared" ca="1" si="129"/>
        <v>-5315981310.9982557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-5315981310.9982557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-22149922.129159398</v>
      </c>
      <c r="L2374" s="444">
        <f t="shared" ca="1" si="129"/>
        <v>-5338131233.1274147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-5338131233.1274147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-22242213.471364226</v>
      </c>
      <c r="L2375" s="444">
        <f t="shared" ca="1" si="129"/>
        <v>-5360373446.5987787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-5360373446.5987787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-22334889.360828243</v>
      </c>
      <c r="L2376" s="444">
        <f t="shared" ca="1" si="129"/>
        <v>-5382708335.9596071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-5382708335.9596071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-22427951.399831697</v>
      </c>
      <c r="L2377" s="444">
        <f t="shared" ca="1" si="129"/>
        <v>-5405136287.3594389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-5405136287.3594389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-22521401.197330996</v>
      </c>
      <c r="L2378" s="444">
        <f t="shared" ca="1" si="129"/>
        <v>-5427657688.5567703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-5427657688.5567703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-22615240.368986543</v>
      </c>
      <c r="L2379" s="444">
        <f t="shared" ca="1" si="129"/>
        <v>-5450272928.9257565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-5450272928.9257565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-22709470.537190653</v>
      </c>
      <c r="L2380" s="444">
        <f t="shared" ca="1" si="129"/>
        <v>-5472982399.4629469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-5472982399.4629469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-22804093.331095614</v>
      </c>
      <c r="L2381" s="444">
        <f t="shared" ca="1" si="129"/>
        <v>-5495786492.7940426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-5495786492.7940426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-22899110.386641845</v>
      </c>
      <c r="L2382" s="444">
        <f t="shared" ca="1" si="129"/>
        <v>-5518685603.1806841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-5518685603.1806841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-22994523.346586183</v>
      </c>
      <c r="L2383" s="444">
        <f t="shared" ca="1" si="129"/>
        <v>-5541680126.5272703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-5541680126.5272703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-23090333.860530294</v>
      </c>
      <c r="L2384" s="444">
        <f t="shared" ca="1" si="129"/>
        <v>-5564770460.3878002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-5564770460.3878002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-23186543.584949166</v>
      </c>
      <c r="L2385" s="444">
        <f t="shared" ca="1" si="129"/>
        <v>-5587957003.9727497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-5587957003.9727497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-23283154.18321979</v>
      </c>
      <c r="L2386" s="444">
        <f t="shared" ca="1" si="129"/>
        <v>-5611240158.1559696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-5611240158.1559696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-23380167.325649872</v>
      </c>
      <c r="L2387" s="444">
        <f t="shared" ca="1" si="129"/>
        <v>-5634620325.4816198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-5634620325.4816198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-23477584.689506751</v>
      </c>
      <c r="L2388" s="444">
        <f t="shared" ca="1" si="129"/>
        <v>-5658097910.1711264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-5658097910.1711264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-23575407.95904636</v>
      </c>
      <c r="L2389" s="444">
        <f t="shared" ca="1" si="129"/>
        <v>-5681673318.1301727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-5681673318.1301727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-23673638.825542387</v>
      </c>
      <c r="L2390" s="444">
        <f t="shared" ca="1" si="129"/>
        <v>-5705346956.9557152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-5705346956.9557152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-23772278.98731548</v>
      </c>
      <c r="L2391" s="444">
        <f t="shared" ca="1" si="129"/>
        <v>-5729119235.9430304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-5729119235.9430304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-23871330.149762627</v>
      </c>
      <c r="L2392" s="444">
        <f t="shared" ca="1" si="129"/>
        <v>-5752990566.0927925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-5752990566.0927925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-23970794.025386635</v>
      </c>
      <c r="L2393" s="444">
        <f t="shared" ca="1" si="129"/>
        <v>-5776961360.1181793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-5776961360.1181793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-24070672.333825748</v>
      </c>
      <c r="L2394" s="444">
        <f t="shared" ca="1" si="129"/>
        <v>-5801032032.4520054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-5801032032.4520054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-24170966.801883355</v>
      </c>
      <c r="L2395" s="444">
        <f t="shared" ca="1" si="129"/>
        <v>-5825202999.2538891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-5825202999.2538891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-24271679.163557872</v>
      </c>
      <c r="L2396" s="444">
        <f t="shared" ca="1" si="129"/>
        <v>-5849474678.4174471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-5849474678.4174471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-24372811.160072695</v>
      </c>
      <c r="L2397" s="444">
        <f t="shared" ca="1" si="129"/>
        <v>-5873847489.5775194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-5873847489.5775194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-24474364.53990633</v>
      </c>
      <c r="L2398" s="444">
        <f t="shared" ca="1" si="129"/>
        <v>-5898321854.1174259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-5898321854.1174259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-24576341.058822609</v>
      </c>
      <c r="L2399" s="444">
        <f t="shared" ca="1" si="129"/>
        <v>-5922898195.1762486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-5922898195.1762486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-24678742.479901034</v>
      </c>
      <c r="L2400" s="444">
        <f t="shared" ca="1" si="129"/>
        <v>-5947576937.6561499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-5947576937.6561499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-24781570.57356729</v>
      </c>
      <c r="L2401" s="444">
        <f t="shared" ca="1" si="129"/>
        <v>-5972358508.2297173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-5972358508.2297173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-24884827.117623821</v>
      </c>
      <c r="L2402" s="444">
        <f t="shared" ca="1" si="129"/>
        <v>-5997243335.3473415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-5997243335.3473415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-24988513.897280589</v>
      </c>
      <c r="L2403" s="444">
        <f t="shared" ca="1" si="129"/>
        <v>-6022231849.2446222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-6022231849.2446222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-25092632.705185927</v>
      </c>
      <c r="L2404" s="444">
        <f t="shared" ca="1" si="129"/>
        <v>-6047324481.9498081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-6047324481.9498081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-25197185.341457535</v>
      </c>
      <c r="L2405" s="444">
        <f t="shared" ca="1" si="129"/>
        <v>-6072521667.2912655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-6072521667.2912655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-25302173.613713607</v>
      </c>
      <c r="L2406" s="444">
        <f t="shared" ca="1" si="129"/>
        <v>-6097823840.9049788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-6097823840.9049788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-25407599.337104078</v>
      </c>
      <c r="L2407" s="444">
        <f t="shared" ca="1" si="129"/>
        <v>-6123231440.2420826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-6123231440.2420826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-25513464.33434201</v>
      </c>
      <c r="L2408" s="444">
        <f t="shared" ca="1" si="129"/>
        <v>-6148744904.5764246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-6148744904.5764246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-25619770.435735103</v>
      </c>
      <c r="L2409" s="444">
        <f t="shared" ca="1" si="129"/>
        <v>-6174364675.0121593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-6174364675.0121593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-25726519.479217332</v>
      </c>
      <c r="L2410" s="444">
        <f t="shared" ca="1" si="129"/>
        <v>-6200091194.4913769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-6200091194.4913769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-25833713.310380738</v>
      </c>
      <c r="L2411" s="444">
        <f t="shared" ca="1" si="129"/>
        <v>-6225924907.8017578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-6225924907.8017578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-25941353.782507323</v>
      </c>
      <c r="L2412" s="444">
        <f t="shared" ca="1" si="129"/>
        <v>-6251866261.5842648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-6251866261.5842648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-26049442.756601103</v>
      </c>
      <c r="L2413" s="444">
        <f t="shared" ca="1" si="129"/>
        <v>-6277915704.3408661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-6277915704.3408661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-26157982.101420276</v>
      </c>
      <c r="L2414" s="444">
        <f t="shared" ca="1" si="129"/>
        <v>-6304073686.4422865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-6304073686.4422865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-26266973.693509527</v>
      </c>
      <c r="L2415" s="444">
        <f t="shared" ca="1" si="129"/>
        <v>-6330340660.1357956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-6330340660.1357956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-26376419.41723248</v>
      </c>
      <c r="L2416" s="444">
        <f t="shared" ca="1" si="129"/>
        <v>-6356717079.5530281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-6356717079.5530281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-26486321.164804284</v>
      </c>
      <c r="L2417" s="444">
        <f t="shared" ca="1" si="129"/>
        <v>-6383203400.7178326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-6383203400.7178326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-26596680.836324301</v>
      </c>
      <c r="L2418" s="444">
        <f t="shared" ca="1" si="129"/>
        <v>-6409800081.5541573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-6409800081.5541573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-26707500.339808989</v>
      </c>
      <c r="L2419" s="444">
        <f t="shared" ca="1" si="129"/>
        <v>-6436507581.8939667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-6436507581.8939667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-26818781.59122486</v>
      </c>
      <c r="L2420" s="444">
        <f t="shared" ca="1" si="129"/>
        <v>-6463326363.4851913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-6463326363.4851913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-26930526.514521629</v>
      </c>
      <c r="L2421" s="444">
        <f t="shared" ca="1" si="129"/>
        <v>-6490256889.9997129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-6490256889.9997129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-27042737.041665468</v>
      </c>
      <c r="L2422" s="444">
        <f t="shared" ca="1" si="129"/>
        <v>-6517299627.041378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-6517299627.041378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-27155415.112672407</v>
      </c>
      <c r="L2423" s="444">
        <f t="shared" ca="1" si="129"/>
        <v>-6544455042.1540508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-6544455042.1540508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-27268562.675641879</v>
      </c>
      <c r="L2424" s="444">
        <f t="shared" ca="1" si="129"/>
        <v>-6571723604.8296928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-6571723604.8296928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-27382181.686790388</v>
      </c>
      <c r="L2425" s="444">
        <f t="shared" ca="1" si="129"/>
        <v>-6599105786.5164833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-6599105786.5164833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-27496274.110485345</v>
      </c>
      <c r="L2426" s="444">
        <f t="shared" ca="1" si="129"/>
        <v>-6626602060.6269684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-6626602060.6269684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-27610841.919279035</v>
      </c>
      <c r="L2427" s="444">
        <f t="shared" ca="1" si="129"/>
        <v>-6654212902.5462475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-6654212902.5462475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-27725887.093942698</v>
      </c>
      <c r="L2428" s="444">
        <f t="shared" ca="1" si="129"/>
        <v>-6681938789.6401901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-6681938789.6401901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-27841411.62350079</v>
      </c>
      <c r="L2429" s="444">
        <f t="shared" ca="1" si="129"/>
        <v>-6709780201.2636909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-6709780201.2636909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-27957417.505265377</v>
      </c>
      <c r="L2430" s="444">
        <f t="shared" ca="1" si="129"/>
        <v>-6737737618.7689562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-6737737618.7689562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-28073906.744870652</v>
      </c>
      <c r="L2431" s="444">
        <f t="shared" ca="1" si="129"/>
        <v>-6765811525.5138264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-6765811525.5138264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-28190881.356307615</v>
      </c>
      <c r="L2432" s="444">
        <f t="shared" ca="1" si="129"/>
        <v>-6794002406.8701344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-6794002406.8701344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-28308343.361958891</v>
      </c>
      <c r="L2433" s="444">
        <f t="shared" ca="1" si="129"/>
        <v>-6822310750.2320929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-6822310750.2320929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-28426294.79263372</v>
      </c>
      <c r="L2434" s="444">
        <f t="shared" ca="1" si="129"/>
        <v>-6850737045.0247269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-6850737045.0247269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-28544737.687603023</v>
      </c>
      <c r="L2435" s="444">
        <f t="shared" ca="1" si="129"/>
        <v>-6879281782.7123299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-6879281782.7123299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-28663674.094634708</v>
      </c>
      <c r="L2436" s="444">
        <f t="shared" ca="1" si="129"/>
        <v>-6907945456.8069649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-6907945456.8069649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-28783106.07002902</v>
      </c>
      <c r="L2437" s="444">
        <f t="shared" ca="1" si="129"/>
        <v>-6936728562.8769941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-6936728562.8769941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-28903035.678654142</v>
      </c>
      <c r="L2438" s="444">
        <f t="shared" ca="1" si="129"/>
        <v>-6965631598.5556479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-6965631598.5556479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-29023464.993981864</v>
      </c>
      <c r="L2439" s="444">
        <f t="shared" ca="1" si="129"/>
        <v>-6994655063.5496302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-6994655063.5496302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-29144396.098123457</v>
      </c>
      <c r="L2440" s="444">
        <f t="shared" ca="1" si="129"/>
        <v>-7023799459.6477537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-7023799459.6477537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-29265831.081865635</v>
      </c>
      <c r="L2441" s="444">
        <f t="shared" ca="1" si="129"/>
        <v>-7053065290.729619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-7053065290.729619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-29387772.044706743</v>
      </c>
      <c r="L2442" s="444">
        <f t="shared" ca="1" si="129"/>
        <v>-7082453062.7743254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-7082453062.7743254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-29510221.094893023</v>
      </c>
      <c r="L2443" s="444">
        <f t="shared" ca="1" si="129"/>
        <v>-7111963283.8692188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-7111963283.8692188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-29633180.349455081</v>
      </c>
      <c r="L2444" s="444">
        <f t="shared" ca="1" si="129"/>
        <v>-7141596464.2186737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-7141596464.2186737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-29756651.934244476</v>
      </c>
      <c r="L2445" s="444">
        <f t="shared" ca="1" si="129"/>
        <v>-7171353116.1529179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-7171353116.1529179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-29880637.983970489</v>
      </c>
      <c r="L2446" s="444">
        <f t="shared" ca="1" si="129"/>
        <v>-7201233754.1368885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-7201233754.1368885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-30005140.642237034</v>
      </c>
      <c r="L2447" s="444">
        <f t="shared" ca="1" si="129"/>
        <v>-7231238894.7791252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-7231238894.7791252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-30130162.061579689</v>
      </c>
      <c r="L2448" s="444">
        <f t="shared" ca="1" si="129"/>
        <v>-7261369056.8407049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-7261369056.8407049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-30255704.403502937</v>
      </c>
      <c r="L2449" s="444">
        <f t="shared" ca="1" si="129"/>
        <v>-7291624761.2442074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-7291624761.2442074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-30381769.838517532</v>
      </c>
      <c r="L2450" s="444">
        <f t="shared" ca="1" si="129"/>
        <v>-7322006531.0827246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-7322006531.0827246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-30508360.546178017</v>
      </c>
      <c r="L2451" s="444">
        <f t="shared" ca="1" si="129"/>
        <v>-7352514891.6289024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-7352514891.6289024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-30635478.715120427</v>
      </c>
      <c r="L2452" s="444">
        <f t="shared" ca="1" si="129"/>
        <v>-7383150370.3440228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-7383150370.3440228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-30763126.543100093</v>
      </c>
      <c r="L2453" s="444">
        <f t="shared" ca="1" si="129"/>
        <v>-7413913496.8871231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-7413913496.8871231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-30891306.237029679</v>
      </c>
      <c r="L2454" s="444">
        <f t="shared" ca="1" si="129"/>
        <v>-7444804803.1241531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-7444804803.1241531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-31020020.013017308</v>
      </c>
      <c r="L2455" s="444">
        <f t="shared" ca="1" si="129"/>
        <v>-7475824823.1371708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-7475824823.1371708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-31149270.096404877</v>
      </c>
      <c r="L2456" s="444">
        <f t="shared" ca="1" si="129"/>
        <v>-7506974093.2335758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-7506974093.2335758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-31279058.721806567</v>
      </c>
      <c r="L2457" s="444">
        <f t="shared" ca="1" si="129"/>
        <v>-7538253151.9553823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-7538253151.9553823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-31409388.133147426</v>
      </c>
      <c r="L2458" s="444">
        <f t="shared" ca="1" si="129"/>
        <v>-7569662540.0885296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-7569662540.0885296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-31540260.58370221</v>
      </c>
      <c r="L2459" s="444">
        <f t="shared" ca="1" si="129"/>
        <v>-7601202800.6722317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-7601202800.6722317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-31671678.336134296</v>
      </c>
      <c r="L2460" s="444">
        <f t="shared" ca="1" si="129"/>
        <v>-7632874479.0083656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-7632874479.0083656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-31803643.662534855</v>
      </c>
      <c r="L2461" s="444">
        <f t="shared" ca="1" si="129"/>
        <v>-7664678122.6709003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-7664678122.6709003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-31936158.844462086</v>
      </c>
      <c r="L2462" s="444">
        <f t="shared" ca="1" si="129"/>
        <v>-7696614281.5153627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-7696614281.5153627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-32069226.172980677</v>
      </c>
      <c r="L2463" s="444">
        <f t="shared" ca="1" si="129"/>
        <v>-7728683507.688343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-7728683507.688343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-32202847.948701426</v>
      </c>
      <c r="L2464" s="444">
        <f t="shared" ca="1" si="129"/>
        <v>-7760886355.6370449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-7760886355.6370449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-32337026.481821019</v>
      </c>
      <c r="L2465" s="444">
        <f t="shared" ca="1" si="129"/>
        <v>-7793223382.118866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-7793223382.118866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-32471764.092161942</v>
      </c>
      <c r="L2466" s="444">
        <f t="shared" ca="1" si="129"/>
        <v>-7825695146.2110281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-7825695146.2110281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-32607063.109212618</v>
      </c>
      <c r="L2467" s="444">
        <f t="shared" ca="1" si="129"/>
        <v>-7858302209.320241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-7858302209.320241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-32742925.872167673</v>
      </c>
      <c r="L2468" s="444">
        <f t="shared" ca="1" si="129"/>
        <v>-7891045135.1924086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-7891045135.1924086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-32879354.729968369</v>
      </c>
      <c r="L2469" s="444">
        <f t="shared" ca="1" si="129"/>
        <v>-7923924489.9223766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-7923924489.9223766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-33016352.041343234</v>
      </c>
      <c r="L2470" s="444">
        <f t="shared" ca="1" si="129"/>
        <v>-7956940841.9637203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-7956940841.9637203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-33153920.174848836</v>
      </c>
      <c r="L2471" s="444">
        <f t="shared" ca="1" si="129"/>
        <v>-7990094762.1385689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-7990094762.1385689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-33292061.508910704</v>
      </c>
      <c r="L2472" s="444">
        <f t="shared" ca="1" si="129"/>
        <v>-8023386823.64748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-8023386823.64748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-33430778.4318645</v>
      </c>
      <c r="L2473" s="444">
        <f t="shared" ca="1" si="129"/>
        <v>-8056817602.0793447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-8056817602.0793447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-33570073.341997266</v>
      </c>
      <c r="L2474" s="444">
        <f t="shared" ca="1" si="129"/>
        <v>-8090387675.4213419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-8090387675.4213419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-33709948.647588924</v>
      </c>
      <c r="L2475" s="444">
        <f t="shared" ca="1" si="129"/>
        <v>-8124097624.0689306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-8124097624.0689306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-33850406.766953878</v>
      </c>
      <c r="L2476" s="444">
        <f t="shared" ca="1" si="129"/>
        <v>-8157948030.8358841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-8157948030.8358841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-33991450.128482848</v>
      </c>
      <c r="L2477" s="444">
        <f t="shared" ca="1" si="129"/>
        <v>-8191939480.9643669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-8191939480.9643669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-34133081.170684867</v>
      </c>
      <c r="L2478" s="444">
        <f t="shared" ca="1" si="129"/>
        <v>-8226072562.1350517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-8226072562.1350517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-34275302.342229381</v>
      </c>
      <c r="L2479" s="444">
        <f t="shared" ca="1" si="129"/>
        <v>-8260347864.4772816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-8260347864.4772816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-34418116.101988666</v>
      </c>
      <c r="L2480" s="444">
        <f t="shared" ca="1" si="129"/>
        <v>-8294765980.5792704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-8294765980.5792704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-34561524.919080295</v>
      </c>
      <c r="L2481" s="444">
        <f t="shared" ca="1" si="129"/>
        <v>-8329327505.4983511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-8329327505.4983511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-34705531.272909798</v>
      </c>
      <c r="L2482" s="444">
        <f t="shared" ca="1" si="129"/>
        <v>-8364033036.7712612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-8364033036.7712612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-34850137.653213583</v>
      </c>
      <c r="L2483" s="444">
        <f t="shared" ca="1" si="129"/>
        <v>-8398883174.4244747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-8398883174.4244747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-34995346.560101978</v>
      </c>
      <c r="L2484" s="444">
        <f t="shared" ca="1" si="129"/>
        <v>-8433878520.9845762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-8433878520.9845762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-35141160.504102401</v>
      </c>
      <c r="L2485" s="444">
        <f t="shared" ca="1" si="129"/>
        <v>-8469019681.4886789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-8469019681.4886789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-35287582.006202832</v>
      </c>
      <c r="L2486" s="444">
        <f t="shared" ca="1" si="129"/>
        <v>-8504307263.4948816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-8504307263.4948816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-35434613.597895339</v>
      </c>
      <c r="L2487" s="444">
        <f t="shared" ca="1" si="129"/>
        <v>-8539741877.0927773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-8539741877.0927773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-35582257.821219906</v>
      </c>
      <c r="L2488" s="444">
        <f t="shared" ca="1" si="129"/>
        <v>-8575324134.9139967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-8575324134.9139967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-35730517.228808321</v>
      </c>
      <c r="L2489" s="444">
        <f t="shared" ca="1" si="129"/>
        <v>-8611054652.1428051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-8611054652.1428051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-35879394.383928351</v>
      </c>
      <c r="L2490" s="444">
        <f t="shared" ca="1" si="129"/>
        <v>-8646934046.5267334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-8646934046.5267334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-36028891.860528052</v>
      </c>
      <c r="L2491" s="444">
        <f t="shared" ca="1" si="129"/>
        <v>-8682962938.3872623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-8682962938.3872623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-36179012.243280262</v>
      </c>
      <c r="L2492" s="444">
        <f t="shared" ca="1" si="129"/>
        <v>-8719141950.6305428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-8719141950.6305428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-36329758.127627261</v>
      </c>
      <c r="L2493" s="444">
        <f t="shared" ca="1" si="129"/>
        <v>-8755471708.7581692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-8755471708.7581692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-36481132.119825706</v>
      </c>
      <c r="L2494" s="444">
        <f t="shared" ca="1" si="129"/>
        <v>-8791952840.8779945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-8791952840.8779945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-36633136.836991645</v>
      </c>
      <c r="L2495" s="444">
        <f t="shared" ca="1" si="129"/>
        <v>-8828585977.7149868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-8828585977.7149868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-36785774.907145776</v>
      </c>
      <c r="L2496" s="444">
        <f t="shared" ca="1" si="129"/>
        <v>-8865371752.6221333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-8865371752.6221333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-36939048.96925889</v>
      </c>
      <c r="L2497" s="444">
        <f t="shared" ca="1" si="129"/>
        <v>-8902310801.5913925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-8902310801.5913925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-37092961.673297465</v>
      </c>
      <c r="L2498" s="444">
        <f t="shared" ca="1" si="129"/>
        <v>-8939403763.2646904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-8939403763.2646904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-37247515.680269539</v>
      </c>
      <c r="L2499" s="444">
        <f t="shared" ca="1" si="129"/>
        <v>-8976651278.9449596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-8976651278.9449596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-37402713.662270665</v>
      </c>
      <c r="L2500" s="444">
        <f t="shared" ca="1" si="129"/>
        <v>-9014053992.6072311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-9014053992.6072311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-37558558.302530132</v>
      </c>
      <c r="L2501" s="444">
        <f t="shared" ca="1" si="129"/>
        <v>-9051612550.9097614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-9051612550.9097614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-37715052.295457341</v>
      </c>
      <c r="L2502" s="444">
        <f t="shared" ca="1" si="129"/>
        <v>-9089327603.2052193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-9089327603.2052193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-37872198.346688412</v>
      </c>
      <c r="L2503" s="444">
        <f t="shared" ca="1" si="129"/>
        <v>-9127199801.5519085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-9127199801.5519085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-38029999.173132949</v>
      </c>
      <c r="L2504" s="444">
        <f t="shared" ca="1" si="129"/>
        <v>-9165229800.7250423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-9165229800.7250423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-38188457.503021009</v>
      </c>
      <c r="L2505" s="444">
        <f t="shared" ca="1" si="129"/>
        <v>-9203418258.2280636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-9203418258.2280636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-38347576.075950265</v>
      </c>
      <c r="L2506" s="444">
        <f t="shared" ca="1" si="129"/>
        <v>-9241765834.3040142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-9241765834.3040142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-38507357.642933391</v>
      </c>
      <c r="L2507" s="444">
        <f t="shared" ca="1" si="129"/>
        <v>-9280273191.9469471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-9280273191.9469471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-38667804.96644561</v>
      </c>
      <c r="L2508" s="444">
        <f t="shared" ca="1" si="129"/>
        <v>-9318940996.913393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-9318940996.913393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-38828920.820472471</v>
      </c>
      <c r="L2509" s="444">
        <f t="shared" ca="1" si="129"/>
        <v>-9357769917.7338657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-9357769917.7338657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-38990707.990557775</v>
      </c>
      <c r="L2510" s="444">
        <f t="shared" ca="1" si="129"/>
        <v>-9396760625.7244244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-9396760625.7244244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-39153169.273851767</v>
      </c>
      <c r="L2511" s="444">
        <f t="shared" ca="1" si="129"/>
        <v>-9435913794.9982758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-9435913794.9982758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-39316307.479159482</v>
      </c>
      <c r="L2512" s="444">
        <f t="shared" ca="1" si="129"/>
        <v>-9475230102.4774361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-9475230102.4774361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-39480125.426989317</v>
      </c>
      <c r="L2513" s="444">
        <f t="shared" ca="1" si="129"/>
        <v>-9514710227.9044247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-9514710227.9044247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-39644625.949601769</v>
      </c>
      <c r="L2514" s="444">
        <f t="shared" ca="1" si="129"/>
        <v>-9554354853.8540268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-9554354853.8540268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-39809811.891058445</v>
      </c>
      <c r="L2515" s="444">
        <f t="shared" ca="1" si="129"/>
        <v>-9594164665.7450848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-9594164665.7450848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-39975686.107271187</v>
      </c>
      <c r="L2516" s="444">
        <f t="shared" ca="1" si="129"/>
        <v>-9634140351.852356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-9634140351.852356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-40142251.466051482</v>
      </c>
      <c r="L2517" s="444">
        <f t="shared" ca="1" si="129"/>
        <v>-9674282603.3184071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-9674282603.3184071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-40309510.847160026</v>
      </c>
      <c r="L2518" s="444">
        <f t="shared" ca="1" si="129"/>
        <v>-9714592114.1655674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-9714592114.1655674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-40477467.14235653</v>
      </c>
      <c r="L2519" s="444">
        <f t="shared" ca="1" si="129"/>
        <v>-9755069581.3079243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-9755069581.3079243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-40646123.255449682</v>
      </c>
      <c r="L2520" s="444">
        <f t="shared" ca="1" si="129"/>
        <v>-9795715704.5633736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-9795715704.5633736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-40815482.102347389</v>
      </c>
      <c r="L2521" s="444">
        <f t="shared" ca="1" si="129"/>
        <v>-9836531186.6657219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-9836531186.6657219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-40985546.611107171</v>
      </c>
      <c r="L2522" s="444">
        <f t="shared" ca="1" si="129"/>
        <v>-9877516733.2768288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-9877516733.2768288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-41156319.721986786</v>
      </c>
      <c r="L2523" s="444">
        <f t="shared" ca="1" si="129"/>
        <v>-9918673052.9988155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-9918673052.9988155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-41327804.387495063</v>
      </c>
      <c r="L2524" s="444">
        <f t="shared" ca="1" si="129"/>
        <v>-9960000857.3863106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-9960000857.3863106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-41500003.572442964</v>
      </c>
      <c r="L2525" s="444">
        <f t="shared" ca="1" si="129"/>
        <v>-10001500860.958754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-10001500860.958754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-41672920.253994808</v>
      </c>
      <c r="L2526" s="444">
        <f t="shared" ca="1" si="129"/>
        <v>-10043173781.212748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-10043173781.212748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-41846557.421719782</v>
      </c>
      <c r="L2527" s="444">
        <f t="shared" ca="1" si="129"/>
        <v>-10085020338.634468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-10085020338.634468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-42020918.077643618</v>
      </c>
      <c r="L2528" s="444">
        <f t="shared" ca="1" si="129"/>
        <v>-10127041256.712112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-10127041256.712112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-42196005.236300468</v>
      </c>
      <c r="L2529" s="444">
        <f t="shared" ca="1" si="129"/>
        <v>-10169237261.948414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-10169237261.948414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-42371821.924785055</v>
      </c>
      <c r="L2530" s="444">
        <f t="shared" ca="1" si="129"/>
        <v>-10211609083.873199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-10211609083.873199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-42548371.182804994</v>
      </c>
      <c r="L2531" s="444">
        <f t="shared" ca="1" si="129"/>
        <v>-10254157455.056004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-10254157455.056004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-42725656.062733345</v>
      </c>
      <c r="L2532" s="444">
        <f t="shared" ca="1" si="129"/>
        <v>-10296883111.118736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-10296883111.118736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-42903679.629661404</v>
      </c>
      <c r="L2533" s="444">
        <f t="shared" ca="1" si="129"/>
        <v>-10339786790.748398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-10339786790.748398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-43082444.961451657</v>
      </c>
      <c r="L2534" s="444">
        <f t="shared" ca="1" si="129"/>
        <v>-10382869235.70985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-10382869235.70985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-43261955.148791045</v>
      </c>
      <c r="L2535" s="444">
        <f t="shared" ca="1" si="129"/>
        <v>-10426131190.858641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-10426131190.858641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-43442213.295244336</v>
      </c>
      <c r="L2536" s="444">
        <f t="shared" ca="1" si="129"/>
        <v>-10469573404.153885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-10469573404.153885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-43623222.517307855</v>
      </c>
      <c r="L2537" s="444">
        <f t="shared" ca="1" si="129"/>
        <v>-10513196626.671192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-10513196626.671192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-43804985.944463298</v>
      </c>
      <c r="L2538" s="444">
        <f t="shared" ca="1" si="129"/>
        <v>-10557001612.615656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-10557001612.615656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-43987506.719231896</v>
      </c>
      <c r="L2539" s="444">
        <f t="shared" ca="1" si="129"/>
        <v>-10600989119.334888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-10600989119.334888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-44170787.997228704</v>
      </c>
      <c r="L2540" s="444">
        <f t="shared" ca="1" si="129"/>
        <v>-10645159907.332117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-10645159907.332117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-44354832.947217152</v>
      </c>
      <c r="L2541" s="444">
        <f t="shared" ca="1" si="129"/>
        <v>-10689514740.279335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-10689514740.279335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-44539644.751163892</v>
      </c>
      <c r="L2542" s="444">
        <f t="shared" ca="1" si="129"/>
        <v>-10734054385.030499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-10734054385.030499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-44725226.604293741</v>
      </c>
      <c r="L2543" s="444">
        <f t="shared" ca="1" si="129"/>
        <v>-10778779611.634792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-10778779611.634792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-44911581.71514497</v>
      </c>
      <c r="L2544" s="444">
        <f t="shared" ca="1" si="129"/>
        <v>-10823691193.349937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-10823691193.349937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-45098713.305624738</v>
      </c>
      <c r="L2545" s="444">
        <f t="shared" ca="1" si="129"/>
        <v>-10868789906.655561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-10868789906.655561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-45286624.611064836</v>
      </c>
      <c r="L2546" s="444">
        <f t="shared" ca="1" si="129"/>
        <v>-10914076531.266626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-10914076531.266626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-45475318.880277611</v>
      </c>
      <c r="L2547" s="444">
        <f t="shared" ca="1" si="129"/>
        <v>-10959551850.146904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-10959551850.146904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-45664799.375612102</v>
      </c>
      <c r="L2548" s="444">
        <f t="shared" ca="1" si="129"/>
        <v>-11005216649.522516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-11005216649.522516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-45855069.373010486</v>
      </c>
      <c r="L2549" s="444">
        <f t="shared" ca="1" si="129"/>
        <v>-11051071718.895527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-11051071718.895527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-46046132.162064694</v>
      </c>
      <c r="L2550" s="444">
        <f t="shared" ca="1" si="129"/>
        <v>-11097117851.057592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-11097117851.057592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-46237991.046073303</v>
      </c>
      <c r="L2551" s="444">
        <f t="shared" ca="1" si="129"/>
        <v>-11143355842.103666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-11143355842.103666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-46430649.342098609</v>
      </c>
      <c r="L2552" s="444">
        <f t="shared" ca="1" si="129"/>
        <v>-11189786491.445765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-11189786491.445765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-46624110.381024018</v>
      </c>
      <c r="L2553" s="444">
        <f t="shared" ca="1" si="129"/>
        <v>-11236410601.826788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-11236410601.826788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-46818377.507611617</v>
      </c>
      <c r="L2554" s="444">
        <f t="shared" ca="1" si="129"/>
        <v>-11283228979.3344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-11283228979.3344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-47013454.080559999</v>
      </c>
      <c r="L2555" s="444">
        <f t="shared" ca="1" si="129"/>
        <v>-11330242433.414961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-11330242433.414961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-47209343.472562335</v>
      </c>
      <c r="L2556" s="444">
        <f t="shared" ca="1" si="129"/>
        <v>-11377451776.887524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-11377451776.887524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-47406049.070364684</v>
      </c>
      <c r="L2557" s="444">
        <f t="shared" ca="1" si="129"/>
        <v>-11424857825.957888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-11424857825.957888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-47603574.27482453</v>
      </c>
      <c r="L2558" s="444">
        <f t="shared" ref="L2558:L2812" ca="1" si="134">I2558-J2558+K2558</f>
        <v>-11472461400.232712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-11472461400.232712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-47801922.500969633</v>
      </c>
      <c r="L2559" s="444">
        <f t="shared" ca="1" si="134"/>
        <v>-11520263322.733681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-11520263322.733681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-48001097.178057</v>
      </c>
      <c r="L2560" s="444">
        <f t="shared" ca="1" si="134"/>
        <v>-11568264419.911737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-11568264419.911737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-48201101.749632239</v>
      </c>
      <c r="L2561" s="444">
        <f t="shared" ca="1" si="134"/>
        <v>-11616465521.661369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-11616465521.661369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-48401939.673589036</v>
      </c>
      <c r="L2562" s="444">
        <f t="shared" ca="1" si="134"/>
        <v>-11664867461.334959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-11664867461.334959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-48603614.422228992</v>
      </c>
      <c r="L2563" s="444">
        <f t="shared" ca="1" si="134"/>
        <v>-11713471075.757189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-11713471075.757189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-48806129.48232162</v>
      </c>
      <c r="L2564" s="444">
        <f t="shared" ca="1" si="134"/>
        <v>-11762277205.23951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-11762277205.23951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-49009488.355164625</v>
      </c>
      <c r="L2565" s="444">
        <f t="shared" ca="1" si="134"/>
        <v>-11811286693.594675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-11811286693.594675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-49213694.556644477</v>
      </c>
      <c r="L2566" s="444">
        <f t="shared" ca="1" si="134"/>
        <v>-11860500388.15132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-11860500388.15132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-49418751.617297165</v>
      </c>
      <c r="L2567" s="444">
        <f t="shared" ca="1" si="134"/>
        <v>-11909919139.768616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-11909919139.768616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-49624663.082369231</v>
      </c>
      <c r="L2568" s="444">
        <f t="shared" ca="1" si="134"/>
        <v>-11959543802.850985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-11959543802.850985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-49831432.511879101</v>
      </c>
      <c r="L2569" s="444">
        <f t="shared" ca="1" si="134"/>
        <v>-12009375235.362864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-12009375235.362864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-50039063.480678596</v>
      </c>
      <c r="L2570" s="444">
        <f t="shared" ca="1" si="134"/>
        <v>-12059414298.843542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-12059414298.843542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-50247559.578514755</v>
      </c>
      <c r="L2571" s="444">
        <f t="shared" ca="1" si="134"/>
        <v>-12109661858.422056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-12109661858.422056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-50456924.410091899</v>
      </c>
      <c r="L2572" s="444">
        <f t="shared" ca="1" si="134"/>
        <v>-12160118782.832148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-12160118782.832148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-50667161.595133945</v>
      </c>
      <c r="L2573" s="444">
        <f t="shared" ca="1" si="134"/>
        <v>-12210785944.427282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-12210785944.427282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-50878274.768447012</v>
      </c>
      <c r="L2574" s="444">
        <f t="shared" ca="1" si="134"/>
        <v>-12261664219.19573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-12261664219.19573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-51090267.579982206</v>
      </c>
      <c r="L2575" s="444">
        <f t="shared" ca="1" si="134"/>
        <v>-12312754486.775713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-12312754486.775713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-51303143.694898807</v>
      </c>
      <c r="L2576" s="444">
        <f t="shared" ca="1" si="134"/>
        <v>-12364057630.470612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-12364057630.470612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-51516906.793627545</v>
      </c>
      <c r="L2577" s="444">
        <f t="shared" ca="1" si="134"/>
        <v>-12415574537.264238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-12415574537.264238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-51731560.571934327</v>
      </c>
      <c r="L2578" s="444">
        <f t="shared" ca="1" si="134"/>
        <v>-12467306097.836172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-12467306097.836172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-51947108.740984052</v>
      </c>
      <c r="L2579" s="444">
        <f t="shared" ca="1" si="134"/>
        <v>-12519253206.577156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-12519253206.577156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-52163555.027404815</v>
      </c>
      <c r="L2580" s="444">
        <f t="shared" ca="1" si="134"/>
        <v>-12571416761.604561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-12571416761.604561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-52380903.173352338</v>
      </c>
      <c r="L2581" s="444">
        <f t="shared" ca="1" si="134"/>
        <v>-12623797664.777914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-12623797664.777914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-52599156.936574638</v>
      </c>
      <c r="L2582" s="444">
        <f t="shared" ca="1" si="134"/>
        <v>-12676396821.714489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-12676396821.714489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-52818320.090477034</v>
      </c>
      <c r="L2583" s="444">
        <f t="shared" ca="1" si="134"/>
        <v>-12729215141.804966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-12729215141.804966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-53038396.424187355</v>
      </c>
      <c r="L2584" s="444">
        <f t="shared" ca="1" si="134"/>
        <v>-12782253538.229153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-12782253538.229153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-53259389.742621467</v>
      </c>
      <c r="L2585" s="444">
        <f t="shared" ca="1" si="134"/>
        <v>-12835512927.971775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-12835512927.971775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-53481303.86654906</v>
      </c>
      <c r="L2586" s="444">
        <f t="shared" ca="1" si="134"/>
        <v>-12888994231.838324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-12888994231.838324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-53704142.632659681</v>
      </c>
      <c r="L2587" s="444">
        <f t="shared" ca="1" si="134"/>
        <v>-12942698374.470984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-12942698374.470984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-53927909.893629096</v>
      </c>
      <c r="L2588" s="444">
        <f t="shared" ca="1" si="134"/>
        <v>-12996626284.364613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-12996626284.364613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-54152609.518185884</v>
      </c>
      <c r="L2589" s="444">
        <f t="shared" ca="1" si="134"/>
        <v>-13050778893.882799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-13050778893.882799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-54378245.391178332</v>
      </c>
      <c r="L2590" s="444">
        <f t="shared" ca="1" si="134"/>
        <v>-13105157139.273977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-13105157139.273977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-54604821.413641572</v>
      </c>
      <c r="L2591" s="444">
        <f t="shared" ca="1" si="134"/>
        <v>-13159761960.687618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-13159761960.687618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-54832341.502865076</v>
      </c>
      <c r="L2592" s="444">
        <f t="shared" ca="1" si="134"/>
        <v>-13214594302.190483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-13214594302.190483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-55060809.592460342</v>
      </c>
      <c r="L2593" s="444">
        <f t="shared" ca="1" si="134"/>
        <v>-13269655111.782944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-13269655111.782944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-55290229.632428929</v>
      </c>
      <c r="L2594" s="444">
        <f t="shared" ca="1" si="134"/>
        <v>-13324945341.415373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-13324945341.415373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-55520605.589230716</v>
      </c>
      <c r="L2595" s="444">
        <f t="shared" ca="1" si="134"/>
        <v>-13380465947.004604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-13380465947.004604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-55751941.445852511</v>
      </c>
      <c r="L2596" s="444">
        <f t="shared" ca="1" si="134"/>
        <v>-13436217888.450457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-13436217888.450457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-55984241.201876894</v>
      </c>
      <c r="L2597" s="444">
        <f t="shared" ca="1" si="134"/>
        <v>-13492202129.652334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-13492202129.652334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-56217508.873551399</v>
      </c>
      <c r="L2598" s="444">
        <f t="shared" ca="1" si="134"/>
        <v>-13548419638.525887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-13548419638.525887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-56451748.493857861</v>
      </c>
      <c r="L2599" s="444">
        <f t="shared" ca="1" si="134"/>
        <v>-13604871387.019745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-13604871387.019745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-56686964.112582274</v>
      </c>
      <c r="L2600" s="444">
        <f t="shared" ca="1" si="134"/>
        <v>-13661558351.132328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-13661558351.132328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-56923159.7963847</v>
      </c>
      <c r="L2601" s="444">
        <f t="shared" ca="1" si="134"/>
        <v>-13718481510.928713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-13718481510.928713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-57160339.628869638</v>
      </c>
      <c r="L2602" s="444">
        <f t="shared" ca="1" si="134"/>
        <v>-13775641850.557583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-13775641850.557583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-57398507.710656591</v>
      </c>
      <c r="L2603" s="444">
        <f t="shared" ca="1" si="134"/>
        <v>-13833040358.26824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-13833040358.26824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-57637668.159451</v>
      </c>
      <c r="L2604" s="444">
        <f t="shared" ca="1" si="134"/>
        <v>-13890678026.427691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-13890678026.427691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-57877825.110115372</v>
      </c>
      <c r="L2605" s="444">
        <f t="shared" ca="1" si="134"/>
        <v>-13948555851.537806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-13948555851.537806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-58118982.714740857</v>
      </c>
      <c r="L2606" s="444">
        <f t="shared" ca="1" si="134"/>
        <v>-14006674834.252546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-14006674834.252546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-58361145.142718941</v>
      </c>
      <c r="L2607" s="444">
        <f t="shared" ca="1" si="134"/>
        <v>-14065035979.395266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-14065035979.395266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-58604316.580813617</v>
      </c>
      <c r="L2608" s="444">
        <f t="shared" ca="1" si="134"/>
        <v>-14123640295.97608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-14123640295.97608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-58848501.233233668</v>
      </c>
      <c r="L2609" s="444">
        <f t="shared" ca="1" si="134"/>
        <v>-14182488797.209314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-14182488797.209314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-59093703.321705468</v>
      </c>
      <c r="L2610" s="444">
        <f t="shared" ca="1" si="134"/>
        <v>-14241582500.531019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-14241582500.531019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-59339927.085545912</v>
      </c>
      <c r="L2611" s="444">
        <f t="shared" ca="1" si="134"/>
        <v>-14300922427.616566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-14300922427.616566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-59587176.781735688</v>
      </c>
      <c r="L2612" s="444">
        <f t="shared" ca="1" si="134"/>
        <v>-14360509604.398302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-14360509604.398302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-59835456.684992932</v>
      </c>
      <c r="L2613" s="444">
        <f t="shared" ca="1" si="134"/>
        <v>-14420345061.083296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-14420345061.083296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-60084771.087847061</v>
      </c>
      <c r="L2614" s="444">
        <f t="shared" ca="1" si="134"/>
        <v>-14480429832.171143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-14480429832.171143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-60335124.300713092</v>
      </c>
      <c r="L2615" s="444">
        <f t="shared" ca="1" si="134"/>
        <v>-14540764956.471855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-14540764956.471855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-60586520.651966073</v>
      </c>
      <c r="L2616" s="444">
        <f t="shared" ca="1" si="134"/>
        <v>-14601351477.123821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-14601351477.123821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-60838964.48801592</v>
      </c>
      <c r="L2617" s="444">
        <f t="shared" ca="1" si="134"/>
        <v>-14662190441.611837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-14662190441.611837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-61092460.173382647</v>
      </c>
      <c r="L2618" s="444">
        <f t="shared" ca="1" si="134"/>
        <v>-14723282901.785219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-14723282901.785219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-61347012.090771757</v>
      </c>
      <c r="L2619" s="444">
        <f t="shared" ca="1" si="134"/>
        <v>-14784629913.875992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-14784629913.875992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-61602624.641149975</v>
      </c>
      <c r="L2620" s="444">
        <f t="shared" ca="1" si="134"/>
        <v>-14846232538.517141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-14846232538.517141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-61859302.24382142</v>
      </c>
      <c r="L2621" s="444">
        <f t="shared" ca="1" si="134"/>
        <v>-14908091840.760963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-14908091840.760963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-62117049.336504005</v>
      </c>
      <c r="L2622" s="444">
        <f t="shared" ca="1" si="134"/>
        <v>-14970208890.097467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-14970208890.097467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-62375870.375406124</v>
      </c>
      <c r="L2623" s="444">
        <f t="shared" ca="1" si="134"/>
        <v>-15032584760.472874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-15032584760.472874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-62635769.835303642</v>
      </c>
      <c r="L2624" s="444">
        <f t="shared" ca="1" si="134"/>
        <v>-15095220530.308178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-15095220530.308178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-62896752.209617406</v>
      </c>
      <c r="L2625" s="444">
        <f t="shared" ca="1" si="134"/>
        <v>-15158117282.517796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-15158117282.517796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-63158822.01049082</v>
      </c>
      <c r="L2626" s="444">
        <f t="shared" ca="1" si="134"/>
        <v>-15221276104.528286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-15221276104.528286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-63421983.768867858</v>
      </c>
      <c r="L2627" s="444">
        <f t="shared" ca="1" si="134"/>
        <v>-15284698088.297153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-15284698088.297153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-63686242.034571461</v>
      </c>
      <c r="L2628" s="444">
        <f t="shared" ca="1" si="134"/>
        <v>-15348384330.331724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-15348384330.331724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-63951601.37638218</v>
      </c>
      <c r="L2629" s="444">
        <f t="shared" ca="1" si="134"/>
        <v>-15412335931.708107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-15412335931.708107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-64218066.382117115</v>
      </c>
      <c r="L2630" s="444">
        <f t="shared" ca="1" si="134"/>
        <v>-15476553998.090223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-15476553998.090223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-64485641.658709265</v>
      </c>
      <c r="L2631" s="444">
        <f t="shared" ca="1" si="134"/>
        <v>-15541039639.748932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-15541039639.748932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-64754331.832287215</v>
      </c>
      <c r="L2632" s="444">
        <f t="shared" ca="1" si="134"/>
        <v>-15605793971.581219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-15605793971.581219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-65024141.548255086</v>
      </c>
      <c r="L2633" s="444">
        <f t="shared" ca="1" si="134"/>
        <v>-15670818113.129475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-15670818113.129475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-65295075.471372806</v>
      </c>
      <c r="L2634" s="444">
        <f t="shared" ca="1" si="134"/>
        <v>-15736113188.600847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-15736113188.600847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-65567138.285836868</v>
      </c>
      <c r="L2635" s="444">
        <f t="shared" ca="1" si="134"/>
        <v>-15801680326.886684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-15801680326.886684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-65840334.695361175</v>
      </c>
      <c r="L2636" s="444">
        <f t="shared" ca="1" si="134"/>
        <v>-15867520661.582047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-15867520661.582047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-66114669.423258521</v>
      </c>
      <c r="L2637" s="444">
        <f t="shared" ca="1" si="134"/>
        <v>-15933635331.005304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-15933635331.005304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-66390147.212522097</v>
      </c>
      <c r="L2638" s="444">
        <f t="shared" ca="1" si="134"/>
        <v>-16000025478.217827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-16000025478.217827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-66666772.825907603</v>
      </c>
      <c r="L2639" s="444">
        <f t="shared" ca="1" si="134"/>
        <v>-16066692251.043734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-16066692251.043734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-66944551.046015561</v>
      </c>
      <c r="L2640" s="444">
        <f t="shared" ca="1" si="134"/>
        <v>-16133636802.089748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-16133636802.089748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-67223486.675373957</v>
      </c>
      <c r="L2641" s="444">
        <f t="shared" ca="1" si="134"/>
        <v>-16200860288.765121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-16200860288.765121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-67503584.536521345</v>
      </c>
      <c r="L2642" s="444">
        <f t="shared" ca="1" si="134"/>
        <v>-16268363873.301643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-16268363873.301643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-67784849.472090185</v>
      </c>
      <c r="L2643" s="444">
        <f t="shared" ca="1" si="134"/>
        <v>-16336148722.773733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-16336148722.773733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-68067286.34489055</v>
      </c>
      <c r="L2644" s="444">
        <f t="shared" ca="1" si="134"/>
        <v>-16404216009.118624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-16404216009.118624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-68350900.037994266</v>
      </c>
      <c r="L2645" s="444">
        <f t="shared" ca="1" si="134"/>
        <v>-16472566909.156618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-16472566909.156618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-68635695.454819247</v>
      </c>
      <c r="L2646" s="444">
        <f t="shared" ca="1" si="134"/>
        <v>-16541202604.611437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-16541202604.611437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-68921677.519214317</v>
      </c>
      <c r="L2647" s="444">
        <f t="shared" ca="1" si="134"/>
        <v>-16610124282.130651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-16610124282.130651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-69208851.175544381</v>
      </c>
      <c r="L2648" s="444">
        <f t="shared" ca="1" si="134"/>
        <v>-16679333133.306196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-16679333133.306196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-69497221.388775811</v>
      </c>
      <c r="L2649" s="444">
        <f t="shared" ca="1" si="134"/>
        <v>-16748830354.694971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-16748830354.694971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-69786793.144562393</v>
      </c>
      <c r="L2650" s="444">
        <f t="shared" ca="1" si="134"/>
        <v>-16818617147.839533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-16818617147.839533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-70077571.449331388</v>
      </c>
      <c r="L2651" s="444">
        <f t="shared" ca="1" si="134"/>
        <v>-16888694719.288864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-16888694719.288864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-70369561.330370262</v>
      </c>
      <c r="L2652" s="444">
        <f t="shared" ca="1" si="134"/>
        <v>-16959064280.619234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-16959064280.619234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-70662767.835913479</v>
      </c>
      <c r="L2653" s="444">
        <f t="shared" ca="1" si="134"/>
        <v>-17029727048.455147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-17029727048.455147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-70957196.035229772</v>
      </c>
      <c r="L2654" s="444">
        <f t="shared" ca="1" si="134"/>
        <v>-17100684244.490377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-17100684244.490377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-71252851.018709898</v>
      </c>
      <c r="L2655" s="444">
        <f t="shared" ca="1" si="134"/>
        <v>-17171937095.509087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-17171937095.509087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-71549737.897954524</v>
      </c>
      <c r="L2656" s="444">
        <f t="shared" ca="1" si="134"/>
        <v>-17243486833.40704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-17243486833.40704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-71847861.805862665</v>
      </c>
      <c r="L2657" s="444">
        <f t="shared" ca="1" si="134"/>
        <v>-17315334695.212902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-17315334695.212902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-72147227.896720424</v>
      </c>
      <c r="L2658" s="444">
        <f t="shared" ca="1" si="134"/>
        <v>-17387481923.109623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-17387481923.109623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-72447841.346290097</v>
      </c>
      <c r="L2659" s="444">
        <f t="shared" ca="1" si="134"/>
        <v>-17459929764.455914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-17459929764.455914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-72749707.351899639</v>
      </c>
      <c r="L2660" s="444">
        <f t="shared" ca="1" si="134"/>
        <v>-17532679471.807812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-17532679471.807812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-73052831.132532552</v>
      </c>
      <c r="L2661" s="444">
        <f t="shared" ca="1" si="134"/>
        <v>-17605732302.940346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-17605732302.940346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-73357217.928918108</v>
      </c>
      <c r="L2662" s="444">
        <f t="shared" ca="1" si="134"/>
        <v>-17679089520.869263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-17679089520.869263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-73662873.003621921</v>
      </c>
      <c r="L2663" s="444">
        <f t="shared" ca="1" si="134"/>
        <v>-17752752393.872883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-17752752393.872883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-73969801.641137004</v>
      </c>
      <c r="L2664" s="444">
        <f t="shared" ca="1" si="134"/>
        <v>-17826722195.514019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-17826722195.514019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-74278009.147975072</v>
      </c>
      <c r="L2665" s="444">
        <f t="shared" ca="1" si="134"/>
        <v>-17901000204.661995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-17901000204.661995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-74587500.852758318</v>
      </c>
      <c r="L2666" s="444">
        <f t="shared" ca="1" si="134"/>
        <v>-17975587705.514751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-17975587705.514751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-74898282.10631147</v>
      </c>
      <c r="L2667" s="444">
        <f t="shared" ca="1" si="134"/>
        <v>-18050485987.621063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-18050485987.621063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-75210358.281754434</v>
      </c>
      <c r="L2668" s="444">
        <f t="shared" ca="1" si="134"/>
        <v>-18125696345.902817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-18125696345.902817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-75523734.774595067</v>
      </c>
      <c r="L2669" s="444">
        <f t="shared" ca="1" si="134"/>
        <v>-18201220080.67741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-18201220080.67741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-75838417.002822548</v>
      </c>
      <c r="L2670" s="444">
        <f t="shared" ca="1" si="134"/>
        <v>-18277058497.680233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-18277058497.680233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-76154410.407000974</v>
      </c>
      <c r="L2671" s="444">
        <f t="shared" ca="1" si="134"/>
        <v>-18353212908.087234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-18353212908.087234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-76471720.450363472</v>
      </c>
      <c r="L2672" s="444">
        <f t="shared" ca="1" si="134"/>
        <v>-18429684628.537598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-18429684628.537598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-76790352.618906662</v>
      </c>
      <c r="L2673" s="444">
        <f t="shared" ca="1" si="134"/>
        <v>-18506474981.156506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-18506474981.156506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-77110312.421485439</v>
      </c>
      <c r="L2674" s="444">
        <f t="shared" ca="1" si="134"/>
        <v>-18583585293.577991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-18583585293.577991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-77431605.389908299</v>
      </c>
      <c r="L2675" s="444">
        <f t="shared" ca="1" si="134"/>
        <v>-18661016898.967899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-18661016898.967899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-77754237.079032913</v>
      </c>
      <c r="L2676" s="444">
        <f t="shared" ca="1" si="134"/>
        <v>-18738771136.046932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-18738771136.046932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-78078213.066862211</v>
      </c>
      <c r="L2677" s="444">
        <f t="shared" ca="1" si="134"/>
        <v>-18816849349.113796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-18816849349.113796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-78403538.954640821</v>
      </c>
      <c r="L2678" s="444">
        <f t="shared" ca="1" si="134"/>
        <v>-18895252888.068436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-18895252888.068436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-78730220.366951808</v>
      </c>
      <c r="L2679" s="444">
        <f t="shared" ca="1" si="134"/>
        <v>-18973983108.435387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-18973983108.435387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-79058262.951814115</v>
      </c>
      <c r="L2680" s="444">
        <f t="shared" ca="1" si="134"/>
        <v>-19053041371.387199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-19053041371.387199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-79387672.380779997</v>
      </c>
      <c r="L2681" s="444">
        <f t="shared" ca="1" si="134"/>
        <v>-19132429043.767979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-19132429043.767979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-79718454.349033237</v>
      </c>
      <c r="L2682" s="444">
        <f t="shared" ca="1" si="134"/>
        <v>-19212147498.117012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-19212147498.117012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-80050614.575487554</v>
      </c>
      <c r="L2683" s="444">
        <f t="shared" ca="1" si="134"/>
        <v>-19292198112.692501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-19292198112.692501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-80384158.802885413</v>
      </c>
      <c r="L2684" s="444">
        <f t="shared" ca="1" si="134"/>
        <v>-19372582271.495388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-19372582271.495388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-80719092.797897443</v>
      </c>
      <c r="L2685" s="444">
        <f t="shared" ca="1" si="134"/>
        <v>-19453301364.293285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-19453301364.293285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-81055422.351222023</v>
      </c>
      <c r="L2686" s="444">
        <f t="shared" ca="1" si="134"/>
        <v>-19534356786.644508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-19534356786.644508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-81393153.277685449</v>
      </c>
      <c r="L2687" s="444">
        <f t="shared" ca="1" si="134"/>
        <v>-19615749939.922195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-19615749939.922195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-81732291.416342482</v>
      </c>
      <c r="L2688" s="444">
        <f t="shared" ca="1" si="134"/>
        <v>-19697482231.338539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-19697482231.338539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-82072842.630577251</v>
      </c>
      <c r="L2689" s="444">
        <f t="shared" ca="1" si="134"/>
        <v>-19779555073.969116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-19779555073.969116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-82414812.808204651</v>
      </c>
      <c r="L2690" s="444">
        <f t="shared" ca="1" si="134"/>
        <v>-19861969886.777321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-19861969886.777321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-82758207.861572176</v>
      </c>
      <c r="L2691" s="444">
        <f t="shared" ca="1" si="134"/>
        <v>-19944728094.638893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-19944728094.638893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-83103033.727662057</v>
      </c>
      <c r="L2692" s="444">
        <f t="shared" ca="1" si="134"/>
        <v>-20027831128.366554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-20027831128.366554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-83449296.368193969</v>
      </c>
      <c r="L2693" s="444">
        <f t="shared" ca="1" si="134"/>
        <v>-20111280424.734749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-20111280424.734749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-83797001.769728124</v>
      </c>
      <c r="L2694" s="444">
        <f t="shared" ca="1" si="134"/>
        <v>-20195077426.504478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-20195077426.504478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-84146155.943768665</v>
      </c>
      <c r="L2695" s="444">
        <f t="shared" ca="1" si="134"/>
        <v>-20279223582.448246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-20279223582.448246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-84496764.926867694</v>
      </c>
      <c r="L2696" s="444">
        <f t="shared" ca="1" si="134"/>
        <v>-20363720347.375114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-20363720347.375114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-84848834.780729637</v>
      </c>
      <c r="L2697" s="444">
        <f t="shared" ca="1" si="134"/>
        <v>-20448569182.155846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-20448569182.155846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-85202371.592316017</v>
      </c>
      <c r="L2698" s="444">
        <f t="shared" ca="1" si="134"/>
        <v>-20533771553.748161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-20533771553.748161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-85557381.473950669</v>
      </c>
      <c r="L2699" s="444">
        <f t="shared" ca="1" si="134"/>
        <v>-20619328935.222111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-20619328935.222111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-85913870.563425466</v>
      </c>
      <c r="L2700" s="444">
        <f t="shared" ca="1" si="134"/>
        <v>-20705242805.785538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-20705242805.785538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-86271845.024106413</v>
      </c>
      <c r="L2701" s="444">
        <f t="shared" ca="1" si="134"/>
        <v>-20791514650.809643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-20791514650.809643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-86631311.045040175</v>
      </c>
      <c r="L2702" s="444">
        <f t="shared" ca="1" si="134"/>
        <v>-20878145961.854683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-20878145961.854683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-86992274.841061175</v>
      </c>
      <c r="L2703" s="444">
        <f t="shared" ca="1" si="134"/>
        <v>-20965138236.695744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-20965138236.695744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-87354742.652898937</v>
      </c>
      <c r="L2704" s="444">
        <f t="shared" ca="1" si="134"/>
        <v>-21052492979.348644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-21052492979.348644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-87718720.747286022</v>
      </c>
      <c r="L2705" s="444">
        <f t="shared" ca="1" si="134"/>
        <v>-21140211700.095932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-21140211700.095932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-88084215.41706638</v>
      </c>
      <c r="L2706" s="444">
        <f t="shared" ca="1" si="134"/>
        <v>-21228295915.512997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-21228295915.512997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-88451232.981304154</v>
      </c>
      <c r="L2707" s="444">
        <f t="shared" ca="1" si="134"/>
        <v>-21316747148.494301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-21316747148.494301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-88819779.785392925</v>
      </c>
      <c r="L2708" s="444">
        <f t="shared" ca="1" si="134"/>
        <v>-21405566928.279694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-21405566928.279694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-89189862.201165393</v>
      </c>
      <c r="L2709" s="444">
        <f t="shared" ca="1" si="134"/>
        <v>-21494756790.480858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-21494756790.480858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-89561486.62700358</v>
      </c>
      <c r="L2710" s="444">
        <f t="shared" ca="1" si="134"/>
        <v>-21584318277.107861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-21584318277.107861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-89934659.487949416</v>
      </c>
      <c r="L2711" s="444">
        <f t="shared" ca="1" si="134"/>
        <v>-21674252936.59581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-21674252936.59581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-90309387.235815868</v>
      </c>
      <c r="L2712" s="444">
        <f t="shared" ca="1" si="134"/>
        <v>-21764562323.831627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-21764562323.831627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-90685676.349298447</v>
      </c>
      <c r="L2713" s="444">
        <f t="shared" ca="1" si="134"/>
        <v>-21855248000.180923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-21855248000.180923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-91063533.334087178</v>
      </c>
      <c r="L2714" s="444">
        <f t="shared" ca="1" si="134"/>
        <v>-21946311533.515011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-21946311533.515011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-91442964.722979218</v>
      </c>
      <c r="L2715" s="444">
        <f t="shared" ca="1" si="134"/>
        <v>-22037754498.237991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-22037754498.237991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-91823977.075991631</v>
      </c>
      <c r="L2716" s="444">
        <f t="shared" ca="1" si="134"/>
        <v>-22129578475.313984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-22129578475.313984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-92206576.980474934</v>
      </c>
      <c r="L2717" s="444">
        <f t="shared" ca="1" si="134"/>
        <v>-22221785052.29446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-22221785052.29446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-92590771.051226914</v>
      </c>
      <c r="L2718" s="444">
        <f t="shared" ca="1" si="134"/>
        <v>-22314375823.345688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-22314375823.345688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-92976565.930607036</v>
      </c>
      <c r="L2719" s="444">
        <f t="shared" ca="1" si="134"/>
        <v>-22407352389.276295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-22407352389.276295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-93363968.288651228</v>
      </c>
      <c r="L2720" s="444">
        <f t="shared" ca="1" si="134"/>
        <v>-22500716357.564945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-22500716357.564945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-93752984.823187277</v>
      </c>
      <c r="L2721" s="444">
        <f t="shared" ca="1" si="134"/>
        <v>-22594469342.388134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-22594469342.388134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-94143622.259950563</v>
      </c>
      <c r="L2722" s="444">
        <f t="shared" ca="1" si="134"/>
        <v>-22688612964.648083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-22688612964.648083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-94535887.352700338</v>
      </c>
      <c r="L2723" s="444">
        <f t="shared" ca="1" si="134"/>
        <v>-22783148852.000782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-22783148852.000782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-94929786.883336589</v>
      </c>
      <c r="L2724" s="444">
        <f t="shared" ca="1" si="134"/>
        <v>-22878078638.884117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-22878078638.884117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-95325327.662017152</v>
      </c>
      <c r="L2725" s="444">
        <f t="shared" ca="1" si="134"/>
        <v>-22973403966.546135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-22973403966.546135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-95722516.527275562</v>
      </c>
      <c r="L2726" s="444">
        <f t="shared" ca="1" si="134"/>
        <v>-23069126483.07341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-23069126483.07341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-96121360.346139207</v>
      </c>
      <c r="L2727" s="444">
        <f t="shared" ca="1" si="134"/>
        <v>-23165247843.419548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-23165247843.419548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-96521866.014248118</v>
      </c>
      <c r="L2728" s="444">
        <f t="shared" ca="1" si="134"/>
        <v>-23261769709.433796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-23261769709.433796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-96924040.455974147</v>
      </c>
      <c r="L2729" s="444">
        <f t="shared" ca="1" si="134"/>
        <v>-23358693749.889771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-23358693749.889771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-97327890.624540716</v>
      </c>
      <c r="L2730" s="444">
        <f t="shared" ca="1" si="134"/>
        <v>-23456021640.514313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-23456021640.514313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-97733423.502142966</v>
      </c>
      <c r="L2731" s="444">
        <f t="shared" ca="1" si="134"/>
        <v>-23553755064.016457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-23553755064.016457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-98140646.100068569</v>
      </c>
      <c r="L2732" s="444">
        <f t="shared" ca="1" si="134"/>
        <v>-23651895710.116524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-23651895710.116524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-98549565.458818853</v>
      </c>
      <c r="L2733" s="444">
        <f t="shared" ca="1" si="134"/>
        <v>-23750445275.575344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-23750445275.575344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-98960188.648230597</v>
      </c>
      <c r="L2734" s="444">
        <f t="shared" ca="1" si="134"/>
        <v>-23849405464.223576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-23849405464.223576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-99372522.767598227</v>
      </c>
      <c r="L2735" s="444">
        <f t="shared" ca="1" si="134"/>
        <v>-23948777986.991173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-23948777986.991173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-99786574.945796549</v>
      </c>
      <c r="L2736" s="444">
        <f t="shared" ca="1" si="134"/>
        <v>-24048564561.93697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-24048564561.93697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-100202352.34140404</v>
      </c>
      <c r="L2737" s="444">
        <f t="shared" ca="1" si="134"/>
        <v>-24148766914.278374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-24148766914.278374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-100619862.14282656</v>
      </c>
      <c r="L2738" s="444">
        <f t="shared" ca="1" si="134"/>
        <v>-24249386776.4212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-24249386776.4212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-101039111.56842166</v>
      </c>
      <c r="L2739" s="444">
        <f t="shared" ca="1" si="134"/>
        <v>-24350425887.98962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-24350425887.98962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-101460107.86662342</v>
      </c>
      <c r="L2740" s="444">
        <f t="shared" ca="1" si="134"/>
        <v>-24451885995.856243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-24451885995.856243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-101882858.31606768</v>
      </c>
      <c r="L2741" s="444">
        <f t="shared" ca="1" si="134"/>
        <v>-24553768854.17231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-24553768854.17231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-102307370.22571796</v>
      </c>
      <c r="L2742" s="444">
        <f t="shared" ca="1" si="134"/>
        <v>-24656076224.398029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-24656076224.398029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-102733650.93499179</v>
      </c>
      <c r="L2743" s="444">
        <f t="shared" ca="1" si="134"/>
        <v>-24758809875.333019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-24758809875.333019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-103161707.81388758</v>
      </c>
      <c r="L2744" s="444">
        <f t="shared" ca="1" si="134"/>
        <v>-24861971583.146908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-24861971583.146908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-103591548.26311211</v>
      </c>
      <c r="L2745" s="444">
        <f t="shared" ca="1" si="134"/>
        <v>-24965563131.410019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-24965563131.410019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-104023179.71420841</v>
      </c>
      <c r="L2746" s="444">
        <f t="shared" ca="1" si="134"/>
        <v>-25069586311.124226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-25069586311.124226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-104456609.62968427</v>
      </c>
      <c r="L2747" s="444">
        <f t="shared" ca="1" si="134"/>
        <v>-25174042920.75391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-25174042920.75391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-104891845.50314128</v>
      </c>
      <c r="L2748" s="444">
        <f t="shared" ca="1" si="134"/>
        <v>-25278934766.25705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-25278934766.25705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-105328894.85940437</v>
      </c>
      <c r="L2749" s="444">
        <f t="shared" ca="1" si="134"/>
        <v>-25384263661.116455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-25384263661.116455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-105767765.25465189</v>
      </c>
      <c r="L2750" s="444">
        <f t="shared" ca="1" si="134"/>
        <v>-25490031426.371105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-25490031426.371105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-106208464.27654627</v>
      </c>
      <c r="L2751" s="444">
        <f t="shared" ca="1" si="134"/>
        <v>-25596239890.647652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-25596239890.647652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-106650999.54436521</v>
      </c>
      <c r="L2752" s="444">
        <f t="shared" ca="1" si="134"/>
        <v>-25702890890.192017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-25702890890.192017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-107095378.7091334</v>
      </c>
      <c r="L2753" s="444">
        <f t="shared" ca="1" si="134"/>
        <v>-25809986268.90115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-25809986268.90115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-107541609.45375478</v>
      </c>
      <c r="L2754" s="444">
        <f t="shared" ca="1" si="134"/>
        <v>-25917527878.354904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-25917527878.354904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-107989699.49314544</v>
      </c>
      <c r="L2755" s="444">
        <f t="shared" ca="1" si="134"/>
        <v>-26025517577.848049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-26025517577.848049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-108439656.57436687</v>
      </c>
      <c r="L2756" s="444">
        <f t="shared" ca="1" si="134"/>
        <v>-26133957234.422417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-26133957234.422417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-108891488.47676007</v>
      </c>
      <c r="L2757" s="444">
        <f t="shared" ca="1" si="134"/>
        <v>-26242848722.899178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-26242848722.899178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-109345203.01207991</v>
      </c>
      <c r="L2758" s="444">
        <f t="shared" ca="1" si="134"/>
        <v>-26352193925.911259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-26352193925.911259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-109800808.02463025</v>
      </c>
      <c r="L2759" s="444">
        <f t="shared" ca="1" si="134"/>
        <v>-26461994733.93589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-26461994733.93589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-110258311.39139955</v>
      </c>
      <c r="L2760" s="444">
        <f t="shared" ca="1" si="134"/>
        <v>-26572253045.32729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-26572253045.32729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-110717721.02219704</v>
      </c>
      <c r="L2761" s="444">
        <f t="shared" ca="1" si="134"/>
        <v>-26682970766.349487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-26682970766.349487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-111179044.85978954</v>
      </c>
      <c r="L2762" s="444">
        <f t="shared" ca="1" si="134"/>
        <v>-26794149811.209278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-26794149811.209278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-111642290.88003868</v>
      </c>
      <c r="L2763" s="444">
        <f t="shared" ca="1" si="134"/>
        <v>-26905792102.089317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-26905792102.089317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-112107467.09203883</v>
      </c>
      <c r="L2764" s="444">
        <f t="shared" ca="1" si="134"/>
        <v>-27017899569.181355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-27017899569.181355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-112574581.53825565</v>
      </c>
      <c r="L2765" s="444">
        <f t="shared" ca="1" si="134"/>
        <v>-27130474150.719608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-27130474150.719608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-113043642.29466504</v>
      </c>
      <c r="L2766" s="444">
        <f t="shared" ca="1" si="134"/>
        <v>-27243517793.014275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-27243517793.014275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-113514657.47089279</v>
      </c>
      <c r="L2767" s="444">
        <f t="shared" ca="1" si="134"/>
        <v>-27357032450.485168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-27357032450.485168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-113987635.21035486</v>
      </c>
      <c r="L2768" s="444">
        <f t="shared" ca="1" si="134"/>
        <v>-27471020085.695522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-27471020085.695522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-114462583.69039801</v>
      </c>
      <c r="L2769" s="444">
        <f t="shared" ca="1" si="134"/>
        <v>-27585482669.385921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-27585482669.385921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-114939511.12244132</v>
      </c>
      <c r="L2770" s="444">
        <f t="shared" ca="1" si="134"/>
        <v>-27700422180.508362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-27700422180.508362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-115418425.75211819</v>
      </c>
      <c r="L2771" s="444">
        <f t="shared" ca="1" si="134"/>
        <v>-27815840606.260479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-27815840606.260479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-115899335.85941868</v>
      </c>
      <c r="L2772" s="444">
        <f t="shared" ca="1" si="134"/>
        <v>-27931739942.119896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-27931739942.119896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-116382249.7588329</v>
      </c>
      <c r="L2773" s="444">
        <f t="shared" ca="1" si="134"/>
        <v>-28048122191.878727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-28048122191.878727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-116867175.79949468</v>
      </c>
      <c r="L2774" s="444">
        <f t="shared" ca="1" si="134"/>
        <v>-28164989367.678223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-28164989367.678223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-117354122.36532593</v>
      </c>
      <c r="L2775" s="444">
        <f t="shared" ca="1" si="134"/>
        <v>-28282343490.043549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-28282343490.043549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-117843097.87518145</v>
      </c>
      <c r="L2776" s="444">
        <f t="shared" ca="1" si="134"/>
        <v>-28400186587.918732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-28400186587.918732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-118334110.78299472</v>
      </c>
      <c r="L2777" s="444">
        <f t="shared" ca="1" si="134"/>
        <v>-28518520698.701725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-28518520698.701725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-118827169.57792385</v>
      </c>
      <c r="L2778" s="444">
        <f t="shared" ca="1" si="134"/>
        <v>-28637347868.279648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-28637347868.279648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-119322282.78449853</v>
      </c>
      <c r="L2779" s="444">
        <f t="shared" ca="1" si="134"/>
        <v>-28756670151.064148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-28756670151.064148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-119819458.96276729</v>
      </c>
      <c r="L2780" s="444">
        <f t="shared" ca="1" si="134"/>
        <v>-28876489610.026917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-28876489610.026917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-120318706.70844547</v>
      </c>
      <c r="L2781" s="444">
        <f t="shared" ca="1" si="134"/>
        <v>-28996808316.735363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-28996808316.735363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-120820034.65306401</v>
      </c>
      <c r="L2782" s="444">
        <f t="shared" ca="1" si="134"/>
        <v>-29117628351.388428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-29117628351.388428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-121323451.46411847</v>
      </c>
      <c r="L2783" s="444">
        <f t="shared" ca="1" si="134"/>
        <v>-29238951802.852547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-29238951802.852547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-121828965.84521894</v>
      </c>
      <c r="L2784" s="444">
        <f t="shared" ca="1" si="134"/>
        <v>-29360780768.697765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-29360780768.697765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-122336586.53624068</v>
      </c>
      <c r="L2785" s="444">
        <f t="shared" ca="1" si="134"/>
        <v>-29483117355.234005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-29483117355.234005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-122846322.31347501</v>
      </c>
      <c r="L2786" s="444">
        <f t="shared" ca="1" si="134"/>
        <v>-29605963677.547482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-29605963677.547482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-123358181.98978119</v>
      </c>
      <c r="L2787" s="444">
        <f t="shared" ca="1" si="134"/>
        <v>-29729321859.537262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-29729321859.537262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-123872174.4147386</v>
      </c>
      <c r="L2788" s="444">
        <f t="shared" ca="1" si="134"/>
        <v>-29853194033.952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-29853194033.952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-124388308.47479999</v>
      </c>
      <c r="L2789" s="444">
        <f t="shared" ca="1" si="134"/>
        <v>-29977582342.4268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-29977582342.4268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-124906593.093445</v>
      </c>
      <c r="L2790" s="444">
        <f t="shared" ca="1" si="134"/>
        <v>-30102488935.520245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-30102488935.520245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-125427037.23133434</v>
      </c>
      <c r="L2791" s="444">
        <f t="shared" ca="1" si="134"/>
        <v>-30227915972.751579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-30227915972.751579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-125949649.88646491</v>
      </c>
      <c r="L2792" s="444">
        <f t="shared" ca="1" si="134"/>
        <v>-30353865622.638042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-30353865622.638042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-126474440.09432517</v>
      </c>
      <c r="L2793" s="444">
        <f t="shared" ca="1" si="134"/>
        <v>-30480340062.732368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-30480340062.732368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-127001416.92805153</v>
      </c>
      <c r="L2794" s="444">
        <f t="shared" ca="1" si="134"/>
        <v>-30607341479.660419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-30607341479.660419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-127530589.49858509</v>
      </c>
      <c r="L2795" s="444">
        <f t="shared" ca="1" si="134"/>
        <v>-30734872069.159004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-30734872069.159004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-128061966.95482919</v>
      </c>
      <c r="L2796" s="444">
        <f t="shared" ca="1" si="134"/>
        <v>-30862934036.113834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-30862934036.113834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-128595558.48380764</v>
      </c>
      <c r="L2797" s="444">
        <f t="shared" ca="1" si="134"/>
        <v>-30991529594.597641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-30991529594.597641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-129131373.3108235</v>
      </c>
      <c r="L2798" s="444">
        <f t="shared" ca="1" si="134"/>
        <v>-31120660967.908466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-31120660967.908466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-129669420.69961859</v>
      </c>
      <c r="L2799" s="444">
        <f t="shared" ca="1" si="134"/>
        <v>-31250330388.608086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-31250330388.608086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-130209709.95253368</v>
      </c>
      <c r="L2800" s="444">
        <f t="shared" ca="1" si="134"/>
        <v>-31380540098.560619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-31380540098.560619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-130752250.41066927</v>
      </c>
      <c r="L2801" s="444">
        <f t="shared" ca="1" si="134"/>
        <v>-31511292348.971287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-31511292348.971287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-131297051.45404704</v>
      </c>
      <c r="L2802" s="444">
        <f t="shared" ca="1" si="134"/>
        <v>-31642589400.425335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-31642589400.425335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-131844122.50177224</v>
      </c>
      <c r="L2803" s="444">
        <f t="shared" ca="1" si="134"/>
        <v>-31774433522.927109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-31774433522.927109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-132393473.01219627</v>
      </c>
      <c r="L2804" s="444">
        <f t="shared" ca="1" si="134"/>
        <v>-31906826995.939304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-31906826995.939304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-132945112.48308042</v>
      </c>
      <c r="L2805" s="444">
        <f t="shared" ca="1" si="134"/>
        <v>-32039772108.422386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-32039772108.422386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-133499050.45175992</v>
      </c>
      <c r="L2806" s="444">
        <f t="shared" ca="1" si="134"/>
        <v>-32173271158.874146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-32173271158.874146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-134055296.49530894</v>
      </c>
      <c r="L2807" s="444">
        <f t="shared" ca="1" si="134"/>
        <v>-32307326455.369453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-32307326455.369453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-134613860.23070607</v>
      </c>
      <c r="L2808" s="444">
        <f t="shared" ca="1" si="134"/>
        <v>-32441940315.600159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-32441940315.600159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-135174751.31500065</v>
      </c>
      <c r="L2809" s="444">
        <f t="shared" ca="1" si="134"/>
        <v>-32577115066.915161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-32577115066.915161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-135737979.44547981</v>
      </c>
      <c r="L2810" s="444">
        <f t="shared" ca="1" si="134"/>
        <v>-32712853046.360641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-32712853046.360641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-136303554.35983601</v>
      </c>
      <c r="L2811" s="444">
        <f t="shared" ca="1" si="134"/>
        <v>-32849156600.720478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-32849156600.720478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-136871485.83633533</v>
      </c>
      <c r="L2812" s="444">
        <f t="shared" ca="1" si="134"/>
        <v>-32986028086.556812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-32986028086.556812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-137441783.69398671</v>
      </c>
      <c r="L2813" s="444">
        <f t="shared" ref="L2813:L3067" ca="1" si="139">I2813-J2813+K2813</f>
        <v>-33123469870.250797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-33123469870.250797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-138014457.79271165</v>
      </c>
      <c r="L2814" s="444">
        <f t="shared" ca="1" si="139"/>
        <v>-33261484328.04351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-33261484328.04351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-138589518.03351462</v>
      </c>
      <c r="L2815" s="444">
        <f t="shared" ca="1" si="139"/>
        <v>-33400073846.077026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-33400073846.077026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-139166974.35865429</v>
      </c>
      <c r="L2816" s="444">
        <f t="shared" ca="1" si="139"/>
        <v>-33539240820.43568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-33539240820.43568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-139746836.75181532</v>
      </c>
      <c r="L2817" s="444">
        <f t="shared" ca="1" si="139"/>
        <v>-33678987657.187496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-33678987657.187496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-140329115.23828125</v>
      </c>
      <c r="L2818" s="444">
        <f t="shared" ca="1" si="139"/>
        <v>-33819316772.425777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-33819316772.425777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-140913819.8851074</v>
      </c>
      <c r="L2819" s="444">
        <f t="shared" ca="1" si="139"/>
        <v>-33960230592.310886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-33960230592.310886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-141500960.80129534</v>
      </c>
      <c r="L2820" s="444">
        <f t="shared" ca="1" si="139"/>
        <v>-34101731553.112183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-34101731553.112183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-142090548.13796744</v>
      </c>
      <c r="L2821" s="444">
        <f t="shared" ca="1" si="139"/>
        <v>-34243822101.250149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-34243822101.250149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-142682592.08854228</v>
      </c>
      <c r="L2822" s="444">
        <f t="shared" ca="1" si="139"/>
        <v>-34386504693.338692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-34386504693.338692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-143277102.88891122</v>
      </c>
      <c r="L2823" s="444">
        <f t="shared" ca="1" si="139"/>
        <v>-34529781796.2276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-34529781796.2276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-143874090.817615</v>
      </c>
      <c r="L2824" s="444">
        <f t="shared" ca="1" si="139"/>
        <v>-34673655887.045212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-34673655887.045212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-144473566.19602171</v>
      </c>
      <c r="L2825" s="444">
        <f t="shared" ca="1" si="139"/>
        <v>-34818129453.241234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-34818129453.241234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-145075539.38850513</v>
      </c>
      <c r="L2826" s="444">
        <f t="shared" ca="1" si="139"/>
        <v>-34963204992.629738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-34963204992.629738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-145680020.8026239</v>
      </c>
      <c r="L2827" s="444">
        <f t="shared" ca="1" si="139"/>
        <v>-35108885013.432365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-35108885013.432365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-146287020.88930151</v>
      </c>
      <c r="L2828" s="444">
        <f t="shared" ca="1" si="139"/>
        <v>-35255172034.321671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-35255172034.321671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-146896550.14300695</v>
      </c>
      <c r="L2829" s="444">
        <f t="shared" ca="1" si="139"/>
        <v>-35402068584.464676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-35402068584.464676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-147508619.10193616</v>
      </c>
      <c r="L2830" s="444">
        <f t="shared" ca="1" si="139"/>
        <v>-35549577203.566612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-35549577203.566612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-148123238.34819421</v>
      </c>
      <c r="L2831" s="444">
        <f t="shared" ca="1" si="139"/>
        <v>-35697700441.91481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-35697700441.91481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-148740418.50797838</v>
      </c>
      <c r="L2832" s="444">
        <f t="shared" ca="1" si="139"/>
        <v>-35846440860.422791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-35846440860.422791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-149360170.25176162</v>
      </c>
      <c r="L2833" s="444">
        <f t="shared" ca="1" si="139"/>
        <v>-35995801030.674553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-35995801030.674553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-149982504.29447731</v>
      </c>
      <c r="L2834" s="444">
        <f t="shared" ca="1" si="139"/>
        <v>-36145783534.969032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-36145783534.969032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-150607431.3957043</v>
      </c>
      <c r="L2835" s="444">
        <f t="shared" ca="1" si="139"/>
        <v>-36296390966.364738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-36296390966.364738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-151234962.35985309</v>
      </c>
      <c r="L2836" s="444">
        <f t="shared" ca="1" si="139"/>
        <v>-36447625928.724594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-36447625928.724594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-151865108.03635249</v>
      </c>
      <c r="L2837" s="444">
        <f t="shared" ca="1" si="139"/>
        <v>-36599491036.760948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-36599491036.760948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-152497879.31983727</v>
      </c>
      <c r="L2838" s="444">
        <f t="shared" ca="1" si="139"/>
        <v>-36751988916.080788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-36751988916.080788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-153133287.15033662</v>
      </c>
      <c r="L2839" s="444">
        <f t="shared" ca="1" si="139"/>
        <v>-36905122203.231125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-36905122203.231125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-153771342.51346302</v>
      </c>
      <c r="L2840" s="444">
        <f t="shared" ca="1" si="139"/>
        <v>-37058893545.744591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-37058893545.744591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-154412056.44060245</v>
      </c>
      <c r="L2841" s="444">
        <f t="shared" ca="1" si="139"/>
        <v>-37213305602.185196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-37213305602.185196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-155055440.00910497</v>
      </c>
      <c r="L2842" s="444">
        <f t="shared" ca="1" si="139"/>
        <v>-37368361042.194298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-37368361042.194298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-155701504.34247625</v>
      </c>
      <c r="L2843" s="444">
        <f t="shared" ca="1" si="139"/>
        <v>-37524062546.536774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-37524062546.536774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-156350260.61056989</v>
      </c>
      <c r="L2844" s="444">
        <f t="shared" ca="1" si="139"/>
        <v>-37680412807.147346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-37680412807.147346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-157001720.0297806</v>
      </c>
      <c r="L2845" s="444">
        <f t="shared" ca="1" si="139"/>
        <v>-37837414527.177124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-37837414527.177124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-157655893.86323801</v>
      </c>
      <c r="L2846" s="444">
        <f t="shared" ca="1" si="139"/>
        <v>-37995070421.040359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-37995070421.040359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-158312793.42100149</v>
      </c>
      <c r="L2847" s="444">
        <f t="shared" ca="1" si="139"/>
        <v>-38153383214.461365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-38153383214.461365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-158972430.06025568</v>
      </c>
      <c r="L2848" s="444">
        <f t="shared" ca="1" si="139"/>
        <v>-38312355644.521622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-38312355644.521622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-159634815.18550676</v>
      </c>
      <c r="L2849" s="444">
        <f t="shared" ca="1" si="139"/>
        <v>-38471990459.70713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-38471990459.70713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-160299960.24877971</v>
      </c>
      <c r="L2850" s="444">
        <f t="shared" ca="1" si="139"/>
        <v>-38632290419.95591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-38632290419.95591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-160967876.7498163</v>
      </c>
      <c r="L2851" s="444">
        <f t="shared" ca="1" si="139"/>
        <v>-38793258296.705727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-38793258296.705727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-161638576.23627385</v>
      </c>
      <c r="L2852" s="444">
        <f t="shared" ca="1" si="139"/>
        <v>-38954896872.942001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-38954896872.942001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-162312070.30392501</v>
      </c>
      <c r="L2853" s="444">
        <f t="shared" ca="1" si="139"/>
        <v>-39117208943.245926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-39117208943.245926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-162988370.59685802</v>
      </c>
      <c r="L2854" s="444">
        <f t="shared" ca="1" si="139"/>
        <v>-39280197313.842781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-39280197313.842781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-163667488.80767825</v>
      </c>
      <c r="L2855" s="444">
        <f t="shared" ca="1" si="139"/>
        <v>-39443864802.650459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-39443864802.650459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-164349436.67771024</v>
      </c>
      <c r="L2856" s="444">
        <f t="shared" ca="1" si="139"/>
        <v>-39608214239.328171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-39608214239.328171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-165034225.9972007</v>
      </c>
      <c r="L2857" s="444">
        <f t="shared" ca="1" si="139"/>
        <v>-39773248465.325371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-39773248465.325371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-165721868.60552236</v>
      </c>
      <c r="L2858" s="444">
        <f t="shared" ca="1" si="139"/>
        <v>-39938970333.930893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-39938970333.930893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-166412376.39137873</v>
      </c>
      <c r="L2859" s="444">
        <f t="shared" ca="1" si="139"/>
        <v>-40105382710.322273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-40105382710.322273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-167105761.29300946</v>
      </c>
      <c r="L2860" s="444">
        <f t="shared" ca="1" si="139"/>
        <v>-40272488471.61528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-40272488471.61528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-167802035.298397</v>
      </c>
      <c r="L2861" s="444">
        <f t="shared" ca="1" si="139"/>
        <v>-40440290506.913673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-40440290506.913673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-168501210.44547364</v>
      </c>
      <c r="L2862" s="444">
        <f t="shared" ca="1" si="139"/>
        <v>-40608791717.359146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-40608791717.359146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-169203298.82232976</v>
      </c>
      <c r="L2863" s="444">
        <f t="shared" ca="1" si="139"/>
        <v>-40777995016.181473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-40777995016.181473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-169908312.56742281</v>
      </c>
      <c r="L2864" s="444">
        <f t="shared" ca="1" si="139"/>
        <v>-40947903328.748894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-40947903328.748894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-170616263.86978707</v>
      </c>
      <c r="L2865" s="444">
        <f t="shared" ca="1" si="139"/>
        <v>-41118519592.618683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-41118519592.618683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-171327164.96924451</v>
      </c>
      <c r="L2866" s="444">
        <f t="shared" ca="1" si="139"/>
        <v>-41289846757.587929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-41289846757.587929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-172041028.15661636</v>
      </c>
      <c r="L2867" s="444">
        <f t="shared" ca="1" si="139"/>
        <v>-41461887785.744545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-41461887785.744545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-172757865.77393562</v>
      </c>
      <c r="L2868" s="444">
        <f t="shared" ca="1" si="139"/>
        <v>-41634645651.518478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-41634645651.518478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-173477690.21466032</v>
      </c>
      <c r="L2869" s="444">
        <f t="shared" ca="1" si="139"/>
        <v>-41808123341.733139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-41808123341.733139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-174200513.92388809</v>
      </c>
      <c r="L2870" s="444">
        <f t="shared" ca="1" si="139"/>
        <v>-41982323855.657028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-41982323855.657028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-174926349.39857095</v>
      </c>
      <c r="L2871" s="444">
        <f t="shared" ca="1" si="139"/>
        <v>-42157250205.055595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-42157250205.055595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-175655209.18773165</v>
      </c>
      <c r="L2872" s="444">
        <f t="shared" ca="1" si="139"/>
        <v>-42332905414.243324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-42332905414.243324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-176387105.89268053</v>
      </c>
      <c r="L2873" s="444">
        <f t="shared" ca="1" si="139"/>
        <v>-42509292520.136002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-42509292520.136002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-177122052.16723335</v>
      </c>
      <c r="L2874" s="444">
        <f t="shared" ca="1" si="139"/>
        <v>-42686414572.303238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-42686414572.303238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-177860060.71793017</v>
      </c>
      <c r="L2875" s="444">
        <f t="shared" ca="1" si="139"/>
        <v>-42864274633.021172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-42864274633.021172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-178601144.30425489</v>
      </c>
      <c r="L2876" s="444">
        <f t="shared" ca="1" si="139"/>
        <v>-43042875777.325424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-43042875777.325424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-179345315.73885593</v>
      </c>
      <c r="L2877" s="444">
        <f t="shared" ca="1" si="139"/>
        <v>-43222221093.064278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-43222221093.064278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-180092587.88776782</v>
      </c>
      <c r="L2878" s="444">
        <f t="shared" ca="1" si="139"/>
        <v>-43402313680.952049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-43402313680.952049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-180842973.67063352</v>
      </c>
      <c r="L2879" s="444">
        <f t="shared" ca="1" si="139"/>
        <v>-43583156654.622681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-43583156654.622681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-181596486.06092784</v>
      </c>
      <c r="L2880" s="444">
        <f t="shared" ca="1" si="139"/>
        <v>-43764753140.683609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-43764753140.683609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-182353138.0861817</v>
      </c>
      <c r="L2881" s="444">
        <f t="shared" ca="1" si="139"/>
        <v>-43947106278.769791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-43947106278.769791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-183112942.82820746</v>
      </c>
      <c r="L2882" s="444">
        <f t="shared" ca="1" si="139"/>
        <v>-44130219221.598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-44130219221.598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-183875913.423325</v>
      </c>
      <c r="L2883" s="444">
        <f t="shared" ca="1" si="139"/>
        <v>-44314095135.021324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-44314095135.021324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-184642063.06258884</v>
      </c>
      <c r="L2884" s="444">
        <f t="shared" ca="1" si="139"/>
        <v>-44498737198.083916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-44498737198.083916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-185411404.99201632</v>
      </c>
      <c r="L2885" s="444">
        <f t="shared" ca="1" si="139"/>
        <v>-44684148603.075935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-44684148603.075935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-186183952.5128164</v>
      </c>
      <c r="L2886" s="444">
        <f t="shared" ca="1" si="139"/>
        <v>-44870332555.588753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-44870332555.588753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-186959718.98161981</v>
      </c>
      <c r="L2887" s="444">
        <f t="shared" ca="1" si="139"/>
        <v>-45057292274.570374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-45057292274.570374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-187738717.81070989</v>
      </c>
      <c r="L2888" s="444">
        <f t="shared" ca="1" si="139"/>
        <v>-45245030992.381081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-45245030992.381081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-188520962.46825451</v>
      </c>
      <c r="L2889" s="444">
        <f t="shared" ca="1" si="139"/>
        <v>-45433551954.849335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-45433551954.849335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-189306466.4785389</v>
      </c>
      <c r="L2890" s="444">
        <f t="shared" ca="1" si="139"/>
        <v>-45622858421.327873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-45622858421.327873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-190095243.42219946</v>
      </c>
      <c r="L2891" s="444">
        <f t="shared" ca="1" si="139"/>
        <v>-45812953664.750076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-45812953664.750076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-190887306.93645865</v>
      </c>
      <c r="L2892" s="444">
        <f t="shared" ca="1" si="139"/>
        <v>-46003840971.686539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-46003840971.686539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-191682670.71536058</v>
      </c>
      <c r="L2893" s="444">
        <f t="shared" ca="1" si="139"/>
        <v>-46195523642.401901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-46195523642.401901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-192481348.51000792</v>
      </c>
      <c r="L2894" s="444">
        <f t="shared" ca="1" si="139"/>
        <v>-46388004990.911911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-46388004990.911911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-193283354.12879962</v>
      </c>
      <c r="L2895" s="444">
        <f t="shared" ca="1" si="139"/>
        <v>-46581288345.04071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-46581288345.04071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-194088701.43766963</v>
      </c>
      <c r="L2896" s="444">
        <f t="shared" ca="1" si="139"/>
        <v>-46775377046.478378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-46775377046.478378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-194897404.36032659</v>
      </c>
      <c r="L2897" s="444">
        <f t="shared" ca="1" si="139"/>
        <v>-46970274450.838707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-46970274450.838707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-195709476.87849462</v>
      </c>
      <c r="L2898" s="444">
        <f t="shared" ca="1" si="139"/>
        <v>-47165983927.717201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-47165983927.717201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-196524933.03215501</v>
      </c>
      <c r="L2899" s="444">
        <f t="shared" ca="1" si="139"/>
        <v>-47362508860.749359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-47362508860.749359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-197343786.91978899</v>
      </c>
      <c r="L2900" s="444">
        <f t="shared" ca="1" si="139"/>
        <v>-47559852647.669151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-47559852647.669151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-198166052.69862145</v>
      </c>
      <c r="L2901" s="444">
        <f t="shared" ca="1" si="139"/>
        <v>-47758018700.367775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-47758018700.367775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-198991744.58486572</v>
      </c>
      <c r="L2902" s="444">
        <f t="shared" ca="1" si="139"/>
        <v>-47957010444.952644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-47957010444.952644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-199820876.85396934</v>
      </c>
      <c r="L2903" s="444">
        <f t="shared" ca="1" si="139"/>
        <v>-48156831321.80661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-48156831321.80661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-200653463.84086087</v>
      </c>
      <c r="L2904" s="444">
        <f t="shared" ca="1" si="139"/>
        <v>-48357484785.647469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-48357484785.647469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-201489519.9401978</v>
      </c>
      <c r="L2905" s="444">
        <f t="shared" ca="1" si="139"/>
        <v>-48558974305.587669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-48558974305.587669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-202329059.60661528</v>
      </c>
      <c r="L2906" s="444">
        <f t="shared" ca="1" si="139"/>
        <v>-48761303365.194283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-48761303365.194283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-203172097.35497618</v>
      </c>
      <c r="L2907" s="444">
        <f t="shared" ca="1" si="139"/>
        <v>-48964475462.549255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-48964475462.549255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-204018647.76062191</v>
      </c>
      <c r="L2908" s="444">
        <f t="shared" ca="1" si="139"/>
        <v>-49168494110.309875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-49168494110.309875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-204868725.45962447</v>
      </c>
      <c r="L2909" s="444">
        <f t="shared" ca="1" si="139"/>
        <v>-49373362835.769501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-49373362835.769501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-205722345.1490396</v>
      </c>
      <c r="L2910" s="444">
        <f t="shared" ca="1" si="139"/>
        <v>-49579085180.918541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-49579085180.918541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-206579521.58716059</v>
      </c>
      <c r="L2911" s="444">
        <f t="shared" ca="1" si="139"/>
        <v>-49785664702.505699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-49785664702.505699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-207440269.59377375</v>
      </c>
      <c r="L2912" s="444">
        <f t="shared" ca="1" si="139"/>
        <v>-49993104972.099472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-49993104972.099472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-208304604.05041447</v>
      </c>
      <c r="L2913" s="444">
        <f t="shared" ca="1" si="139"/>
        <v>-50201409576.149887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-50201409576.149887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-209172539.90062451</v>
      </c>
      <c r="L2914" s="444">
        <f t="shared" ca="1" si="139"/>
        <v>-50410582116.050514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-50410582116.050514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-210044092.15021047</v>
      </c>
      <c r="L2915" s="444">
        <f t="shared" ca="1" si="139"/>
        <v>-50620626208.200722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-50620626208.200722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-210919275.86750302</v>
      </c>
      <c r="L2916" s="444">
        <f t="shared" ca="1" si="139"/>
        <v>-50831545484.068222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-50831545484.068222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-211798106.18361759</v>
      </c>
      <c r="L2917" s="444">
        <f t="shared" ca="1" si="139"/>
        <v>-51043343590.251839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-51043343590.251839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-212680598.292716</v>
      </c>
      <c r="L2918" s="444">
        <f t="shared" ca="1" si="139"/>
        <v>-51256024188.544556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-51256024188.544556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-213566767.45226899</v>
      </c>
      <c r="L2919" s="444">
        <f t="shared" ca="1" si="139"/>
        <v>-51469590955.996826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-51469590955.996826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-214456628.98332012</v>
      </c>
      <c r="L2920" s="444">
        <f t="shared" ca="1" si="139"/>
        <v>-51684047584.980148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-51684047584.980148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-215350198.27075061</v>
      </c>
      <c r="L2921" s="444">
        <f t="shared" ca="1" si="139"/>
        <v>-51899397783.2509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-51899397783.2509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-216247490.76354542</v>
      </c>
      <c r="L2922" s="444">
        <f t="shared" ca="1" si="139"/>
        <v>-52115645274.014442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-52115645274.014442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-217148521.97506016</v>
      </c>
      <c r="L2923" s="444">
        <f t="shared" ca="1" si="139"/>
        <v>-52332793795.989502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-52332793795.989502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-218053307.4832896</v>
      </c>
      <c r="L2924" s="444">
        <f t="shared" ca="1" si="139"/>
        <v>-52550847103.472794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-52550847103.472794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-218961862.93113664</v>
      </c>
      <c r="L2925" s="444">
        <f t="shared" ca="1" si="139"/>
        <v>-52769808966.403931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-52769808966.403931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-219874204.02668303</v>
      </c>
      <c r="L2926" s="444">
        <f t="shared" ca="1" si="139"/>
        <v>-52989683170.430611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-52989683170.430611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-220790346.54346088</v>
      </c>
      <c r="L2927" s="444">
        <f t="shared" ca="1" si="139"/>
        <v>-53210473516.974075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-53210473516.974075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-221710306.32072532</v>
      </c>
      <c r="L2928" s="444">
        <f t="shared" ca="1" si="139"/>
        <v>-53432183823.2948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-53432183823.2948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-222634099.26372832</v>
      </c>
      <c r="L2929" s="444">
        <f t="shared" ca="1" si="139"/>
        <v>-53654817922.558525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-53654817922.558525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-223561741.34399384</v>
      </c>
      <c r="L2930" s="444">
        <f t="shared" ca="1" si="139"/>
        <v>-53878379663.902519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-53878379663.902519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-224493248.59959379</v>
      </c>
      <c r="L2931" s="444">
        <f t="shared" ca="1" si="139"/>
        <v>-54102872912.502113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-54102872912.502113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-225428637.13542545</v>
      </c>
      <c r="L2932" s="444">
        <f t="shared" ca="1" si="139"/>
        <v>-54328301549.637535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-54328301549.637535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-226367923.12348974</v>
      </c>
      <c r="L2933" s="444">
        <f t="shared" ca="1" si="139"/>
        <v>-54554669472.761024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-54554669472.761024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-227311122.80317092</v>
      </c>
      <c r="L2934" s="444">
        <f t="shared" ca="1" si="139"/>
        <v>-54781980595.564194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-54781980595.564194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-228258252.48151749</v>
      </c>
      <c r="L2935" s="444">
        <f t="shared" ca="1" si="139"/>
        <v>-55010238848.045708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-55010238848.045708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-229209328.53352374</v>
      </c>
      <c r="L2936" s="444">
        <f t="shared" ca="1" si="139"/>
        <v>-55239448176.579231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-55239448176.579231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-230164367.40241343</v>
      </c>
      <c r="L2937" s="444">
        <f t="shared" ca="1" si="139"/>
        <v>-55469612543.981644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-55469612543.981644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-231123385.59992352</v>
      </c>
      <c r="L2938" s="444">
        <f t="shared" ca="1" si="139"/>
        <v>-55700735929.581566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-55700735929.581566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-232086399.70658988</v>
      </c>
      <c r="L2939" s="444">
        <f t="shared" ca="1" si="139"/>
        <v>-55932822329.288155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-55932822329.288155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-233053426.37203398</v>
      </c>
      <c r="L2940" s="444">
        <f t="shared" ca="1" si="139"/>
        <v>-56165875755.660187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-56165875755.660187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-234024482.31525081</v>
      </c>
      <c r="L2941" s="444">
        <f t="shared" ca="1" si="139"/>
        <v>-56399900237.975441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-56399900237.975441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-234999584.32489768</v>
      </c>
      <c r="L2942" s="444">
        <f t="shared" ca="1" si="139"/>
        <v>-56634899822.300339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-56634899822.300339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-235978749.25958478</v>
      </c>
      <c r="L2943" s="444">
        <f t="shared" ca="1" si="139"/>
        <v>-56870878571.559921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-56870878571.559921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-236961994.04816633</v>
      </c>
      <c r="L2944" s="444">
        <f t="shared" ca="1" si="139"/>
        <v>-57107840565.608086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-57107840565.608086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-237949335.69003367</v>
      </c>
      <c r="L2945" s="444">
        <f t="shared" ca="1" si="139"/>
        <v>-57345789901.298119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-57345789901.298119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-238940791.25540882</v>
      </c>
      <c r="L2946" s="444">
        <f t="shared" ca="1" si="139"/>
        <v>-57584730692.553528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-57584730692.553528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-239936377.8856397</v>
      </c>
      <c r="L2947" s="444">
        <f t="shared" ca="1" si="139"/>
        <v>-57824667070.439171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-57824667070.439171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-240936112.79349655</v>
      </c>
      <c r="L2948" s="444">
        <f t="shared" ca="1" si="139"/>
        <v>-58065603183.232666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-58065603183.232666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-241940013.26346943</v>
      </c>
      <c r="L2949" s="444">
        <f t="shared" ca="1" si="139"/>
        <v>-58307543196.496132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-58307543196.496132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-242948096.65206721</v>
      </c>
      <c r="L2950" s="444">
        <f t="shared" ca="1" si="139"/>
        <v>-58550491293.148201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-58550491293.148201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-243960380.38811746</v>
      </c>
      <c r="L2951" s="444">
        <f t="shared" ca="1" si="139"/>
        <v>-58794451673.536316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-58794451673.536316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-244976881.97306797</v>
      </c>
      <c r="L2952" s="444">
        <f t="shared" ca="1" si="139"/>
        <v>-59039428555.509384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-59039428555.509384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-245997618.98128909</v>
      </c>
      <c r="L2953" s="444">
        <f t="shared" ca="1" si="139"/>
        <v>-59285426174.490677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-59285426174.490677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-247022609.06037778</v>
      </c>
      <c r="L2954" s="444">
        <f t="shared" ca="1" si="139"/>
        <v>-59532448783.551056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-59532448783.551056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-248051869.93146276</v>
      </c>
      <c r="L2955" s="444">
        <f t="shared" ca="1" si="139"/>
        <v>-59780500653.482521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-59780500653.482521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-249085419.38951054</v>
      </c>
      <c r="L2956" s="444">
        <f t="shared" ca="1" si="139"/>
        <v>-60029586072.872032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-60029586072.872032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-250123275.30363345</v>
      </c>
      <c r="L2957" s="444">
        <f t="shared" ca="1" si="139"/>
        <v>-60279709348.175667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-60279709348.175667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-251165455.61739862</v>
      </c>
      <c r="L2958" s="444">
        <f t="shared" ca="1" si="139"/>
        <v>-60530874803.793068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-60530874803.793068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-252211978.34913778</v>
      </c>
      <c r="L2959" s="444">
        <f t="shared" ca="1" si="139"/>
        <v>-60783086782.142204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-60783086782.142204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-253262861.59225917</v>
      </c>
      <c r="L2960" s="444">
        <f t="shared" ca="1" si="139"/>
        <v>-61036349643.734467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-61036349643.734467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-254318123.51556027</v>
      </c>
      <c r="L2961" s="444">
        <f t="shared" ca="1" si="139"/>
        <v>-61290667767.250031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-61290667767.250031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-255377782.36354175</v>
      </c>
      <c r="L2962" s="444">
        <f t="shared" ca="1" si="139"/>
        <v>-61546045549.613571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-61546045549.613571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-256441856.45672321</v>
      </c>
      <c r="L2963" s="444">
        <f t="shared" ca="1" si="139"/>
        <v>-61802487406.070297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-61802487406.070297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-257510364.19195956</v>
      </c>
      <c r="L2964" s="444">
        <f t="shared" ca="1" si="139"/>
        <v>-62059997770.26226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-62059997770.26226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-258583324.04275942</v>
      </c>
      <c r="L2965" s="444">
        <f t="shared" ca="1" si="139"/>
        <v>-62318581094.305023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-62318581094.305023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-259660754.55960426</v>
      </c>
      <c r="L2966" s="444">
        <f t="shared" ca="1" si="139"/>
        <v>-62578241848.864624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-62578241848.864624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-260742674.3702693</v>
      </c>
      <c r="L2967" s="444">
        <f t="shared" ca="1" si="139"/>
        <v>-62838984523.234894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-62838984523.234894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-261829102.18014538</v>
      </c>
      <c r="L2968" s="444">
        <f t="shared" ca="1" si="139"/>
        <v>-63100813625.415039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-63100813625.415039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-262920056.77256262</v>
      </c>
      <c r="L2969" s="444">
        <f t="shared" ca="1" si="139"/>
        <v>-63363733682.187599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-63363733682.187599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-264015557.00911495</v>
      </c>
      <c r="L2970" s="444">
        <f t="shared" ca="1" si="139"/>
        <v>-63627749239.196716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-63627749239.196716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-265115621.8299863</v>
      </c>
      <c r="L2971" s="444">
        <f t="shared" ca="1" si="139"/>
        <v>-63892864861.026703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-63892864861.026703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-266220270.25427791</v>
      </c>
      <c r="L2972" s="444">
        <f t="shared" ca="1" si="139"/>
        <v>-64159085131.280983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-64159085131.280983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-267329521.38033742</v>
      </c>
      <c r="L2973" s="444">
        <f t="shared" ca="1" si="139"/>
        <v>-64426414652.661324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-64426414652.661324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-268443394.38608885</v>
      </c>
      <c r="L2974" s="444">
        <f t="shared" ca="1" si="139"/>
        <v>-64694858047.047409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-64694858047.047409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-269561908.52936423</v>
      </c>
      <c r="L2975" s="444">
        <f t="shared" ca="1" si="139"/>
        <v>-64964419955.576775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-64964419955.576775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-270685083.14823657</v>
      </c>
      <c r="L2976" s="444">
        <f t="shared" ca="1" si="139"/>
        <v>-65235105038.725014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-65235105038.725014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-271812937.66135424</v>
      </c>
      <c r="L2977" s="444">
        <f t="shared" ca="1" si="139"/>
        <v>-65506917976.386368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-65506917976.386368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-272945491.56827652</v>
      </c>
      <c r="L2978" s="444">
        <f t="shared" ca="1" si="139"/>
        <v>-65779863467.954643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-65779863467.954643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-274082764.44981098</v>
      </c>
      <c r="L2979" s="444">
        <f t="shared" ca="1" si="139"/>
        <v>-66053946232.404457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-66053946232.404457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-275224775.9683519</v>
      </c>
      <c r="L2980" s="444">
        <f t="shared" ca="1" si="139"/>
        <v>-66329171008.37281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-66329171008.37281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-276371545.86822003</v>
      </c>
      <c r="L2981" s="444">
        <f t="shared" ca="1" si="139"/>
        <v>-66605542554.241028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-66605542554.241028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-277523093.97600424</v>
      </c>
      <c r="L2982" s="444">
        <f t="shared" ca="1" si="139"/>
        <v>-66883065648.217033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-66883065648.217033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-278679440.20090431</v>
      </c>
      <c r="L2983" s="444">
        <f t="shared" ca="1" si="139"/>
        <v>-67161745088.417938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-67161745088.417938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-279840604.53507471</v>
      </c>
      <c r="L2984" s="444">
        <f t="shared" ca="1" si="139"/>
        <v>-67441585692.953011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-67441585692.953011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-281006607.05397087</v>
      </c>
      <c r="L2985" s="444">
        <f t="shared" ca="1" si="139"/>
        <v>-67722592300.006981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-67722592300.006981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-282177467.91669577</v>
      </c>
      <c r="L2986" s="444">
        <f t="shared" ca="1" si="139"/>
        <v>-68004769767.923676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-68004769767.923676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-283353207.36634862</v>
      </c>
      <c r="L2987" s="444">
        <f t="shared" ca="1" si="139"/>
        <v>-68288122975.290024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-68288122975.290024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-284533845.73037511</v>
      </c>
      <c r="L2988" s="444">
        <f t="shared" ca="1" si="139"/>
        <v>-68572656821.020401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-68572656821.020401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-285719403.42091835</v>
      </c>
      <c r="L2989" s="444">
        <f t="shared" ca="1" si="139"/>
        <v>-68858376224.441315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-68858376224.441315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-286909900.93517214</v>
      </c>
      <c r="L2990" s="444">
        <f t="shared" ca="1" si="139"/>
        <v>-69145286125.37648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-69145286125.37648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-288105358.8557353</v>
      </c>
      <c r="L2991" s="444">
        <f t="shared" ca="1" si="139"/>
        <v>-69433391484.232208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-69433391484.232208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-289305797.85096753</v>
      </c>
      <c r="L2992" s="444">
        <f t="shared" ca="1" si="139"/>
        <v>-69722697282.083176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-69722697282.083176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-290511238.67534655</v>
      </c>
      <c r="L2993" s="444">
        <f t="shared" ca="1" si="139"/>
        <v>-70013208520.75853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-70013208520.75853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-291721702.16982722</v>
      </c>
      <c r="L2994" s="444">
        <f t="shared" ca="1" si="139"/>
        <v>-70304930222.92836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-70304930222.92836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-292937209.26220149</v>
      </c>
      <c r="L2995" s="444">
        <f t="shared" ca="1" si="139"/>
        <v>-70597867432.190567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-70597867432.190567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-294157780.96746069</v>
      </c>
      <c r="L2996" s="444">
        <f t="shared" ca="1" si="139"/>
        <v>-70892025213.158035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-70892025213.158035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-295383438.3881585</v>
      </c>
      <c r="L2997" s="444">
        <f t="shared" ca="1" si="139"/>
        <v>-71187408651.546188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-71187408651.546188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-296614202.7147758</v>
      </c>
      <c r="L2998" s="444">
        <f t="shared" ca="1" si="139"/>
        <v>-71484022854.260971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-71484022854.260971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-297850095.22608739</v>
      </c>
      <c r="L2999" s="444">
        <f t="shared" ca="1" si="139"/>
        <v>-71781872949.487061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-71781872949.487061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-299091137.28952944</v>
      </c>
      <c r="L3000" s="444">
        <f t="shared" ca="1" si="139"/>
        <v>-72080964086.776596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-72080964086.776596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-300337350.36156917</v>
      </c>
      <c r="L3001" s="444">
        <f t="shared" ca="1" si="139"/>
        <v>-72381301437.138168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-72381301437.138168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-301588755.98807567</v>
      </c>
      <c r="L3002" s="444">
        <f t="shared" ca="1" si="139"/>
        <v>-72682890193.126251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-72682890193.126251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-302845375.80469269</v>
      </c>
      <c r="L3003" s="444">
        <f t="shared" ca="1" si="139"/>
        <v>-72985735568.930939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-72985735568.930939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-304107231.53721225</v>
      </c>
      <c r="L3004" s="444">
        <f t="shared" ca="1" si="139"/>
        <v>-73289842800.468155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-73289842800.468155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-305374345.00195062</v>
      </c>
      <c r="L3005" s="444">
        <f t="shared" ca="1" si="139"/>
        <v>-73595217145.470108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-73595217145.470108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-306646738.10612547</v>
      </c>
      <c r="L3006" s="444">
        <f t="shared" ca="1" si="139"/>
        <v>-73901863883.576233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-73901863883.576233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-307924432.8482343</v>
      </c>
      <c r="L3007" s="444">
        <f t="shared" ca="1" si="139"/>
        <v>-74209788316.424469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-74209788316.424469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-309207451.31843531</v>
      </c>
      <c r="L3008" s="444">
        <f t="shared" ca="1" si="139"/>
        <v>-74518995767.742905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-74518995767.742905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-310495815.69892877</v>
      </c>
      <c r="L3009" s="444">
        <f t="shared" ca="1" si="139"/>
        <v>-74829491583.441833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-74829491583.441833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-311789548.264341</v>
      </c>
      <c r="L3010" s="444">
        <f t="shared" ca="1" si="139"/>
        <v>-75141281131.706177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-75141281131.706177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-313088671.38210905</v>
      </c>
      <c r="L3011" s="444">
        <f t="shared" ca="1" si="139"/>
        <v>-75454369803.088287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-75454369803.088287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-314393207.51286787</v>
      </c>
      <c r="L3012" s="444">
        <f t="shared" ca="1" si="139"/>
        <v>-75768763010.601151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-75768763010.601151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-315703179.21083814</v>
      </c>
      <c r="L3013" s="444">
        <f t="shared" ca="1" si="139"/>
        <v>-76084466189.811981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-76084466189.811981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-317018609.12421656</v>
      </c>
      <c r="L3014" s="444">
        <f t="shared" ca="1" si="139"/>
        <v>-76401484798.936203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-76401484798.936203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-318339519.9955675</v>
      </c>
      <c r="L3015" s="444">
        <f t="shared" ca="1" si="139"/>
        <v>-76719824318.931778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-76719824318.931778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-319665934.66221571</v>
      </c>
      <c r="L3016" s="444">
        <f t="shared" ca="1" si="139"/>
        <v>-77039490253.593994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-77039490253.593994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-320997876.05664164</v>
      </c>
      <c r="L3017" s="444">
        <f t="shared" ca="1" si="139"/>
        <v>-77360488129.650635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-77360488129.650635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-322335367.20687765</v>
      </c>
      <c r="L3018" s="444">
        <f t="shared" ca="1" si="139"/>
        <v>-77682823496.857513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-77682823496.857513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-323678431.23690629</v>
      </c>
      <c r="L3019" s="444">
        <f t="shared" ca="1" si="139"/>
        <v>-78006501928.094421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-78006501928.094421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-325027091.36706007</v>
      </c>
      <c r="L3020" s="444">
        <f t="shared" ca="1" si="139"/>
        <v>-78331529019.461487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-78331529019.461487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-326381370.91442287</v>
      </c>
      <c r="L3021" s="444">
        <f t="shared" ca="1" si="139"/>
        <v>-78657910390.375916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-78657910390.375916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-327741293.29323298</v>
      </c>
      <c r="L3022" s="444">
        <f t="shared" ca="1" si="139"/>
        <v>-78985651683.669144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-78985651683.669144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-329106882.01528811</v>
      </c>
      <c r="L3023" s="444">
        <f t="shared" ca="1" si="139"/>
        <v>-79314758565.684433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-79314758565.684433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-330478160.69035178</v>
      </c>
      <c r="L3024" s="444">
        <f t="shared" ca="1" si="139"/>
        <v>-79645236726.374786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-79645236726.374786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-331855153.02656162</v>
      </c>
      <c r="L3025" s="444">
        <f t="shared" ca="1" si="139"/>
        <v>-79977091879.401352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-79977091879.401352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-333237882.83083898</v>
      </c>
      <c r="L3026" s="444">
        <f t="shared" ca="1" si="139"/>
        <v>-80310329762.232193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-80310329762.232193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-334626374.00930083</v>
      </c>
      <c r="L3027" s="444">
        <f t="shared" ca="1" si="139"/>
        <v>-80644956136.241501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-80644956136.241501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-336020650.56767291</v>
      </c>
      <c r="L3028" s="444">
        <f t="shared" ca="1" si="139"/>
        <v>-80980976786.809174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-80980976786.809174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-337420736.61170489</v>
      </c>
      <c r="L3029" s="444">
        <f t="shared" ca="1" si="139"/>
        <v>-81318397523.420883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-81318397523.420883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-338826656.34758699</v>
      </c>
      <c r="L3030" s="444">
        <f t="shared" ca="1" si="139"/>
        <v>-81657224179.768463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-81657224179.768463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-340238434.08236861</v>
      </c>
      <c r="L3031" s="444">
        <f t="shared" ca="1" si="139"/>
        <v>-81997462613.85083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-81997462613.85083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-341656094.22437847</v>
      </c>
      <c r="L3032" s="444">
        <f t="shared" ca="1" si="139"/>
        <v>-82339118708.075211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-82339118708.075211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-343079661.2836467</v>
      </c>
      <c r="L3033" s="444">
        <f t="shared" ca="1" si="139"/>
        <v>-82682198369.358856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-82682198369.358856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-344509159.87232858</v>
      </c>
      <c r="L3034" s="444">
        <f t="shared" ca="1" si="139"/>
        <v>-83026707529.231186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-83026707529.231186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-345944614.70512992</v>
      </c>
      <c r="L3035" s="444">
        <f t="shared" ca="1" si="139"/>
        <v>-83372652143.93631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-83372652143.93631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-347386050.5997346</v>
      </c>
      <c r="L3036" s="444">
        <f t="shared" ca="1" si="139"/>
        <v>-83720038194.536041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-83720038194.536041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-348833492.47723353</v>
      </c>
      <c r="L3037" s="444">
        <f t="shared" ca="1" si="139"/>
        <v>-84068871687.013275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-84068871687.013275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-350286965.36255533</v>
      </c>
      <c r="L3038" s="444">
        <f t="shared" ca="1" si="139"/>
        <v>-84419158652.375824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-84419158652.375824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-351746494.38489926</v>
      </c>
      <c r="L3039" s="444">
        <f t="shared" ca="1" si="139"/>
        <v>-84770905146.760727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-84770905146.760727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-353212104.77816969</v>
      </c>
      <c r="L3040" s="444">
        <f t="shared" ca="1" si="139"/>
        <v>-85124117251.538895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-85124117251.538895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-354683821.88141203</v>
      </c>
      <c r="L3041" s="444">
        <f t="shared" ca="1" si="139"/>
        <v>-85478801073.420303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-85478801073.420303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-356161671.13925123</v>
      </c>
      <c r="L3042" s="444">
        <f t="shared" ca="1" si="139"/>
        <v>-85834962744.559555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-85834962744.559555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-357645678.10233146</v>
      </c>
      <c r="L3043" s="444">
        <f t="shared" ca="1" si="139"/>
        <v>-86192608422.66188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-86192608422.66188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-359135868.42775786</v>
      </c>
      <c r="L3044" s="444">
        <f t="shared" ca="1" si="139"/>
        <v>-86551744291.089645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-86551744291.089645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-360632267.87954021</v>
      </c>
      <c r="L3045" s="444">
        <f t="shared" ca="1" si="139"/>
        <v>-86912376558.969193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-86912376558.969193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-362134902.32903832</v>
      </c>
      <c r="L3046" s="444">
        <f t="shared" ca="1" si="139"/>
        <v>-87274511461.298233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-87274511461.298233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-363643797.7554093</v>
      </c>
      <c r="L3047" s="444">
        <f t="shared" ca="1" si="139"/>
        <v>-87638155259.05365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-87638155259.05365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-365158980.24605685</v>
      </c>
      <c r="L3048" s="444">
        <f t="shared" ca="1" si="139"/>
        <v>-88003314239.299713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-88003314239.299713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-366680475.99708211</v>
      </c>
      <c r="L3049" s="444">
        <f t="shared" ca="1" si="139"/>
        <v>-88369994715.296799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-88369994715.296799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-368208311.31373668</v>
      </c>
      <c r="L3050" s="444">
        <f t="shared" ca="1" si="139"/>
        <v>-88738203026.610535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-88738203026.610535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-369742512.61087722</v>
      </c>
      <c r="L3051" s="444">
        <f t="shared" ca="1" si="139"/>
        <v>-89107945539.221405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-89107945539.221405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-371283106.41342252</v>
      </c>
      <c r="L3052" s="444">
        <f t="shared" ca="1" si="139"/>
        <v>-89479228645.634827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-89479228645.634827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-372830119.35681176</v>
      </c>
      <c r="L3053" s="444">
        <f t="shared" ca="1" si="139"/>
        <v>-89852058764.991638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-89852058764.991638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-374383578.18746513</v>
      </c>
      <c r="L3054" s="444">
        <f t="shared" ca="1" si="139"/>
        <v>-90226442343.179108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-90226442343.179108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-375943509.7632463</v>
      </c>
      <c r="L3055" s="444">
        <f t="shared" ca="1" si="139"/>
        <v>-90602385852.942352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-90602385852.942352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-377509941.05392647</v>
      </c>
      <c r="L3056" s="444">
        <f t="shared" ca="1" si="139"/>
        <v>-90979895793.996277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-90979895793.996277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-379082899.14165115</v>
      </c>
      <c r="L3057" s="444">
        <f t="shared" ca="1" si="139"/>
        <v>-91358978693.137924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-91358978693.137924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-380662411.22140801</v>
      </c>
      <c r="L3058" s="444">
        <f t="shared" ca="1" si="139"/>
        <v>-91739641104.359329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-91739641104.359329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-382248504.60149717</v>
      </c>
      <c r="L3059" s="444">
        <f t="shared" ca="1" si="139"/>
        <v>-92121889608.960831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-92121889608.960831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-383841206.70400345</v>
      </c>
      <c r="L3060" s="444">
        <f t="shared" ca="1" si="139"/>
        <v>-92505730815.664841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-92505730815.664841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-385440545.06527019</v>
      </c>
      <c r="L3061" s="444">
        <f t="shared" ca="1" si="139"/>
        <v>-92891171360.730118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-92891171360.730118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-387046547.33637547</v>
      </c>
      <c r="L3062" s="444">
        <f t="shared" ca="1" si="139"/>
        <v>-93278217908.066498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-93278217908.066498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-388659241.2836104</v>
      </c>
      <c r="L3063" s="444">
        <f t="shared" ca="1" si="139"/>
        <v>-93666877149.350113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-93666877149.350113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-390278654.78895879</v>
      </c>
      <c r="L3064" s="444">
        <f t="shared" ca="1" si="139"/>
        <v>-94057155804.139069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-94057155804.139069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-391904815.85057944</v>
      </c>
      <c r="L3065" s="444">
        <f t="shared" ca="1" si="139"/>
        <v>-94449060619.989655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-94449060619.989655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-393537752.58329022</v>
      </c>
      <c r="L3066" s="444">
        <f t="shared" ca="1" si="139"/>
        <v>-94842598372.572952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-94842598372.572952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-395177493.21905398</v>
      </c>
      <c r="L3067" s="444">
        <f t="shared" ca="1" si="139"/>
        <v>-95237775865.792007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-95237775865.792007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-396824066.1074667</v>
      </c>
      <c r="L3068" s="444">
        <f t="shared" ref="L3068:L3322" ca="1" si="144">I3068-J3068+K3068</f>
        <v>-95634599931.899475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-95634599931.899475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-398477499.7162478</v>
      </c>
      <c r="L3069" s="444">
        <f t="shared" ca="1" si="144"/>
        <v>-96033077431.615723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-96033077431.615723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-400137822.63173217</v>
      </c>
      <c r="L3070" s="444">
        <f t="shared" ca="1" si="144"/>
        <v>-96433215254.247452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-96433215254.247452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-401805063.55936438</v>
      </c>
      <c r="L3071" s="444">
        <f t="shared" ca="1" si="144"/>
        <v>-96835020317.806824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-96835020317.806824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-403479251.32419509</v>
      </c>
      <c r="L3072" s="444">
        <f t="shared" ca="1" si="144"/>
        <v>-97238499569.131012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-97238499569.131012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-405160414.8713792</v>
      </c>
      <c r="L3073" s="444">
        <f t="shared" ca="1" si="144"/>
        <v>-97643659984.002396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-97643659984.002396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-406848583.26667666</v>
      </c>
      <c r="L3074" s="444">
        <f t="shared" ca="1" si="144"/>
        <v>-98050508567.269073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-98050508567.269073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-408543785.69695449</v>
      </c>
      <c r="L3075" s="444">
        <f t="shared" ca="1" si="144"/>
        <v>-98459052352.966034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-98459052352.966034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-410246051.4706918</v>
      </c>
      <c r="L3076" s="444">
        <f t="shared" ca="1" si="144"/>
        <v>-98869298404.436722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-98869298404.436722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-411955410.01848632</v>
      </c>
      <c r="L3077" s="444">
        <f t="shared" ca="1" si="144"/>
        <v>-99281253814.455215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-99281253814.455215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-413671890.89356339</v>
      </c>
      <c r="L3078" s="444">
        <f t="shared" ca="1" si="144"/>
        <v>-99694925705.348785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-99694925705.348785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-415395523.77228659</v>
      </c>
      <c r="L3079" s="444">
        <f t="shared" ca="1" si="144"/>
        <v>-100110321229.12108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-100110321229.12108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-417126338.45467114</v>
      </c>
      <c r="L3080" s="444">
        <f t="shared" ca="1" si="144"/>
        <v>-100527447567.57574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-100527447567.57574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-418864364.86489892</v>
      </c>
      <c r="L3081" s="444">
        <f t="shared" ca="1" si="144"/>
        <v>-100946311932.44064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-100946311932.44064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-420609633.05183601</v>
      </c>
      <c r="L3082" s="444">
        <f t="shared" ca="1" si="144"/>
        <v>-101366921565.49248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-101366921565.49248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-422362173.18955201</v>
      </c>
      <c r="L3083" s="444">
        <f t="shared" ca="1" si="144"/>
        <v>-101789283738.68202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-101789283738.68202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-424122015.57784176</v>
      </c>
      <c r="L3084" s="444">
        <f t="shared" ca="1" si="144"/>
        <v>-102213405754.25986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-102213405754.25986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-425889190.64274943</v>
      </c>
      <c r="L3085" s="444">
        <f t="shared" ca="1" si="144"/>
        <v>-102639294944.9026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-102639294944.9026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-427663728.93709415</v>
      </c>
      <c r="L3086" s="444">
        <f t="shared" ca="1" si="144"/>
        <v>-103066958673.83969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-103066958673.83969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-429445661.14099872</v>
      </c>
      <c r="L3087" s="444">
        <f t="shared" ca="1" si="144"/>
        <v>-103496404334.98068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-103496404334.98068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-431235018.06241947</v>
      </c>
      <c r="L3088" s="444">
        <f t="shared" ca="1" si="144"/>
        <v>-103927639353.04311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-103927639353.04311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-433031830.63767958</v>
      </c>
      <c r="L3089" s="444">
        <f t="shared" ca="1" si="144"/>
        <v>-104360671183.68079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-104360671183.68079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-434836129.93200326</v>
      </c>
      <c r="L3090" s="444">
        <f t="shared" ca="1" si="144"/>
        <v>-104795507313.61279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-104795507313.61279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-436647947.14005327</v>
      </c>
      <c r="L3091" s="444">
        <f t="shared" ca="1" si="144"/>
        <v>-105232155260.75285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-105232155260.75285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-438467313.58647019</v>
      </c>
      <c r="L3092" s="444">
        <f t="shared" ca="1" si="144"/>
        <v>-105670622574.33932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-105670622574.33932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-440294260.72641385</v>
      </c>
      <c r="L3093" s="444">
        <f t="shared" ca="1" si="144"/>
        <v>-106110916835.06573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-106110916835.06573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-442128820.1461072</v>
      </c>
      <c r="L3094" s="444">
        <f t="shared" ca="1" si="144"/>
        <v>-106553045655.21184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-106553045655.21184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-443971023.56338263</v>
      </c>
      <c r="L3095" s="444">
        <f t="shared" ca="1" si="144"/>
        <v>-106997016678.77522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-106997016678.77522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-445820902.82823008</v>
      </c>
      <c r="L3096" s="444">
        <f t="shared" ca="1" si="144"/>
        <v>-107442837581.60345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-107442837581.60345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-447678489.92334771</v>
      </c>
      <c r="L3097" s="444">
        <f t="shared" ca="1" si="144"/>
        <v>-107890516071.52681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-107890516071.52681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-449543816.96469498</v>
      </c>
      <c r="L3098" s="444">
        <f t="shared" ca="1" si="144"/>
        <v>-108340059888.4915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-108340059888.4915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-451416916.20204788</v>
      </c>
      <c r="L3099" s="444">
        <f t="shared" ca="1" si="144"/>
        <v>-108791476804.69354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-108791476804.69354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-453297820.0195564</v>
      </c>
      <c r="L3100" s="444">
        <f t="shared" ca="1" si="144"/>
        <v>-109244774624.7131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-109244774624.7131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-455186560.93630457</v>
      </c>
      <c r="L3101" s="444">
        <f t="shared" ca="1" si="144"/>
        <v>-109699961185.64941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-109699961185.64941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-457083171.60687256</v>
      </c>
      <c r="L3102" s="444">
        <f t="shared" ca="1" si="144"/>
        <v>-110157044357.25629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-110157044357.25629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-458987684.8219012</v>
      </c>
      <c r="L3103" s="444">
        <f t="shared" ca="1" si="144"/>
        <v>-110616032042.07819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-110616032042.07819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-460900133.50865906</v>
      </c>
      <c r="L3104" s="444">
        <f t="shared" ca="1" si="144"/>
        <v>-111076932175.58684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-111076932175.58684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-462820550.73161179</v>
      </c>
      <c r="L3105" s="444">
        <f t="shared" ca="1" si="144"/>
        <v>-111539752726.31845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-111539752726.31845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-464748969.69299352</v>
      </c>
      <c r="L3106" s="444">
        <f t="shared" ca="1" si="144"/>
        <v>-112004501696.01144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-112004501696.01144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-466685423.73338103</v>
      </c>
      <c r="L3107" s="444">
        <f t="shared" ca="1" si="144"/>
        <v>-112471187119.74483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-112471187119.74483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-468629946.33227015</v>
      </c>
      <c r="L3108" s="444">
        <f t="shared" ca="1" si="144"/>
        <v>-112939817066.0771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-112939817066.0771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-470582571.1086545</v>
      </c>
      <c r="L3109" s="444">
        <f t="shared" ca="1" si="144"/>
        <v>-113410399637.18576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-113410399637.18576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-472543331.82160735</v>
      </c>
      <c r="L3110" s="444">
        <f t="shared" ca="1" si="144"/>
        <v>-113882942969.00737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-113882942969.00737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-474512262.37086397</v>
      </c>
      <c r="L3111" s="444">
        <f t="shared" ca="1" si="144"/>
        <v>-114357455231.37823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-114357455231.37823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-476489396.79740924</v>
      </c>
      <c r="L3112" s="444">
        <f t="shared" ca="1" si="144"/>
        <v>-114833944628.17564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-114833944628.17564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-478474769.28406513</v>
      </c>
      <c r="L3113" s="444">
        <f t="shared" ca="1" si="144"/>
        <v>-115312419397.4597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-115312419397.4597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-480468414.15608215</v>
      </c>
      <c r="L3114" s="444">
        <f t="shared" ca="1" si="144"/>
        <v>-115792887811.61578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-115792887811.61578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-482470365.88173234</v>
      </c>
      <c r="L3115" s="444">
        <f t="shared" ca="1" si="144"/>
        <v>-116275358177.49751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-116275358177.49751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-484480659.07290632</v>
      </c>
      <c r="L3116" s="444">
        <f t="shared" ca="1" si="144"/>
        <v>-116759838836.57042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-116759838836.57042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-486499328.48571014</v>
      </c>
      <c r="L3117" s="444">
        <f t="shared" ca="1" si="144"/>
        <v>-117246338165.05612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-117246338165.05612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-488526409.02106714</v>
      </c>
      <c r="L3118" s="444">
        <f t="shared" ca="1" si="144"/>
        <v>-117734864574.07719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-117734864574.07719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-490561935.72532159</v>
      </c>
      <c r="L3119" s="444">
        <f t="shared" ca="1" si="144"/>
        <v>-118225426509.80252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-118225426509.80252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-492605943.79084384</v>
      </c>
      <c r="L3120" s="444">
        <f t="shared" ca="1" si="144"/>
        <v>-118718032453.59337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-118718032453.59337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-494658468.55663908</v>
      </c>
      <c r="L3121" s="444">
        <f t="shared" ca="1" si="144"/>
        <v>-119212690922.15001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-119212690922.15001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-496719545.50895834</v>
      </c>
      <c r="L3122" s="444">
        <f t="shared" ca="1" si="144"/>
        <v>-119709410467.65897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-119709410467.65897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-498789210.28191233</v>
      </c>
      <c r="L3123" s="444">
        <f t="shared" ca="1" si="144"/>
        <v>-120208199677.94087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-120208199677.94087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-500867498.65808696</v>
      </c>
      <c r="L3124" s="444">
        <f t="shared" ca="1" si="144"/>
        <v>-120709067176.59895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-120709067176.59895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-502954446.56916225</v>
      </c>
      <c r="L3125" s="444">
        <f t="shared" ca="1" si="144"/>
        <v>-121212021623.16812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-121212021623.16812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-505050090.09653383</v>
      </c>
      <c r="L3126" s="444">
        <f t="shared" ca="1" si="144"/>
        <v>-121717071713.26465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-121717071713.26465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-507154465.47193605</v>
      </c>
      <c r="L3127" s="444">
        <f t="shared" ca="1" si="144"/>
        <v>-122224226178.73659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-122224226178.73659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-509267609.07806909</v>
      </c>
      <c r="L3128" s="444">
        <f t="shared" ca="1" si="144"/>
        <v>-122733493787.81465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-122733493787.81465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-511389557.44922769</v>
      </c>
      <c r="L3129" s="444">
        <f t="shared" ca="1" si="144"/>
        <v>-123244883345.26389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-123244883345.26389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-513520347.27193284</v>
      </c>
      <c r="L3130" s="444">
        <f t="shared" ca="1" si="144"/>
        <v>-123758403692.53581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-123758403692.53581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-515660015.38556582</v>
      </c>
      <c r="L3131" s="444">
        <f t="shared" ca="1" si="144"/>
        <v>-124274063707.92137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-124274063707.92137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-517808598.78300577</v>
      </c>
      <c r="L3132" s="444">
        <f t="shared" ca="1" si="144"/>
        <v>-124791872306.70438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-124791872306.70438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-519966134.61126816</v>
      </c>
      <c r="L3133" s="444">
        <f t="shared" ca="1" si="144"/>
        <v>-125311838441.31564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-125311838441.31564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-522132660.17214853</v>
      </c>
      <c r="L3134" s="444">
        <f t="shared" ca="1" si="144"/>
        <v>-125833971101.48779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-125833971101.48779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-524308212.92286581</v>
      </c>
      <c r="L3135" s="444">
        <f t="shared" ca="1" si="144"/>
        <v>-126358279314.41066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-126358279314.41066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-526492830.47671103</v>
      </c>
      <c r="L3136" s="444">
        <f t="shared" ca="1" si="144"/>
        <v>-126884772144.88737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-126884772144.88737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-528686550.60369748</v>
      </c>
      <c r="L3137" s="444">
        <f t="shared" ca="1" si="144"/>
        <v>-127413458695.49107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-127413458695.49107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-530889411.23121279</v>
      </c>
      <c r="L3138" s="444">
        <f t="shared" ca="1" si="144"/>
        <v>-127944348106.72229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-127944348106.72229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-533101450.44467616</v>
      </c>
      <c r="L3139" s="444">
        <f t="shared" ca="1" si="144"/>
        <v>-128477449557.16696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-128477449557.16696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-535322706.4881956</v>
      </c>
      <c r="L3140" s="444">
        <f t="shared" ca="1" si="144"/>
        <v>-129012772263.65515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-129012772263.65515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-537553217.76522982</v>
      </c>
      <c r="L3141" s="444">
        <f t="shared" ca="1" si="144"/>
        <v>-129550325481.42038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-129550325481.42038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-539793022.83925152</v>
      </c>
      <c r="L3142" s="444">
        <f t="shared" ca="1" si="144"/>
        <v>-130090118504.25963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-130090118504.25963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-542042160.4344151</v>
      </c>
      <c r="L3143" s="444">
        <f t="shared" ca="1" si="144"/>
        <v>-130632160664.69405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-130632160664.69405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-544300669.43622518</v>
      </c>
      <c r="L3144" s="444">
        <f t="shared" ca="1" si="144"/>
        <v>-131176461334.13026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-131176461334.13026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-546568588.89220941</v>
      </c>
      <c r="L3145" s="444">
        <f t="shared" ca="1" si="144"/>
        <v>-131723029923.02248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-131723029923.02248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-548845958.01259375</v>
      </c>
      <c r="L3146" s="444">
        <f t="shared" ca="1" si="144"/>
        <v>-132271875881.03506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-132271875881.03506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-551132816.17097938</v>
      </c>
      <c r="L3147" s="444">
        <f t="shared" ca="1" si="144"/>
        <v>-132823008697.20604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-132823008697.20604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-553429202.90502512</v>
      </c>
      <c r="L3148" s="444">
        <f t="shared" ca="1" si="144"/>
        <v>-133376437900.11107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-133376437900.11107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-555735157.9171294</v>
      </c>
      <c r="L3149" s="444">
        <f t="shared" ca="1" si="144"/>
        <v>-133932173058.0282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-133932173058.0282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-558050721.07511747</v>
      </c>
      <c r="L3150" s="444">
        <f t="shared" ca="1" si="144"/>
        <v>-134490223779.10332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-134490223779.10332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-560375932.41293049</v>
      </c>
      <c r="L3151" s="444">
        <f t="shared" ca="1" si="144"/>
        <v>-135050599711.51625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-135050599711.51625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-562710832.13131773</v>
      </c>
      <c r="L3152" s="444">
        <f t="shared" ca="1" si="144"/>
        <v>-135613310543.64757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-135613310543.64757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-565055460.59853148</v>
      </c>
      <c r="L3153" s="444">
        <f t="shared" ca="1" si="144"/>
        <v>-136178366004.24609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-136178366004.24609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-567409858.35102546</v>
      </c>
      <c r="L3154" s="444">
        <f t="shared" ca="1" si="144"/>
        <v>-136745775862.59712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-136745775862.59712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-569774066.0941546</v>
      </c>
      <c r="L3155" s="444">
        <f t="shared" ca="1" si="144"/>
        <v>-137315549928.69128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-137315549928.69128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-572148124.70288038</v>
      </c>
      <c r="L3156" s="444">
        <f t="shared" ca="1" si="144"/>
        <v>-137887698053.39417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-137887698053.39417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-574532075.22247565</v>
      </c>
      <c r="L3157" s="444">
        <f t="shared" ca="1" si="144"/>
        <v>-138462230128.61664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-138462230128.61664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-576925958.86923599</v>
      </c>
      <c r="L3158" s="444">
        <f t="shared" ca="1" si="144"/>
        <v>-139039156087.48587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-139039156087.48587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-579329817.03119111</v>
      </c>
      <c r="L3159" s="444">
        <f t="shared" ca="1" si="144"/>
        <v>-139618485904.51706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-139618485904.51706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-581743691.26882112</v>
      </c>
      <c r="L3160" s="444">
        <f t="shared" ca="1" si="144"/>
        <v>-140200229595.78589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-140200229595.78589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-584167623.31577456</v>
      </c>
      <c r="L3161" s="444">
        <f t="shared" ca="1" si="144"/>
        <v>-140784397219.10165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-140784397219.10165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-586601655.0795902</v>
      </c>
      <c r="L3162" s="444">
        <f t="shared" ca="1" si="144"/>
        <v>-141370998874.18124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-141370998874.18124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-589045828.64242184</v>
      </c>
      <c r="L3163" s="444">
        <f t="shared" ca="1" si="144"/>
        <v>-141960044702.82367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-141960044702.82367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-591500186.26176524</v>
      </c>
      <c r="L3164" s="444">
        <f t="shared" ca="1" si="144"/>
        <v>-142551544889.08545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-142551544889.08545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-593964770.37118936</v>
      </c>
      <c r="L3165" s="444">
        <f t="shared" ca="1" si="144"/>
        <v>-143145509659.45663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-143145509659.45663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-596439623.58106935</v>
      </c>
      <c r="L3166" s="444">
        <f t="shared" ca="1" si="144"/>
        <v>-143741949283.03769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-143741949283.03769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-598924788.67932367</v>
      </c>
      <c r="L3167" s="444">
        <f t="shared" ca="1" si="144"/>
        <v>-144340874071.71701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-144340874071.71701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-601420308.63215423</v>
      </c>
      <c r="L3168" s="444">
        <f t="shared" ca="1" si="144"/>
        <v>-144942294380.34915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-144942294380.34915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-603926226.58478808</v>
      </c>
      <c r="L3169" s="444">
        <f t="shared" ca="1" si="144"/>
        <v>-145546220606.93393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-145546220606.93393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-606442585.8622247</v>
      </c>
      <c r="L3170" s="444">
        <f t="shared" ca="1" si="144"/>
        <v>-146152663192.79614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-146152663192.79614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-608969429.96998394</v>
      </c>
      <c r="L3171" s="444">
        <f t="shared" ca="1" si="144"/>
        <v>-146761632622.76611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-146761632622.76611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-611506802.59485877</v>
      </c>
      <c r="L3172" s="444">
        <f t="shared" ca="1" si="144"/>
        <v>-147373139425.36096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-147373139425.36096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-614054747.60567069</v>
      </c>
      <c r="L3173" s="444">
        <f t="shared" ca="1" si="144"/>
        <v>-147987194172.96664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-147987194172.96664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-616613309.05402768</v>
      </c>
      <c r="L3174" s="444">
        <f t="shared" ca="1" si="144"/>
        <v>-148603807482.02066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-148603807482.02066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-619182531.17508602</v>
      </c>
      <c r="L3175" s="444">
        <f t="shared" ca="1" si="144"/>
        <v>-149222990013.19574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-149222990013.19574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-621762458.38831556</v>
      </c>
      <c r="L3176" s="444">
        <f t="shared" ca="1" si="144"/>
        <v>-149844752471.58405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-149844752471.58405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-624353135.29826689</v>
      </c>
      <c r="L3177" s="444">
        <f t="shared" ca="1" si="144"/>
        <v>-150469105606.88232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-150469105606.88232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-626954606.69534302</v>
      </c>
      <c r="L3178" s="444">
        <f t="shared" ca="1" si="144"/>
        <v>-151096060213.57767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-151096060213.57767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-629566917.55657363</v>
      </c>
      <c r="L3179" s="444">
        <f t="shared" ca="1" si="144"/>
        <v>-151725627131.13425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-151725627131.13425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-632190113.04639268</v>
      </c>
      <c r="L3180" s="444">
        <f t="shared" ca="1" si="144"/>
        <v>-152357817244.18063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-152357817244.18063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-634824238.51741934</v>
      </c>
      <c r="L3181" s="444">
        <f t="shared" ca="1" si="144"/>
        <v>-152992641482.69806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-152992641482.69806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-637469339.51124191</v>
      </c>
      <c r="L3182" s="444">
        <f t="shared" ca="1" si="144"/>
        <v>-153630110822.20929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-153630110822.20929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-640125461.75920534</v>
      </c>
      <c r="L3183" s="444">
        <f t="shared" ca="1" si="144"/>
        <v>-154270236283.96851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-154270236283.96851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-642792651.18320215</v>
      </c>
      <c r="L3184" s="444">
        <f t="shared" ca="1" si="144"/>
        <v>-154913028935.1517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-154913028935.1517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-645470953.89646542</v>
      </c>
      <c r="L3185" s="444">
        <f t="shared" ca="1" si="144"/>
        <v>-155558499889.04816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-155558499889.04816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-648160416.20436728</v>
      </c>
      <c r="L3186" s="444">
        <f t="shared" ca="1" si="144"/>
        <v>-156206660305.25253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-156206660305.25253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-650861084.60521889</v>
      </c>
      <c r="L3187" s="444">
        <f t="shared" ca="1" si="144"/>
        <v>-156857521389.85776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-156857521389.85776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-653573005.79107404</v>
      </c>
      <c r="L3188" s="444">
        <f t="shared" ca="1" si="144"/>
        <v>-157511094395.64883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-157511094395.64883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-656296226.6485368</v>
      </c>
      <c r="L3189" s="444">
        <f t="shared" ca="1" si="144"/>
        <v>-158167390622.29736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-158167390622.29736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-659030794.25957239</v>
      </c>
      <c r="L3190" s="444">
        <f t="shared" ca="1" si="144"/>
        <v>-158826421416.55695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-158826421416.55695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-661776755.90232062</v>
      </c>
      <c r="L3191" s="444">
        <f t="shared" ca="1" si="144"/>
        <v>-159488198172.45926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-159488198172.45926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-664534159.05191362</v>
      </c>
      <c r="L3192" s="444">
        <f t="shared" ca="1" si="144"/>
        <v>-160152732331.51117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-160152732331.51117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-667303051.38129652</v>
      </c>
      <c r="L3193" s="444">
        <f t="shared" ca="1" si="144"/>
        <v>-160820035382.89246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-160820035382.89246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-670083480.76205194</v>
      </c>
      <c r="L3194" s="444">
        <f t="shared" ca="1" si="144"/>
        <v>-161490118863.65451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-161490118863.65451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-672875495.26522708</v>
      </c>
      <c r="L3195" s="444">
        <f t="shared" ca="1" si="144"/>
        <v>-162162994358.91974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-162162994358.91974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-675679143.16216552</v>
      </c>
      <c r="L3196" s="444">
        <f t="shared" ca="1" si="144"/>
        <v>-162838673502.08191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-162838673502.08191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-678494472.92534125</v>
      </c>
      <c r="L3197" s="444">
        <f t="shared" ca="1" si="144"/>
        <v>-163517167975.00726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-163517167975.00726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-681321533.22919691</v>
      </c>
      <c r="L3198" s="444">
        <f t="shared" ca="1" si="144"/>
        <v>-164198489508.23645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-164198489508.23645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-684160372.95098519</v>
      </c>
      <c r="L3199" s="444">
        <f t="shared" ca="1" si="144"/>
        <v>-164882649881.18744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-164882649881.18744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-687011041.17161429</v>
      </c>
      <c r="L3200" s="444">
        <f t="shared" ca="1" si="144"/>
        <v>-165569660922.35904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-165569660922.35904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-689873587.17649603</v>
      </c>
      <c r="L3201" s="444">
        <f t="shared" ca="1" si="144"/>
        <v>-166259534509.53552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-166259534509.53552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-692748060.45639801</v>
      </c>
      <c r="L3202" s="444">
        <f t="shared" ca="1" si="144"/>
        <v>-166952282569.99191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-166952282569.99191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-695634510.70829964</v>
      </c>
      <c r="L3203" s="444">
        <f t="shared" ca="1" si="144"/>
        <v>-167647917080.70023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-167647917080.70023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-698532987.8362509</v>
      </c>
      <c r="L3204" s="444">
        <f t="shared" ca="1" si="144"/>
        <v>-168346450068.53647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-168346450068.53647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-701443541.95223522</v>
      </c>
      <c r="L3205" s="444">
        <f t="shared" ca="1" si="144"/>
        <v>-169047893610.48871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-169047893610.48871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-704366223.37703633</v>
      </c>
      <c r="L3206" s="444">
        <f t="shared" ca="1" si="144"/>
        <v>-169752259833.86575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-169752259833.86575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-707301082.64110732</v>
      </c>
      <c r="L3207" s="444">
        <f t="shared" ca="1" si="144"/>
        <v>-170459560916.50687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-170459560916.50687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-710248170.48544526</v>
      </c>
      <c r="L3208" s="444">
        <f t="shared" ca="1" si="144"/>
        <v>-171169809086.99231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-171169809086.99231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-713207537.862468</v>
      </c>
      <c r="L3209" s="444">
        <f t="shared" ca="1" si="144"/>
        <v>-171883016624.85477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-171883016624.85477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-716179235.93689489</v>
      </c>
      <c r="L3210" s="444">
        <f t="shared" ca="1" si="144"/>
        <v>-172599195860.79166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-172599195860.79166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-719163316.08663189</v>
      </c>
      <c r="L3211" s="444">
        <f t="shared" ca="1" si="144"/>
        <v>-173318359176.8783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-173318359176.8783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-722159829.90365958</v>
      </c>
      <c r="L3212" s="444">
        <f t="shared" ca="1" si="144"/>
        <v>-174040519006.78195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-174040519006.78195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-725168829.19492483</v>
      </c>
      <c r="L3213" s="444">
        <f t="shared" ca="1" si="144"/>
        <v>-174765687835.97687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-174765687835.97687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-728190365.98323691</v>
      </c>
      <c r="L3214" s="444">
        <f t="shared" ca="1" si="144"/>
        <v>-175493878201.96011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-175493878201.96011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-731224492.50816715</v>
      </c>
      <c r="L3215" s="444">
        <f t="shared" ca="1" si="144"/>
        <v>-176225102694.46829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-176225102694.46829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-734271261.22695124</v>
      </c>
      <c r="L3216" s="444">
        <f t="shared" ca="1" si="144"/>
        <v>-176959373955.69525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-176959373955.69525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-737330724.8153969</v>
      </c>
      <c r="L3217" s="444">
        <f t="shared" ca="1" si="144"/>
        <v>-177696704680.51065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-177696704680.51065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-740402936.16879439</v>
      </c>
      <c r="L3218" s="444">
        <f t="shared" ca="1" si="144"/>
        <v>-178437107616.67944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-178437107616.67944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-743487948.40283096</v>
      </c>
      <c r="L3219" s="444">
        <f t="shared" ca="1" si="144"/>
        <v>-179180595565.08228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-179180595565.08228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-746585814.85450947</v>
      </c>
      <c r="L3220" s="444">
        <f t="shared" ca="1" si="144"/>
        <v>-179927181379.9368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-179927181379.9368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-749696589.08307004</v>
      </c>
      <c r="L3221" s="444">
        <f t="shared" ca="1" si="144"/>
        <v>-180676877969.01987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-180676877969.01987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-752820324.87091613</v>
      </c>
      <c r="L3222" s="444">
        <f t="shared" ca="1" si="144"/>
        <v>-181429698293.89078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-181429698293.89078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-755957076.22454488</v>
      </c>
      <c r="L3223" s="444">
        <f t="shared" ca="1" si="144"/>
        <v>-182185655370.11533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-182185655370.11533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-759106897.37548053</v>
      </c>
      <c r="L3224" s="444">
        <f t="shared" ca="1" si="144"/>
        <v>-182944762267.49081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-182944762267.49081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-762269842.78121173</v>
      </c>
      <c r="L3225" s="444">
        <f t="shared" ca="1" si="144"/>
        <v>-183707032110.27203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-183707032110.27203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-765445967.12613344</v>
      </c>
      <c r="L3226" s="444">
        <f t="shared" ca="1" si="144"/>
        <v>-184472478077.39816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-184472478077.39816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-768635325.32249236</v>
      </c>
      <c r="L3227" s="444">
        <f t="shared" ca="1" si="144"/>
        <v>-185241113402.72064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-185241113402.72064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-771837972.51133597</v>
      </c>
      <c r="L3228" s="444">
        <f t="shared" ca="1" si="144"/>
        <v>-186012951375.23196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-186012951375.23196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-775053964.06346655</v>
      </c>
      <c r="L3229" s="444">
        <f t="shared" ca="1" si="144"/>
        <v>-186788005339.29544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-186788005339.29544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-778283355.58039761</v>
      </c>
      <c r="L3230" s="444">
        <f t="shared" ca="1" si="144"/>
        <v>-187566288694.87582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-187566288694.87582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-781526202.89531589</v>
      </c>
      <c r="L3231" s="444">
        <f t="shared" ca="1" si="144"/>
        <v>-188347814897.77115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-188347814897.77115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-784782562.07404649</v>
      </c>
      <c r="L3232" s="444">
        <f t="shared" ca="1" si="144"/>
        <v>-189132597459.84518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-189132597459.84518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-788052489.41602159</v>
      </c>
      <c r="L3233" s="444">
        <f t="shared" ca="1" si="144"/>
        <v>-189920649949.2612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-189920649949.2612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-791336041.45525503</v>
      </c>
      <c r="L3234" s="444">
        <f t="shared" ca="1" si="144"/>
        <v>-190711985990.71646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-190711985990.71646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-794633274.96131861</v>
      </c>
      <c r="L3235" s="444">
        <f t="shared" ca="1" si="144"/>
        <v>-191506619265.67776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-191506619265.67776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-797944246.94032407</v>
      </c>
      <c r="L3236" s="444">
        <f t="shared" ca="1" si="144"/>
        <v>-192304563512.6181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-192304563512.6181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-801269014.63590872</v>
      </c>
      <c r="L3237" s="444">
        <f t="shared" ca="1" si="144"/>
        <v>-193105832527.254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-193105832527.254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-804607635.53022504</v>
      </c>
      <c r="L3238" s="444">
        <f t="shared" ca="1" si="144"/>
        <v>-193910440162.78421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-193910440162.78421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-807960167.34493423</v>
      </c>
      <c r="L3239" s="444">
        <f t="shared" ca="1" si="144"/>
        <v>-194718400330.12915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-194718400330.12915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-811326668.04220474</v>
      </c>
      <c r="L3240" s="444">
        <f t="shared" ca="1" si="144"/>
        <v>-195529726998.17136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-195529726998.17136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-814707195.82571399</v>
      </c>
      <c r="L3241" s="444">
        <f t="shared" ca="1" si="144"/>
        <v>-196344434193.99707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-196344434193.99707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-818101809.14165449</v>
      </c>
      <c r="L3242" s="444">
        <f t="shared" ca="1" si="144"/>
        <v>-197162536003.13873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-197162536003.13873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-821510566.67974472</v>
      </c>
      <c r="L3243" s="444">
        <f t="shared" ca="1" si="144"/>
        <v>-197984046569.81848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-197984046569.81848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-824933527.37424362</v>
      </c>
      <c r="L3244" s="444">
        <f t="shared" ca="1" si="144"/>
        <v>-198808980097.19272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-198808980097.19272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-828370750.40496969</v>
      </c>
      <c r="L3245" s="444">
        <f t="shared" ca="1" si="144"/>
        <v>-199637350847.59769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-199637350847.59769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-831822295.19832373</v>
      </c>
      <c r="L3246" s="444">
        <f t="shared" ca="1" si="144"/>
        <v>-200469173142.79602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-200469173142.79602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-835288221.42831671</v>
      </c>
      <c r="L3247" s="444">
        <f t="shared" ca="1" si="144"/>
        <v>-201304461364.22433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-201304461364.22433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-838768589.01760137</v>
      </c>
      <c r="L3248" s="444">
        <f t="shared" ca="1" si="144"/>
        <v>-202143229953.24194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-202143229953.24194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-842263458.13850808</v>
      </c>
      <c r="L3249" s="444">
        <f t="shared" ca="1" si="144"/>
        <v>-202985493411.38046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-202985493411.38046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-845772889.21408522</v>
      </c>
      <c r="L3250" s="444">
        <f t="shared" ca="1" si="144"/>
        <v>-203831266300.59454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-203831266300.59454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-849296942.91914392</v>
      </c>
      <c r="L3251" s="444">
        <f t="shared" ca="1" si="144"/>
        <v>-204680563243.5137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-204680563243.5137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-852835680.18130708</v>
      </c>
      <c r="L3252" s="444">
        <f t="shared" ca="1" si="144"/>
        <v>-205533398923.69501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-205533398923.69501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-856389162.18206251</v>
      </c>
      <c r="L3253" s="444">
        <f t="shared" ca="1" si="144"/>
        <v>-206389788085.87708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-206389788085.87708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-859957450.35782111</v>
      </c>
      <c r="L3254" s="444">
        <f t="shared" ca="1" si="144"/>
        <v>-207249745536.23489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-207249745536.23489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-863540606.40097868</v>
      </c>
      <c r="L3255" s="444">
        <f t="shared" ca="1" si="144"/>
        <v>-208113286142.63586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-208113286142.63586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-867138692.26098275</v>
      </c>
      <c r="L3256" s="444">
        <f t="shared" ca="1" si="144"/>
        <v>-208980424834.89685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-208980424834.89685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-870751770.1454035</v>
      </c>
      <c r="L3257" s="444">
        <f t="shared" ca="1" si="144"/>
        <v>-209851176605.04227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-209851176605.04227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-874379902.52100945</v>
      </c>
      <c r="L3258" s="444">
        <f t="shared" ca="1" si="144"/>
        <v>-210725556507.56326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-210725556507.56326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-878023152.11484694</v>
      </c>
      <c r="L3259" s="444">
        <f t="shared" ca="1" si="144"/>
        <v>-211603579659.6781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-211603579659.6781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-881681581.9153254</v>
      </c>
      <c r="L3260" s="444">
        <f t="shared" ca="1" si="144"/>
        <v>-212485261241.59341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-212485261241.59341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-885355255.17330587</v>
      </c>
      <c r="L3261" s="444">
        <f t="shared" ca="1" si="144"/>
        <v>-213370616496.76672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-213370616496.76672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-889044235.40319467</v>
      </c>
      <c r="L3262" s="444">
        <f t="shared" ca="1" si="144"/>
        <v>-214259660732.16992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-214259660732.16992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-892748586.38404131</v>
      </c>
      <c r="L3263" s="444">
        <f t="shared" ca="1" si="144"/>
        <v>-215152409318.55396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-215152409318.55396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-896468372.16064155</v>
      </c>
      <c r="L3264" s="444">
        <f t="shared" ca="1" si="144"/>
        <v>-216048877690.7146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-216048877690.7146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-900203657.04464412</v>
      </c>
      <c r="L3265" s="444">
        <f t="shared" ca="1" si="144"/>
        <v>-216949081347.75925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-216949081347.75925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-903954505.61566353</v>
      </c>
      <c r="L3266" s="444">
        <f t="shared" ca="1" si="144"/>
        <v>-217853035853.37491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-217853035853.37491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-907720982.72239542</v>
      </c>
      <c r="L3267" s="444">
        <f t="shared" ca="1" si="144"/>
        <v>-218760756836.09729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-218760756836.09729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-911503153.48373878</v>
      </c>
      <c r="L3268" s="444">
        <f t="shared" ca="1" si="144"/>
        <v>-219672259989.58102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-219672259989.58102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-915301083.28992093</v>
      </c>
      <c r="L3269" s="444">
        <f t="shared" ca="1" si="144"/>
        <v>-220587561072.87094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-220587561072.87094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-919114837.80362892</v>
      </c>
      <c r="L3270" s="444">
        <f t="shared" ca="1" si="144"/>
        <v>-221506675910.67456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-221506675910.67456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-922944482.96114409</v>
      </c>
      <c r="L3271" s="444">
        <f t="shared" ca="1" si="144"/>
        <v>-222429620393.63571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-222429620393.63571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-926790084.97348213</v>
      </c>
      <c r="L3272" s="444">
        <f t="shared" ca="1" si="144"/>
        <v>-223356410478.60919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-223356410478.60919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-930651710.32753825</v>
      </c>
      <c r="L3273" s="444">
        <f t="shared" ca="1" si="144"/>
        <v>-224287062188.93674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-224287062188.93674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-934529425.78723657</v>
      </c>
      <c r="L3274" s="444">
        <f t="shared" ca="1" si="144"/>
        <v>-225221591614.72397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-225221591614.72397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-938423298.39468324</v>
      </c>
      <c r="L3275" s="444">
        <f t="shared" ca="1" si="144"/>
        <v>-226160014913.11865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-226160014913.11865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-942333395.47132766</v>
      </c>
      <c r="L3276" s="444">
        <f t="shared" ca="1" si="144"/>
        <v>-227102348308.58997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-227102348308.58997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-946259784.61912501</v>
      </c>
      <c r="L3277" s="444">
        <f t="shared" ca="1" si="144"/>
        <v>-228048608093.20908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-228048608093.20908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-950202533.72170448</v>
      </c>
      <c r="L3278" s="444">
        <f t="shared" ca="1" si="144"/>
        <v>-228998810626.93079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-228998810626.93079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-954161710.94554496</v>
      </c>
      <c r="L3279" s="444">
        <f t="shared" ca="1" si="144"/>
        <v>-229952972337.87634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-229952972337.87634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-958137384.74115157</v>
      </c>
      <c r="L3280" s="444">
        <f t="shared" ca="1" si="144"/>
        <v>-230911109722.61749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-230911109722.61749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-962129623.84423959</v>
      </c>
      <c r="L3281" s="444">
        <f t="shared" ca="1" si="144"/>
        <v>-231873239346.46173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-231873239346.46173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-966138497.27692389</v>
      </c>
      <c r="L3282" s="444">
        <f t="shared" ca="1" si="144"/>
        <v>-232839377843.73865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-232839377843.73865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-970164074.34891105</v>
      </c>
      <c r="L3283" s="444">
        <f t="shared" ca="1" si="144"/>
        <v>-233809541918.08755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-233809541918.08755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-974206424.65869808</v>
      </c>
      <c r="L3284" s="444">
        <f t="shared" ca="1" si="144"/>
        <v>-234783748342.74625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-234783748342.74625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-978265618.09477603</v>
      </c>
      <c r="L3285" s="444">
        <f t="shared" ca="1" si="144"/>
        <v>-235762013960.84103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-235762013960.84103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-982341724.83683765</v>
      </c>
      <c r="L3286" s="444">
        <f t="shared" ca="1" si="144"/>
        <v>-236744355685.67786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-236744355685.67786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-986434815.35699117</v>
      </c>
      <c r="L3287" s="444">
        <f t="shared" ca="1" si="144"/>
        <v>-237730790501.03485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-237730790501.03485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-990544960.42097855</v>
      </c>
      <c r="L3288" s="444">
        <f t="shared" ca="1" si="144"/>
        <v>-238721335461.45584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-238721335461.45584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-994672231.08939922</v>
      </c>
      <c r="L3289" s="444">
        <f t="shared" ca="1" si="144"/>
        <v>-239716007692.54523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-239716007692.54523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-998816698.71893847</v>
      </c>
      <c r="L3290" s="444">
        <f t="shared" ca="1" si="144"/>
        <v>-240714824391.26416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-240714824391.26416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-1002978434.9636006</v>
      </c>
      <c r="L3291" s="444">
        <f t="shared" ca="1" si="144"/>
        <v>-241717802826.22775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-241717802826.22775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-1007157511.775949</v>
      </c>
      <c r="L3292" s="444">
        <f t="shared" ca="1" si="144"/>
        <v>-242724960338.00369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-242724960338.00369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-1011354001.4083487</v>
      </c>
      <c r="L3293" s="444">
        <f t="shared" ca="1" si="144"/>
        <v>-243736314339.41205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-243736314339.41205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-1015567976.4142169</v>
      </c>
      <c r="L3294" s="444">
        <f t="shared" ca="1" si="144"/>
        <v>-244751882315.82626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-244751882315.82626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-1019799509.6492761</v>
      </c>
      <c r="L3295" s="444">
        <f t="shared" ca="1" si="144"/>
        <v>-245771681825.47552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-245771681825.47552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-1024048674.2728146</v>
      </c>
      <c r="L3296" s="444">
        <f t="shared" ca="1" si="144"/>
        <v>-246795730499.74835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-246795730499.74835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-1028315543.7489514</v>
      </c>
      <c r="L3297" s="444">
        <f t="shared" ca="1" si="144"/>
        <v>-247824046043.49731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-247824046043.49731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-1032600191.8479055</v>
      </c>
      <c r="L3298" s="444">
        <f t="shared" ca="1" si="144"/>
        <v>-248856646235.34521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-248856646235.34521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-1036902692.6472718</v>
      </c>
      <c r="L3299" s="444">
        <f t="shared" ca="1" si="144"/>
        <v>-249893548927.99249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-249893548927.99249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-1041223120.5333021</v>
      </c>
      <c r="L3300" s="444">
        <f t="shared" ca="1" si="144"/>
        <v>-250934772048.52579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-250934772048.52579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-1045561550.2021908</v>
      </c>
      <c r="L3301" s="444">
        <f t="shared" ca="1" si="144"/>
        <v>-251980333598.72797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-251980333598.72797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-1049918056.6613665</v>
      </c>
      <c r="L3302" s="444">
        <f t="shared" ca="1" si="144"/>
        <v>-253030251655.38934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-253030251655.38934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-1054292715.2307889</v>
      </c>
      <c r="L3303" s="444">
        <f t="shared" ca="1" si="144"/>
        <v>-254084544370.62012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-254084544370.62012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-1058685601.5442505</v>
      </c>
      <c r="L3304" s="444">
        <f t="shared" ca="1" si="144"/>
        <v>-255143229972.16437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-255143229972.16437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-1063096791.5506848</v>
      </c>
      <c r="L3305" s="444">
        <f t="shared" ca="1" si="144"/>
        <v>-256206326763.71506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-256206326763.71506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-1067526361.5154794</v>
      </c>
      <c r="L3306" s="444">
        <f t="shared" ca="1" si="144"/>
        <v>-257273853125.23053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-257273853125.23053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-1071974388.0217938</v>
      </c>
      <c r="L3307" s="444">
        <f t="shared" ca="1" si="144"/>
        <v>-258345827513.25232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-258345827513.25232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-1076440947.9718847</v>
      </c>
      <c r="L3308" s="444">
        <f t="shared" ca="1" si="144"/>
        <v>-259422268461.22421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-259422268461.22421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-1080926118.5884342</v>
      </c>
      <c r="L3309" s="444">
        <f t="shared" ca="1" si="144"/>
        <v>-260503194579.81265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-260503194579.81265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-1085429977.4158859</v>
      </c>
      <c r="L3310" s="444">
        <f t="shared" ca="1" si="144"/>
        <v>-261588624557.22855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-261588624557.22855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-1089952602.3217857</v>
      </c>
      <c r="L3311" s="444">
        <f t="shared" ca="1" si="144"/>
        <v>-262678577159.55032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-262678577159.55032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-1094494071.4981263</v>
      </c>
      <c r="L3312" s="444">
        <f t="shared" ca="1" si="144"/>
        <v>-263773071231.04846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-263773071231.04846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-1099054463.4627018</v>
      </c>
      <c r="L3313" s="444">
        <f t="shared" ca="1" si="144"/>
        <v>-264872125694.51117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-264872125694.51117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-1103633857.0604632</v>
      </c>
      <c r="L3314" s="444">
        <f t="shared" ca="1" si="144"/>
        <v>-265975759551.57162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-265975759551.57162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-1108232331.4648817</v>
      </c>
      <c r="L3315" s="444">
        <f t="shared" ca="1" si="144"/>
        <v>-267083991883.0365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-267083991883.0365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-1112849966.1793187</v>
      </c>
      <c r="L3316" s="444">
        <f t="shared" ca="1" si="144"/>
        <v>-268196841849.21582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-268196841849.21582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-1117486841.0383995</v>
      </c>
      <c r="L3317" s="444">
        <f t="shared" ca="1" si="144"/>
        <v>-269314328690.25421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-269314328690.25421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-1122143036.2093923</v>
      </c>
      <c r="L3318" s="444">
        <f t="shared" ca="1" si="144"/>
        <v>-270436471726.46359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-270436471726.46359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-1126818632.1935983</v>
      </c>
      <c r="L3319" s="444">
        <f t="shared" ca="1" si="144"/>
        <v>-271563290358.6572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-271563290358.6572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-1131513709.8277385</v>
      </c>
      <c r="L3320" s="444">
        <f t="shared" ca="1" si="144"/>
        <v>-272694804068.48492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-272694804068.48492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-1136228350.2853537</v>
      </c>
      <c r="L3321" s="444">
        <f t="shared" ca="1" si="144"/>
        <v>-273831032418.77026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-273831032418.77026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-1140962635.0782094</v>
      </c>
      <c r="L3322" s="444">
        <f t="shared" ca="1" si="144"/>
        <v>-274971995053.84845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-274971995053.84845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-1145716646.0577018</v>
      </c>
      <c r="L3323" s="444">
        <f t="shared" ref="L3323:L3577" ca="1" si="149">I3323-J3323+K3323</f>
        <v>-276117711699.90613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-276117711699.90613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-1150490465.4162755</v>
      </c>
      <c r="L3324" s="444">
        <f t="shared" ca="1" si="149"/>
        <v>-277268202165.32239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-277268202165.32239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-1155284175.6888433</v>
      </c>
      <c r="L3325" s="444">
        <f t="shared" ca="1" si="149"/>
        <v>-278423486341.01123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-278423486341.01123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-1160097859.7542133</v>
      </c>
      <c r="L3326" s="444">
        <f t="shared" ca="1" si="149"/>
        <v>-279583584200.76544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-279583584200.76544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-1164931600.8365226</v>
      </c>
      <c r="L3327" s="444">
        <f t="shared" ca="1" si="149"/>
        <v>-280748515801.60199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-280748515801.60199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-1169785482.506675</v>
      </c>
      <c r="L3328" s="444">
        <f t="shared" ca="1" si="149"/>
        <v>-281918301284.10864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-281918301284.10864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-1174659588.6837859</v>
      </c>
      <c r="L3329" s="444">
        <f t="shared" ca="1" si="149"/>
        <v>-283092960872.79242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-283092960872.79242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-1179554003.6366351</v>
      </c>
      <c r="L3330" s="444">
        <f t="shared" ca="1" si="149"/>
        <v>-284272514876.42908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-284272514876.42908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-1184468811.9851213</v>
      </c>
      <c r="L3331" s="444">
        <f t="shared" ca="1" si="149"/>
        <v>-285456983688.41418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-285456983688.41418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-1189404098.7017257</v>
      </c>
      <c r="L3332" s="444">
        <f t="shared" ca="1" si="149"/>
        <v>-286646387787.11591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-286646387787.11591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-1194359949.112983</v>
      </c>
      <c r="L3333" s="444">
        <f t="shared" ca="1" si="149"/>
        <v>-287840747736.22888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-287840747736.22888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-1199336448.9009538</v>
      </c>
      <c r="L3334" s="444">
        <f t="shared" ca="1" si="149"/>
        <v>-289040084185.12982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-289040084185.12982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-1204333684.1047075</v>
      </c>
      <c r="L3335" s="444">
        <f t="shared" ca="1" si="149"/>
        <v>-290244417869.23456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-290244417869.23456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-1209351741.1218107</v>
      </c>
      <c r="L3336" s="444">
        <f t="shared" ca="1" si="149"/>
        <v>-291453769610.35638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-291453769610.35638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-1214390706.7098184</v>
      </c>
      <c r="L3337" s="444">
        <f t="shared" ca="1" si="149"/>
        <v>-292668160317.06622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-292668160317.06622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-1219450667.9877758</v>
      </c>
      <c r="L3338" s="444">
        <f t="shared" ca="1" si="149"/>
        <v>-293887610985.05402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-293887610985.05402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-1224531712.4377251</v>
      </c>
      <c r="L3339" s="444">
        <f t="shared" ca="1" si="149"/>
        <v>-295112142697.49176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-295112142697.49176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-1229633927.9062157</v>
      </c>
      <c r="L3340" s="444">
        <f t="shared" ca="1" si="149"/>
        <v>-296341776625.39795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-296341776625.39795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-1234757402.6058247</v>
      </c>
      <c r="L3341" s="444">
        <f t="shared" ca="1" si="149"/>
        <v>-297576534028.00378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-297576534028.00378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-1239902225.1166825</v>
      </c>
      <c r="L3342" s="444">
        <f t="shared" ca="1" si="149"/>
        <v>-298816436253.12048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-298816436253.12048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-1245068484.3880019</v>
      </c>
      <c r="L3343" s="444">
        <f t="shared" ca="1" si="149"/>
        <v>-300061504737.50848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-300061504737.50848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-1250256269.7396188</v>
      </c>
      <c r="L3344" s="444">
        <f t="shared" ca="1" si="149"/>
        <v>-301311761007.24811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-301311761007.24811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-1255465670.8635337</v>
      </c>
      <c r="L3345" s="444">
        <f t="shared" ca="1" si="149"/>
        <v>-302567226678.11163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-302567226678.11163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-1260696777.8254652</v>
      </c>
      <c r="L3346" s="444">
        <f t="shared" ca="1" si="149"/>
        <v>-303827923455.93707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-303827923455.93707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-1265949681.0664043</v>
      </c>
      <c r="L3347" s="444">
        <f t="shared" ca="1" si="149"/>
        <v>-305093873137.00348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-305093873137.00348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-1271224471.4041812</v>
      </c>
      <c r="L3348" s="444">
        <f t="shared" ca="1" si="149"/>
        <v>-306365097608.40765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-306365097608.40765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-1276521240.0350318</v>
      </c>
      <c r="L3349" s="444">
        <f t="shared" ca="1" si="149"/>
        <v>-307641618848.44269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-307641618848.44269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-1281840078.5351779</v>
      </c>
      <c r="L3350" s="444">
        <f t="shared" ca="1" si="149"/>
        <v>-308923458926.97784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-308923458926.97784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-1287181078.8624077</v>
      </c>
      <c r="L3351" s="444">
        <f t="shared" ca="1" si="149"/>
        <v>-310210640005.84027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-310210640005.84027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-1292544333.3576677</v>
      </c>
      <c r="L3352" s="444">
        <f t="shared" ca="1" si="149"/>
        <v>-311503184339.19794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-311503184339.19794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-1297929934.7466581</v>
      </c>
      <c r="L3353" s="444">
        <f t="shared" ca="1" si="149"/>
        <v>-312801114273.94458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-312801114273.94458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-1303337976.1414356</v>
      </c>
      <c r="L3354" s="444">
        <f t="shared" ca="1" si="149"/>
        <v>-314104452250.086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-314104452250.086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-1308768551.0420251</v>
      </c>
      <c r="L3355" s="444">
        <f t="shared" ca="1" si="149"/>
        <v>-315413220801.12805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-315413220801.12805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-1314221753.3380334</v>
      </c>
      <c r="L3356" s="444">
        <f t="shared" ca="1" si="149"/>
        <v>-316727442554.46606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-316727442554.46606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-1319697677.3102753</v>
      </c>
      <c r="L3357" s="444">
        <f t="shared" ca="1" si="149"/>
        <v>-318047140231.77637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-318047140231.77637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-1325196417.6324015</v>
      </c>
      <c r="L3358" s="444">
        <f t="shared" ca="1" si="149"/>
        <v>-319372336649.40875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-319372336649.40875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-1330718069.3725364</v>
      </c>
      <c r="L3359" s="444">
        <f t="shared" ca="1" si="149"/>
        <v>-320703054718.78131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-320703054718.78131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-1336262727.9949222</v>
      </c>
      <c r="L3360" s="444">
        <f t="shared" ca="1" si="149"/>
        <v>-322039317446.77625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-322039317446.77625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-1341830489.3615677</v>
      </c>
      <c r="L3361" s="444">
        <f t="shared" ca="1" si="149"/>
        <v>-323381147936.13782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-323381147936.13782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-1347421449.7339075</v>
      </c>
      <c r="L3362" s="444">
        <f t="shared" ca="1" si="149"/>
        <v>-324728569385.8717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-324728569385.8717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-1353035705.7744653</v>
      </c>
      <c r="L3363" s="444">
        <f t="shared" ca="1" si="149"/>
        <v>-326081605091.64618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-326081605091.64618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-1358673354.5485258</v>
      </c>
      <c r="L3364" s="444">
        <f t="shared" ca="1" si="149"/>
        <v>-327440278446.1947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-327440278446.1947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-1364334493.5258112</v>
      </c>
      <c r="L3365" s="444">
        <f t="shared" ca="1" si="149"/>
        <v>-328804612939.72052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-328804612939.72052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-1370019220.5821688</v>
      </c>
      <c r="L3366" s="444">
        <f t="shared" ca="1" si="149"/>
        <v>-330174632160.30267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-330174632160.30267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-1375727634.0012612</v>
      </c>
      <c r="L3367" s="444">
        <f t="shared" ca="1" si="149"/>
        <v>-331550359794.30396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-331550359794.30396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-1381459832.4762664</v>
      </c>
      <c r="L3368" s="444">
        <f t="shared" ca="1" si="149"/>
        <v>-332931819626.78021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-332931819626.78021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-1387215915.1115842</v>
      </c>
      <c r="L3369" s="444">
        <f t="shared" ca="1" si="149"/>
        <v>-334319035541.89178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-334319035541.89178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-1392995981.4245491</v>
      </c>
      <c r="L3370" s="444">
        <f t="shared" ca="1" si="149"/>
        <v>-335712031523.31635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-335712031523.31635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-1398800131.3471515</v>
      </c>
      <c r="L3371" s="444">
        <f t="shared" ca="1" si="149"/>
        <v>-337110831654.66351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-337110831654.66351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-1404628465.2277646</v>
      </c>
      <c r="L3372" s="444">
        <f t="shared" ca="1" si="149"/>
        <v>-338515460119.8913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-338515460119.8913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-1410481083.8328805</v>
      </c>
      <c r="L3373" s="444">
        <f t="shared" ca="1" si="149"/>
        <v>-339925941203.72418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-339925941203.72418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-1416358088.3488507</v>
      </c>
      <c r="L3374" s="444">
        <f t="shared" ca="1" si="149"/>
        <v>-341342299292.07306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-341342299292.07306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-1422259580.3836377</v>
      </c>
      <c r="L3375" s="444">
        <f t="shared" ca="1" si="149"/>
        <v>-342764558872.45673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-342764558872.45673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-1428185661.9685698</v>
      </c>
      <c r="L3376" s="444">
        <f t="shared" ca="1" si="149"/>
        <v>-344192744534.42529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-344192744534.42529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-1434136435.5601053</v>
      </c>
      <c r="L3377" s="444">
        <f t="shared" ca="1" si="149"/>
        <v>-345626880969.98541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-345626880969.98541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-1440112004.0416059</v>
      </c>
      <c r="L3378" s="444">
        <f t="shared" ca="1" si="149"/>
        <v>-347066992974.02704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-347066992974.02704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-1446112470.7251127</v>
      </c>
      <c r="L3379" s="444">
        <f t="shared" ca="1" si="149"/>
        <v>-348513105444.75214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-348513105444.75214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-1452137939.3531339</v>
      </c>
      <c r="L3380" s="444">
        <f t="shared" ca="1" si="149"/>
        <v>-349965243384.10529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-349965243384.10529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-1458188514.1004386</v>
      </c>
      <c r="L3381" s="444">
        <f t="shared" ca="1" si="149"/>
        <v>-351423431898.20575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-351423431898.20575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-1464264299.5758572</v>
      </c>
      <c r="L3382" s="444">
        <f t="shared" ca="1" si="149"/>
        <v>-352887696197.78162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-352887696197.78162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-1470365400.82409</v>
      </c>
      <c r="L3383" s="444">
        <f t="shared" ca="1" si="149"/>
        <v>-354358061598.60571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-354358061598.60571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-1476491923.3275237</v>
      </c>
      <c r="L3384" s="444">
        <f t="shared" ca="1" si="149"/>
        <v>-355834553521.93323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-355834553521.93323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-1482643973.0080552</v>
      </c>
      <c r="L3385" s="444">
        <f t="shared" ca="1" si="149"/>
        <v>-357317197494.94128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-357317197494.94128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-1488821656.2289219</v>
      </c>
      <c r="L3386" s="444">
        <f t="shared" ca="1" si="149"/>
        <v>-358806019151.17023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-358806019151.17023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-1495025079.7965426</v>
      </c>
      <c r="L3387" s="444">
        <f t="shared" ca="1" si="149"/>
        <v>-360301044230.9668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-360301044230.9668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-1501254350.9623616</v>
      </c>
      <c r="L3388" s="444">
        <f t="shared" ca="1" si="149"/>
        <v>-361802298581.92914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-361802298581.92914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-1507509577.4247048</v>
      </c>
      <c r="L3389" s="444">
        <f t="shared" ca="1" si="149"/>
        <v>-363309808159.35382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-363309808159.35382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-1513790867.3306408</v>
      </c>
      <c r="L3390" s="444">
        <f t="shared" ca="1" si="149"/>
        <v>-364823599026.68445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-364823599026.68445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-1520098329.2778518</v>
      </c>
      <c r="L3391" s="444">
        <f t="shared" ca="1" si="149"/>
        <v>-366343697355.96228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-366343697355.96228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-1526432072.3165095</v>
      </c>
      <c r="L3392" s="444">
        <f t="shared" ca="1" si="149"/>
        <v>-367870129428.27881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-367870129428.27881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-1532792205.9511616</v>
      </c>
      <c r="L3393" s="444">
        <f t="shared" ca="1" si="149"/>
        <v>-369402921634.22998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-369402921634.22998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-1539178840.1426249</v>
      </c>
      <c r="L3394" s="444">
        <f t="shared" ca="1" si="149"/>
        <v>-370942100474.37262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-370942100474.37262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-1545592085.309886</v>
      </c>
      <c r="L3395" s="444">
        <f t="shared" ca="1" si="149"/>
        <v>-372487692559.6825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-372487692559.6825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-1552032052.3320103</v>
      </c>
      <c r="L3396" s="444">
        <f t="shared" ca="1" si="149"/>
        <v>-374039724612.01453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-374039724612.01453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-1558498852.5500605</v>
      </c>
      <c r="L3397" s="444">
        <f t="shared" ca="1" si="149"/>
        <v>-375598223464.56458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-375598223464.56458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-1564992597.7690191</v>
      </c>
      <c r="L3398" s="444">
        <f t="shared" ca="1" si="149"/>
        <v>-377163216062.33362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-377163216062.33362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-1571513400.2597234</v>
      </c>
      <c r="L3399" s="444">
        <f t="shared" ca="1" si="149"/>
        <v>-378734729462.59332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-378734729462.59332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-1578061372.7608056</v>
      </c>
      <c r="L3400" s="444">
        <f t="shared" ca="1" si="149"/>
        <v>-380312790835.35413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-380312790835.35413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-1584636628.4806421</v>
      </c>
      <c r="L3401" s="444">
        <f t="shared" ca="1" si="149"/>
        <v>-381897427463.83478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-381897427463.83478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-1591239281.0993116</v>
      </c>
      <c r="L3402" s="444">
        <f t="shared" ca="1" si="149"/>
        <v>-383488666744.93408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-383488666744.93408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-1597869444.7705586</v>
      </c>
      <c r="L3403" s="444">
        <f t="shared" ca="1" si="149"/>
        <v>-385086536189.70465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-385086536189.70465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-1604527234.1237693</v>
      </c>
      <c r="L3404" s="444">
        <f t="shared" ca="1" si="149"/>
        <v>-386691063423.82843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-386691063423.82843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-1611212764.2659519</v>
      </c>
      <c r="L3405" s="444">
        <f t="shared" ca="1" si="149"/>
        <v>-388302276188.09436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-388302276188.09436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-1617926150.7837265</v>
      </c>
      <c r="L3406" s="444">
        <f t="shared" ca="1" si="149"/>
        <v>-389920202338.87811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-389920202338.87811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-1624667509.7453256</v>
      </c>
      <c r="L3407" s="444">
        <f t="shared" ca="1" si="149"/>
        <v>-391544869848.62341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-391544869848.62341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-1631436957.7025976</v>
      </c>
      <c r="L3408" s="444">
        <f t="shared" ca="1" si="149"/>
        <v>-393176306806.32599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-393176306806.32599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-1638234611.6930249</v>
      </c>
      <c r="L3409" s="444">
        <f t="shared" ca="1" si="149"/>
        <v>-394814541418.01904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-394814541418.01904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-1645060589.2417459</v>
      </c>
      <c r="L3410" s="444">
        <f t="shared" ca="1" si="149"/>
        <v>-396459602007.2608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-396459602007.2608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-1651915008.3635867</v>
      </c>
      <c r="L3411" s="444">
        <f t="shared" ca="1" si="149"/>
        <v>-398111517015.62439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-398111517015.62439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-1658797987.5651016</v>
      </c>
      <c r="L3412" s="444">
        <f t="shared" ca="1" si="149"/>
        <v>-399770315003.18951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-399770315003.18951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-1665709645.8466229</v>
      </c>
      <c r="L3413" s="444">
        <f t="shared" ca="1" si="149"/>
        <v>-401436024649.03613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-401436024649.03613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-1672650102.7043171</v>
      </c>
      <c r="L3414" s="444">
        <f t="shared" ca="1" si="149"/>
        <v>-403108674751.74048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-403108674751.74048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-1679619478.132252</v>
      </c>
      <c r="L3415" s="444">
        <f t="shared" ca="1" si="149"/>
        <v>-404788294229.87274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-404788294229.87274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-1686617892.6244698</v>
      </c>
      <c r="L3416" s="444">
        <f t="shared" ca="1" si="149"/>
        <v>-406474912122.49719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-406474912122.49719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-1693645467.1770716</v>
      </c>
      <c r="L3417" s="444">
        <f t="shared" ca="1" si="149"/>
        <v>-408168557589.67426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-408168557589.67426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-1700702323.2903094</v>
      </c>
      <c r="L3418" s="444">
        <f t="shared" ca="1" si="149"/>
        <v>-409869259912.96454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-409869259912.96454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-1707788582.9706855</v>
      </c>
      <c r="L3419" s="444">
        <f t="shared" ca="1" si="149"/>
        <v>-411577048495.93524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-411577048495.93524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-1714904368.7330635</v>
      </c>
      <c r="L3420" s="444">
        <f t="shared" ca="1" si="149"/>
        <v>-413291952864.66833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-413291952864.66833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-1722049803.6027846</v>
      </c>
      <c r="L3421" s="444">
        <f t="shared" ca="1" si="149"/>
        <v>-415014002668.27112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-415014002668.27112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-1729225011.1177962</v>
      </c>
      <c r="L3422" s="444">
        <f t="shared" ca="1" si="149"/>
        <v>-416743227679.38892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-416743227679.38892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-1736430115.3307872</v>
      </c>
      <c r="L3423" s="444">
        <f t="shared" ca="1" si="149"/>
        <v>-418479657794.71973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-418479657794.71973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-1743665240.8113322</v>
      </c>
      <c r="L3424" s="444">
        <f t="shared" ca="1" si="149"/>
        <v>-420223323035.53107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-420223323035.53107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-1750930512.648046</v>
      </c>
      <c r="L3425" s="444">
        <f t="shared" ca="1" si="149"/>
        <v>-421974253548.17914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-421974253548.17914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-1758226056.4507463</v>
      </c>
      <c r="L3426" s="444">
        <f t="shared" ca="1" si="149"/>
        <v>-423732479604.62988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-423732479604.62988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-1765551998.3526244</v>
      </c>
      <c r="L3427" s="444">
        <f t="shared" ca="1" si="149"/>
        <v>-425498031602.98248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-425498031602.98248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-1772908465.0124271</v>
      </c>
      <c r="L3428" s="444">
        <f t="shared" ca="1" si="149"/>
        <v>-427270940067.99493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-427270940067.99493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-1780295583.6166456</v>
      </c>
      <c r="L3429" s="444">
        <f t="shared" ca="1" si="149"/>
        <v>-429051235651.61157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-429051235651.61157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-1787713481.8817148</v>
      </c>
      <c r="L3430" s="444">
        <f t="shared" ca="1" si="149"/>
        <v>-430838949133.49329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-430838949133.49329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-1795162288.0562222</v>
      </c>
      <c r="L3431" s="444">
        <f t="shared" ca="1" si="149"/>
        <v>-432634111421.5495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-432634111421.5495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-1802642130.9231229</v>
      </c>
      <c r="L3432" s="444">
        <f t="shared" ca="1" si="149"/>
        <v>-434436753552.4726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-434436753552.4726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-1810153139.8019691</v>
      </c>
      <c r="L3433" s="444">
        <f t="shared" ca="1" si="149"/>
        <v>-436246906692.27454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-436246906692.27454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-1817695444.5511436</v>
      </c>
      <c r="L3434" s="444">
        <f t="shared" ca="1" si="149"/>
        <v>-438064602136.82568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-438064602136.82568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-1825269175.5701072</v>
      </c>
      <c r="L3435" s="444">
        <f t="shared" ca="1" si="149"/>
        <v>-439889871312.39581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-439889871312.39581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-1832874463.8016491</v>
      </c>
      <c r="L3436" s="444">
        <f t="shared" ca="1" si="149"/>
        <v>-441722745776.19745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-441722745776.19745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-1840511440.7341559</v>
      </c>
      <c r="L3437" s="444">
        <f t="shared" ca="1" si="149"/>
        <v>-443563257216.93158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-443563257216.93158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-1848180238.4038815</v>
      </c>
      <c r="L3438" s="444">
        <f t="shared" ca="1" si="149"/>
        <v>-445411437455.33545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-445411437455.33545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-1855880989.3972311</v>
      </c>
      <c r="L3439" s="444">
        <f t="shared" ca="1" si="149"/>
        <v>-447267318444.73267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-447267318444.73267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-1863613826.8530524</v>
      </c>
      <c r="L3440" s="444">
        <f t="shared" ca="1" si="149"/>
        <v>-449130932271.58569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-449130932271.58569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-1871378884.4649403</v>
      </c>
      <c r="L3441" s="444">
        <f t="shared" ca="1" si="149"/>
        <v>-451002311156.05066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-451002311156.05066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-1879176296.4835443</v>
      </c>
      <c r="L3442" s="444">
        <f t="shared" ca="1" si="149"/>
        <v>-452881487452.53418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-452881487452.53418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-1887006197.7188923</v>
      </c>
      <c r="L3443" s="444">
        <f t="shared" ca="1" si="149"/>
        <v>-454768493650.25305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-454768493650.25305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-1894868723.542721</v>
      </c>
      <c r="L3444" s="444">
        <f t="shared" ca="1" si="149"/>
        <v>-456663362373.79578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-456663362373.79578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-1902764009.8908157</v>
      </c>
      <c r="L3445" s="444">
        <f t="shared" ca="1" si="149"/>
        <v>-458566126383.68658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-458566126383.68658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-1910692193.2653608</v>
      </c>
      <c r="L3446" s="444">
        <f t="shared" ca="1" si="149"/>
        <v>-460476818576.95197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-460476818576.95197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-1918653410.7372999</v>
      </c>
      <c r="L3447" s="444">
        <f t="shared" ca="1" si="149"/>
        <v>-462395471987.68927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-462395471987.68927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-1926647799.9487052</v>
      </c>
      <c r="L3448" s="444">
        <f t="shared" ca="1" si="149"/>
        <v>-464322119787.638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-464322119787.638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-1934675499.1151581</v>
      </c>
      <c r="L3449" s="444">
        <f t="shared" ca="1" si="149"/>
        <v>-466256795286.75317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-466256795286.75317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-1942736647.0281379</v>
      </c>
      <c r="L3450" s="444">
        <f t="shared" ca="1" si="149"/>
        <v>-468199531933.78131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-468199531933.78131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-1950831383.0574219</v>
      </c>
      <c r="L3451" s="444">
        <f t="shared" ca="1" si="149"/>
        <v>-470150363316.83875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-470150363316.83875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-1958959847.1534948</v>
      </c>
      <c r="L3452" s="444">
        <f t="shared" ca="1" si="149"/>
        <v>-472109323163.99225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-472109323163.99225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-1967122179.8499677</v>
      </c>
      <c r="L3453" s="444">
        <f t="shared" ca="1" si="149"/>
        <v>-474076445343.84222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-474076445343.84222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-1975318522.2660096</v>
      </c>
      <c r="L3454" s="444">
        <f t="shared" ca="1" si="149"/>
        <v>-476051763866.10822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-476051763866.10822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-1983549016.1087842</v>
      </c>
      <c r="L3455" s="444">
        <f t="shared" ca="1" si="149"/>
        <v>-478035312882.21698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-478035312882.21698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-1991813803.675904</v>
      </c>
      <c r="L3456" s="444">
        <f t="shared" ca="1" si="149"/>
        <v>-480027126685.89288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-480027126685.89288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-2000113027.857887</v>
      </c>
      <c r="L3457" s="444">
        <f t="shared" ca="1" si="149"/>
        <v>-482027239713.75079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-482027239713.75079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-2008446832.1406283</v>
      </c>
      <c r="L3458" s="444">
        <f t="shared" ca="1" si="149"/>
        <v>-484035686545.89142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-484035686545.89142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-2016815360.6078808</v>
      </c>
      <c r="L3459" s="444">
        <f t="shared" ca="1" si="149"/>
        <v>-486052501906.49933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-486052501906.49933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-2025218757.9437473</v>
      </c>
      <c r="L3460" s="444">
        <f t="shared" ca="1" si="149"/>
        <v>-488077720664.44305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-488077720664.44305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-2033657169.4351795</v>
      </c>
      <c r="L3461" s="444">
        <f t="shared" ca="1" si="149"/>
        <v>-490111377833.87823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-490111377833.87823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-2042130740.9744925</v>
      </c>
      <c r="L3462" s="444">
        <f t="shared" ca="1" si="149"/>
        <v>-492153508574.85272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-492153508574.85272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-2050639619.0618863</v>
      </c>
      <c r="L3463" s="444">
        <f t="shared" ca="1" si="149"/>
        <v>-494204148193.91461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-494204148193.91461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-2059183950.8079777</v>
      </c>
      <c r="L3464" s="444">
        <f t="shared" ca="1" si="149"/>
        <v>-496263332144.7226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-496263332144.7226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-2067763883.9363441</v>
      </c>
      <c r="L3465" s="444">
        <f t="shared" ca="1" si="149"/>
        <v>-498331096028.65894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-498331096028.65894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-2076379566.7860789</v>
      </c>
      <c r="L3466" s="444">
        <f t="shared" ca="1" si="149"/>
        <v>-500407475595.44501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-500407475595.44501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-2085031148.3143542</v>
      </c>
      <c r="L3467" s="444">
        <f t="shared" ca="1" si="149"/>
        <v>-502492506743.75934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-502492506743.75934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-2093718778.0989974</v>
      </c>
      <c r="L3468" s="444">
        <f t="shared" ca="1" si="149"/>
        <v>-504586225521.85834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-504586225521.85834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-2102442606.3410761</v>
      </c>
      <c r="L3469" s="444">
        <f t="shared" ca="1" si="149"/>
        <v>-506688668128.1994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-506688668128.1994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-2111202783.8674974</v>
      </c>
      <c r="L3470" s="444">
        <f t="shared" ca="1" si="149"/>
        <v>-508799870912.06689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-508799870912.06689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-2119999462.1336119</v>
      </c>
      <c r="L3471" s="444">
        <f t="shared" ca="1" si="149"/>
        <v>-510919870374.2005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-510919870374.2005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-2128832793.2258353</v>
      </c>
      <c r="L3472" s="444">
        <f t="shared" ca="1" si="149"/>
        <v>-513048703167.42633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-513048703167.42633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-2137702929.8642762</v>
      </c>
      <c r="L3473" s="444">
        <f t="shared" ca="1" si="149"/>
        <v>-515186406097.29059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-515186406097.29059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-2146610025.4053771</v>
      </c>
      <c r="L3474" s="444">
        <f t="shared" ca="1" si="149"/>
        <v>-517333016122.69598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-517333016122.69598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-2155554233.8445663</v>
      </c>
      <c r="L3475" s="444">
        <f t="shared" ca="1" si="149"/>
        <v>-519488570356.54053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-519488570356.54053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-2164535709.8189192</v>
      </c>
      <c r="L3476" s="444">
        <f t="shared" ca="1" si="149"/>
        <v>-521653106066.35944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-521653106066.35944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-2173554608.6098309</v>
      </c>
      <c r="L3477" s="444">
        <f t="shared" ca="1" si="149"/>
        <v>-523826660674.96924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-523826660674.96924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-2182611086.1457052</v>
      </c>
      <c r="L3478" s="444">
        <f t="shared" ca="1" si="149"/>
        <v>-526009271761.11493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-526009271761.11493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-2191705299.0046453</v>
      </c>
      <c r="L3479" s="444">
        <f t="shared" ca="1" si="149"/>
        <v>-528200977060.11957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-528200977060.11957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-2200837404.4171648</v>
      </c>
      <c r="L3480" s="444">
        <f t="shared" ca="1" si="149"/>
        <v>-530401814464.53674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-530401814464.53674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-2210007560.2689033</v>
      </c>
      <c r="L3481" s="444">
        <f t="shared" ca="1" si="149"/>
        <v>-532611822024.80566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-532611822024.80566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-2219215925.1033568</v>
      </c>
      <c r="L3482" s="444">
        <f t="shared" ca="1" si="149"/>
        <v>-534831037949.909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-534831037949.909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-2228462658.1246209</v>
      </c>
      <c r="L3483" s="444">
        <f t="shared" ca="1" si="149"/>
        <v>-537059500608.03363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-537059500608.03363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-2237747919.20014</v>
      </c>
      <c r="L3484" s="444">
        <f t="shared" ca="1" si="149"/>
        <v>-539297248527.23376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-539297248527.23376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-2247071868.8634739</v>
      </c>
      <c r="L3485" s="444">
        <f t="shared" ca="1" si="149"/>
        <v>-541544320396.09723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-541544320396.09723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-2256434668.3170719</v>
      </c>
      <c r="L3486" s="444">
        <f t="shared" ca="1" si="149"/>
        <v>-543800755064.41431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-543800755064.41431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-2265836479.4350595</v>
      </c>
      <c r="L3487" s="444">
        <f t="shared" ca="1" si="149"/>
        <v>-546066591543.84937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-546066591543.84937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-2275277464.7660389</v>
      </c>
      <c r="L3488" s="444">
        <f t="shared" ca="1" si="149"/>
        <v>-548341869008.61542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-548341869008.61542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-2284757787.5358977</v>
      </c>
      <c r="L3489" s="444">
        <f t="shared" ca="1" si="149"/>
        <v>-550626626796.15137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-550626626796.15137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-2294277611.6506305</v>
      </c>
      <c r="L3490" s="444">
        <f t="shared" ca="1" si="149"/>
        <v>-552920904407.802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-552920904407.802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-2303837101.6991749</v>
      </c>
      <c r="L3491" s="444">
        <f t="shared" ca="1" si="149"/>
        <v>-555224741509.50122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-555224741509.50122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-2313436422.956255</v>
      </c>
      <c r="L3492" s="444">
        <f t="shared" ca="1" si="149"/>
        <v>-557538177932.45752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-557538177932.45752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-2323075741.3852396</v>
      </c>
      <c r="L3493" s="444">
        <f t="shared" ca="1" si="149"/>
        <v>-559861253673.84277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-559861253673.84277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-2332755223.6410117</v>
      </c>
      <c r="L3494" s="444">
        <f t="shared" ca="1" si="149"/>
        <v>-562194008897.48376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-562194008897.48376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-2342475037.0728488</v>
      </c>
      <c r="L3495" s="444">
        <f t="shared" ca="1" si="149"/>
        <v>-564536483934.55664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-564536483934.55664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-2352235349.7273192</v>
      </c>
      <c r="L3496" s="444">
        <f t="shared" ca="1" si="149"/>
        <v>-566888719284.28394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-566888719284.28394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-2362036330.3511829</v>
      </c>
      <c r="L3497" s="444">
        <f t="shared" ca="1" si="149"/>
        <v>-569250755614.63513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-569250755614.63513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-2371878148.3943129</v>
      </c>
      <c r="L3498" s="444">
        <f t="shared" ca="1" si="149"/>
        <v>-571622633763.02942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-571622633763.02942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-2381760974.0126224</v>
      </c>
      <c r="L3499" s="444">
        <f t="shared" ca="1" si="149"/>
        <v>-574004394737.04199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-574004394737.04199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-2391684978.0710082</v>
      </c>
      <c r="L3500" s="444">
        <f t="shared" ca="1" si="149"/>
        <v>-576396079715.11304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-576396079715.11304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-2401650332.1463041</v>
      </c>
      <c r="L3501" s="444">
        <f t="shared" ca="1" si="149"/>
        <v>-578797730047.2594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-578797730047.2594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-2411657208.5302477</v>
      </c>
      <c r="L3502" s="444">
        <f t="shared" ca="1" si="149"/>
        <v>-581209387255.78967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-581209387255.78967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-2421705780.2324572</v>
      </c>
      <c r="L3503" s="444">
        <f t="shared" ca="1" si="149"/>
        <v>-583631093036.02209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-583631093036.02209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-2431796220.9834251</v>
      </c>
      <c r="L3504" s="444">
        <f t="shared" ca="1" si="149"/>
        <v>-586062889257.00549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-586062889257.00549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-2441928705.2375231</v>
      </c>
      <c r="L3505" s="444">
        <f t="shared" ca="1" si="149"/>
        <v>-588504817962.24304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-588504817962.24304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-2452103408.1760125</v>
      </c>
      <c r="L3506" s="444">
        <f t="shared" ca="1" si="149"/>
        <v>-590956921370.41907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-590956921370.41907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-2462320505.7100792</v>
      </c>
      <c r="L3507" s="444">
        <f t="shared" ca="1" si="149"/>
        <v>-593419241876.12915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-593419241876.12915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-2472580174.4838715</v>
      </c>
      <c r="L3508" s="444">
        <f t="shared" ca="1" si="149"/>
        <v>-595891822050.61304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-595891822050.61304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-2482882591.8775544</v>
      </c>
      <c r="L3509" s="444">
        <f t="shared" ca="1" si="149"/>
        <v>-598374704642.4906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-598374704642.4906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-2493227936.0103774</v>
      </c>
      <c r="L3510" s="444">
        <f t="shared" ca="1" si="149"/>
        <v>-600867932578.50098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-600867932578.50098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-2503616385.7437539</v>
      </c>
      <c r="L3511" s="444">
        <f t="shared" ca="1" si="149"/>
        <v>-603371548964.24475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-603371548964.24475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-2514048120.6843529</v>
      </c>
      <c r="L3512" s="444">
        <f t="shared" ca="1" si="149"/>
        <v>-605885597084.92908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-605885597084.92908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-2524523321.1872044</v>
      </c>
      <c r="L3513" s="444">
        <f t="shared" ca="1" si="149"/>
        <v>-608410120406.11633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-608410120406.11633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-2535042168.3588181</v>
      </c>
      <c r="L3514" s="444">
        <f t="shared" ca="1" si="149"/>
        <v>-610945162574.4751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-610945162574.4751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-2545604844.0603127</v>
      </c>
      <c r="L3515" s="444">
        <f t="shared" ca="1" si="149"/>
        <v>-613490767418.5354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-613490767418.5354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-2556211530.9105639</v>
      </c>
      <c r="L3516" s="444">
        <f t="shared" ca="1" si="149"/>
        <v>-616046978949.44592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-616046978949.44592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-2566862412.2893581</v>
      </c>
      <c r="L3517" s="444">
        <f t="shared" ca="1" si="149"/>
        <v>-618613841361.73523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-618613841361.73523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-2577557672.3405633</v>
      </c>
      <c r="L3518" s="444">
        <f t="shared" ca="1" si="149"/>
        <v>-621191399034.07581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-621191399034.07581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-2588297495.975316</v>
      </c>
      <c r="L3519" s="444">
        <f t="shared" ca="1" si="149"/>
        <v>-623779696530.05115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-623779696530.05115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-2599082068.8752131</v>
      </c>
      <c r="L3520" s="444">
        <f t="shared" ca="1" si="149"/>
        <v>-626378778598.92639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-626378778598.92639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-2609911577.4955268</v>
      </c>
      <c r="L3521" s="444">
        <f t="shared" ca="1" si="149"/>
        <v>-628988690176.42188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-628988690176.42188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-2620786209.0684242</v>
      </c>
      <c r="L3522" s="444">
        <f t="shared" ca="1" si="149"/>
        <v>-631609476385.49036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-631609476385.49036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-2631706151.6062098</v>
      </c>
      <c r="L3523" s="444">
        <f t="shared" ca="1" si="149"/>
        <v>-634241182537.09656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-634241182537.09656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-2642671593.9045691</v>
      </c>
      <c r="L3524" s="444">
        <f t="shared" ca="1" si="149"/>
        <v>-636883854131.0011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-636883854131.0011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-2653682725.5458379</v>
      </c>
      <c r="L3525" s="444">
        <f t="shared" ca="1" si="149"/>
        <v>-639537536856.547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-639537536856.547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-2664739736.9022789</v>
      </c>
      <c r="L3526" s="444">
        <f t="shared" ca="1" si="149"/>
        <v>-642202276593.44922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-642202276593.44922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-2675842819.1393719</v>
      </c>
      <c r="L3527" s="444">
        <f t="shared" ca="1" si="149"/>
        <v>-644878119412.58862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-644878119412.58862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-2686992164.2191191</v>
      </c>
      <c r="L3528" s="444">
        <f t="shared" ca="1" si="149"/>
        <v>-647565111576.80774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-647565111576.80774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-2698187964.9033656</v>
      </c>
      <c r="L3529" s="444">
        <f t="shared" ca="1" si="149"/>
        <v>-650263299541.71106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-650263299541.71106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-2709430414.7571292</v>
      </c>
      <c r="L3530" s="444">
        <f t="shared" ca="1" si="149"/>
        <v>-652972729956.46814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-652972729956.46814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-2720719708.1519504</v>
      </c>
      <c r="L3531" s="444">
        <f t="shared" ca="1" si="149"/>
        <v>-655693449664.62012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-655693449664.62012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-2732056040.2692504</v>
      </c>
      <c r="L3532" s="444">
        <f t="shared" ca="1" si="149"/>
        <v>-658425505704.8894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-658425505704.8894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-2743439607.1037059</v>
      </c>
      <c r="L3533" s="444">
        <f t="shared" ca="1" si="149"/>
        <v>-661168945311.99316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-661168945311.99316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-2754870605.4666381</v>
      </c>
      <c r="L3534" s="444">
        <f t="shared" ca="1" si="149"/>
        <v>-663923815917.45984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-663923815917.45984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-2766349232.9894161</v>
      </c>
      <c r="L3535" s="444">
        <f t="shared" ca="1" si="149"/>
        <v>-666690165150.44922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-666690165150.44922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-2777875688.1268716</v>
      </c>
      <c r="L3536" s="444">
        <f t="shared" ca="1" si="149"/>
        <v>-669468040838.57605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-669468040838.57605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-2789450170.1607337</v>
      </c>
      <c r="L3537" s="444">
        <f t="shared" ca="1" si="149"/>
        <v>-672257491008.73682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-672257491008.73682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-2801072879.2030702</v>
      </c>
      <c r="L3538" s="444">
        <f t="shared" ca="1" si="149"/>
        <v>-675058563887.93994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-675058563887.93994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-2812744016.1997499</v>
      </c>
      <c r="L3539" s="444">
        <f t="shared" ca="1" si="149"/>
        <v>-677871307904.13965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-677871307904.13965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-2824463782.9339151</v>
      </c>
      <c r="L3540" s="444">
        <f t="shared" ca="1" si="149"/>
        <v>-680695771687.07361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-680695771687.07361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-2836232382.0294733</v>
      </c>
      <c r="L3541" s="444">
        <f t="shared" ca="1" si="149"/>
        <v>-683532004069.10303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-683532004069.10303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-2848050016.954596</v>
      </c>
      <c r="L3542" s="444">
        <f t="shared" ca="1" si="149"/>
        <v>-686380054086.05762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-686380054086.05762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-2859916892.0252399</v>
      </c>
      <c r="L3543" s="444">
        <f t="shared" ca="1" si="149"/>
        <v>-689239970978.08289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-689239970978.08289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-2871833212.4086785</v>
      </c>
      <c r="L3544" s="444">
        <f t="shared" ca="1" si="149"/>
        <v>-692111804190.49158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-692111804190.49158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-2883799184.127048</v>
      </c>
      <c r="L3545" s="444">
        <f t="shared" ca="1" si="149"/>
        <v>-694995603374.61865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-694995603374.61865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-2895815014.0609112</v>
      </c>
      <c r="L3546" s="444">
        <f t="shared" ca="1" si="149"/>
        <v>-697891418388.67957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-697891418388.67957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-2907880909.9528313</v>
      </c>
      <c r="L3547" s="444">
        <f t="shared" ca="1" si="149"/>
        <v>-700799299298.63245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-700799299298.63245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-2919997080.4109683</v>
      </c>
      <c r="L3548" s="444">
        <f t="shared" ca="1" si="149"/>
        <v>-703719296379.04346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-703719296379.04346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-2932163734.9126811</v>
      </c>
      <c r="L3549" s="444">
        <f t="shared" ca="1" si="149"/>
        <v>-706651460113.95618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-706651460113.95618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-2944381083.8081508</v>
      </c>
      <c r="L3550" s="444">
        <f t="shared" ca="1" si="149"/>
        <v>-709595841197.76428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-709595841197.76428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-2956649338.324018</v>
      </c>
      <c r="L3551" s="444">
        <f t="shared" ca="1" si="149"/>
        <v>-712552490536.08826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-712552490536.08826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-2968968710.5670342</v>
      </c>
      <c r="L3552" s="444">
        <f t="shared" ca="1" si="149"/>
        <v>-715521459246.65527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-715521459246.65527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-2981339413.5277305</v>
      </c>
      <c r="L3553" s="444">
        <f t="shared" ca="1" si="149"/>
        <v>-718502798660.18298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-718502798660.18298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-2993761661.084096</v>
      </c>
      <c r="L3554" s="444">
        <f t="shared" ca="1" si="149"/>
        <v>-721496560321.26709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-721496560321.26709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-3006235668.0052795</v>
      </c>
      <c r="L3555" s="444">
        <f t="shared" ca="1" si="149"/>
        <v>-724502795989.27234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-724502795989.27234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-3018761649.9553013</v>
      </c>
      <c r="L3556" s="444">
        <f t="shared" ca="1" si="149"/>
        <v>-727521557639.22766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-727521557639.22766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-3031339823.4967818</v>
      </c>
      <c r="L3557" s="444">
        <f t="shared" ca="1" si="149"/>
        <v>-730552897462.72449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-730552897462.72449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-3043970406.0946856</v>
      </c>
      <c r="L3558" s="444">
        <f t="shared" ca="1" si="149"/>
        <v>-733596867868.81921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-733596867868.81921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-3056653616.12008</v>
      </c>
      <c r="L3559" s="444">
        <f t="shared" ca="1" si="149"/>
        <v>-736653521484.93933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-736653521484.93933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-3069389672.8539138</v>
      </c>
      <c r="L3560" s="444">
        <f t="shared" ca="1" si="149"/>
        <v>-739722911157.79321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-739722911157.79321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-3082178796.4908051</v>
      </c>
      <c r="L3561" s="444">
        <f t="shared" ca="1" si="149"/>
        <v>-742805089954.28406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-742805089954.28406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-3095021208.1428504</v>
      </c>
      <c r="L3562" s="444">
        <f t="shared" ca="1" si="149"/>
        <v>-745900111162.42688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-745900111162.42688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-3107917129.8434453</v>
      </c>
      <c r="L3563" s="444">
        <f t="shared" ca="1" si="149"/>
        <v>-749008028292.27039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-749008028292.27039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-3120866784.5511265</v>
      </c>
      <c r="L3564" s="444">
        <f t="shared" ca="1" si="149"/>
        <v>-752128895076.82153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-752128895076.82153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-3133870396.1534228</v>
      </c>
      <c r="L3565" s="444">
        <f t="shared" ca="1" si="149"/>
        <v>-755262765472.97498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-755262765472.97498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-3146928189.4707289</v>
      </c>
      <c r="L3566" s="444">
        <f t="shared" ca="1" si="149"/>
        <v>-758409693662.44568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-758409693662.44568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-3160040390.2601905</v>
      </c>
      <c r="L3567" s="444">
        <f t="shared" ca="1" si="149"/>
        <v>-761569734052.70581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-761569734052.70581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-3173207225.2196074</v>
      </c>
      <c r="L3568" s="444">
        <f t="shared" ca="1" si="149"/>
        <v>-764742941277.92542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-764742941277.92542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-3186428921.9913559</v>
      </c>
      <c r="L3569" s="444">
        <f t="shared" ca="1" si="149"/>
        <v>-767929370199.91675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-767929370199.91675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-3199705709.1663198</v>
      </c>
      <c r="L3570" s="444">
        <f t="shared" ca="1" si="149"/>
        <v>-771129075909.08301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-771129075909.08301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-3213037816.2878456</v>
      </c>
      <c r="L3571" s="444">
        <f t="shared" ca="1" si="149"/>
        <v>-774342113725.37085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-774342113725.37085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-3226425473.8557119</v>
      </c>
      <c r="L3572" s="444">
        <f t="shared" ca="1" si="149"/>
        <v>-777568539199.22656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-777568539199.22656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-3239868913.3301105</v>
      </c>
      <c r="L3573" s="444">
        <f t="shared" ca="1" si="149"/>
        <v>-780808408112.55664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-780808408112.55664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-3253368367.1356525</v>
      </c>
      <c r="L3574" s="444">
        <f t="shared" ca="1" si="149"/>
        <v>-784061776479.69226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-784061776479.69226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-3266924068.6653843</v>
      </c>
      <c r="L3575" s="444">
        <f t="shared" ca="1" si="149"/>
        <v>-787328700548.35767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-787328700548.35767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-3280536252.2848234</v>
      </c>
      <c r="L3576" s="444">
        <f t="shared" ca="1" si="149"/>
        <v>-790609236800.64246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-790609236800.64246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-3294205153.33601</v>
      </c>
      <c r="L3577" s="444">
        <f t="shared" ca="1" si="149"/>
        <v>-793903441953.97852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-793903441953.97852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-3307931008.1415772</v>
      </c>
      <c r="L3578" s="444">
        <f t="shared" ref="L3578:L3832" ca="1" si="154">I3578-J3578+K3578</f>
        <v>-797211372962.12012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-797211372962.12012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-3321714054.0088339</v>
      </c>
      <c r="L3579" s="444">
        <f t="shared" ca="1" si="154"/>
        <v>-800533087016.12891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-800533087016.12891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-3335554529.2338705</v>
      </c>
      <c r="L3580" s="444">
        <f t="shared" ca="1" si="154"/>
        <v>-803868641545.36279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-803868641545.36279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-3349452673.1056781</v>
      </c>
      <c r="L3581" s="444">
        <f t="shared" ca="1" si="154"/>
        <v>-807218094218.46851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-807218094218.46851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-3363408725.9102855</v>
      </c>
      <c r="L3582" s="444">
        <f t="shared" ca="1" si="154"/>
        <v>-810581502944.37878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-810581502944.37878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-3377422928.9349117</v>
      </c>
      <c r="L3583" s="444">
        <f t="shared" ca="1" si="154"/>
        <v>-813958925873.31372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-813958925873.31372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-3391495524.4721403</v>
      </c>
      <c r="L3584" s="444">
        <f t="shared" ca="1" si="154"/>
        <v>-817350421397.78589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-817350421397.78589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-3405626755.8241076</v>
      </c>
      <c r="L3585" s="444">
        <f t="shared" ca="1" si="154"/>
        <v>-820756048153.60999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-820756048153.60999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-3419816867.3067083</v>
      </c>
      <c r="L3586" s="444">
        <f t="shared" ca="1" si="154"/>
        <v>-824175865020.91675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-824175865020.91675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-3434066104.2538199</v>
      </c>
      <c r="L3587" s="444">
        <f t="shared" ca="1" si="154"/>
        <v>-827609931125.17053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-827609931125.17053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-3448374713.021544</v>
      </c>
      <c r="L3588" s="444">
        <f t="shared" ca="1" si="154"/>
        <v>-831058305838.19202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-831058305838.19202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-3462742940.9924664</v>
      </c>
      <c r="L3589" s="444">
        <f t="shared" ca="1" si="154"/>
        <v>-834521048779.18445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-834521048779.18445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-3477171036.5799351</v>
      </c>
      <c r="L3590" s="444">
        <f t="shared" ca="1" si="154"/>
        <v>-837998219815.7644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-837998219815.7644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-3491659249.2323518</v>
      </c>
      <c r="L3591" s="444">
        <f t="shared" ca="1" si="154"/>
        <v>-841489879064.9967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-841489879064.9967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-3506207829.4374862</v>
      </c>
      <c r="L3592" s="444">
        <f t="shared" ca="1" si="154"/>
        <v>-844996086894.4342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-844996086894.4342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-3520817028.726809</v>
      </c>
      <c r="L3593" s="444">
        <f t="shared" ca="1" si="154"/>
        <v>-848516903923.16101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-848516903923.16101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-3535487099.6798377</v>
      </c>
      <c r="L3594" s="444">
        <f t="shared" ca="1" si="154"/>
        <v>-852052391022.84082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-852052391022.84082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-3550218295.9285035</v>
      </c>
      <c r="L3595" s="444">
        <f t="shared" ca="1" si="154"/>
        <v>-855602609318.76929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-855602609318.76929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-3565010872.1615386</v>
      </c>
      <c r="L3596" s="444">
        <f t="shared" ca="1" si="154"/>
        <v>-859167620190.93079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-859167620190.93079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-3579865084.1288786</v>
      </c>
      <c r="L3597" s="444">
        <f t="shared" ca="1" si="154"/>
        <v>-862747485275.05969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-862747485275.05969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-3594781188.6460819</v>
      </c>
      <c r="L3598" s="444">
        <f t="shared" ca="1" si="154"/>
        <v>-866342266463.70581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-866342266463.70581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-3609759443.598774</v>
      </c>
      <c r="L3599" s="444">
        <f t="shared" ca="1" si="154"/>
        <v>-869952025907.30457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-869952025907.30457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-3624800107.9471021</v>
      </c>
      <c r="L3600" s="444">
        <f t="shared" ca="1" si="154"/>
        <v>-873576826015.25171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-873576826015.25171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-3639903441.7302151</v>
      </c>
      <c r="L3601" s="444">
        <f t="shared" ca="1" si="154"/>
        <v>-877216729456.98193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-877216729456.98193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-3655069706.0707579</v>
      </c>
      <c r="L3602" s="444">
        <f t="shared" ca="1" si="154"/>
        <v>-880871799163.05273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-880871799163.05273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-3670299163.1793861</v>
      </c>
      <c r="L3603" s="444">
        <f t="shared" ca="1" si="154"/>
        <v>-884542098326.23218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-884542098326.23218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-3685592076.3593006</v>
      </c>
      <c r="L3604" s="444">
        <f t="shared" ca="1" si="154"/>
        <v>-888227690402.59143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-888227690402.59143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-3700948710.0107975</v>
      </c>
      <c r="L3605" s="444">
        <f t="shared" ca="1" si="154"/>
        <v>-891928639112.60217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-891928639112.60217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-3716369329.6358428</v>
      </c>
      <c r="L3606" s="444">
        <f t="shared" ca="1" si="154"/>
        <v>-895645008442.23804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-895645008442.23804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-3731854201.842658</v>
      </c>
      <c r="L3607" s="444">
        <f t="shared" ca="1" si="154"/>
        <v>-899376862644.08069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-899376862644.08069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-3747403594.3503361</v>
      </c>
      <c r="L3608" s="444">
        <f t="shared" ca="1" si="154"/>
        <v>-903124266238.43103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-903124266238.43103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-3763017775.9934621</v>
      </c>
      <c r="L3609" s="444">
        <f t="shared" ca="1" si="154"/>
        <v>-906887284014.42444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-906887284014.42444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-3778697016.7267685</v>
      </c>
      <c r="L3610" s="444">
        <f t="shared" ca="1" si="154"/>
        <v>-910665981031.15125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-910665981031.15125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-3794441587.629797</v>
      </c>
      <c r="L3611" s="444">
        <f t="shared" ca="1" si="154"/>
        <v>-914460422618.78101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-914460422618.78101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-3810251760.9115872</v>
      </c>
      <c r="L3612" s="444">
        <f t="shared" ca="1" si="154"/>
        <v>-918270674379.69263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-918270674379.69263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-3826127809.9153857</v>
      </c>
      <c r="L3613" s="444">
        <f t="shared" ca="1" si="154"/>
        <v>-922096802189.60803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-922096802189.60803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-3842070009.1233668</v>
      </c>
      <c r="L3614" s="444">
        <f t="shared" ca="1" si="154"/>
        <v>-925938872198.73145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-925938872198.73145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-3858078634.1613812</v>
      </c>
      <c r="L3615" s="444">
        <f t="shared" ca="1" si="154"/>
        <v>-929796950832.89282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-929796950832.89282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-3874153961.80372</v>
      </c>
      <c r="L3616" s="444">
        <f t="shared" ca="1" si="154"/>
        <v>-933671104794.69653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-933671104794.69653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-3890296269.9779019</v>
      </c>
      <c r="L3617" s="444">
        <f t="shared" ca="1" si="154"/>
        <v>-937561401064.67444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-937561401064.67444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-3906505837.7694774</v>
      </c>
      <c r="L3618" s="444">
        <f t="shared" ca="1" si="154"/>
        <v>-941467906902.44397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-941467906902.44397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-3922782945.4268503</v>
      </c>
      <c r="L3619" s="444">
        <f t="shared" ca="1" si="154"/>
        <v>-945390689847.87085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-945390689847.87085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-3939127874.366128</v>
      </c>
      <c r="L3620" s="444">
        <f t="shared" ca="1" si="154"/>
        <v>-949329817722.23694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-949329817722.23694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-3955540907.1759877</v>
      </c>
      <c r="L3621" s="444">
        <f t="shared" ca="1" si="154"/>
        <v>-953285358629.41296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-953285358629.41296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-3972022327.6225543</v>
      </c>
      <c r="L3622" s="444">
        <f t="shared" ca="1" si="154"/>
        <v>-957257380957.03552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-957257380957.03552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-3988572420.6543145</v>
      </c>
      <c r="L3623" s="444">
        <f t="shared" ca="1" si="154"/>
        <v>-961245953377.68982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-961245953377.68982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-4005191472.4070415</v>
      </c>
      <c r="L3624" s="444">
        <f t="shared" ca="1" si="154"/>
        <v>-965251144850.0968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-965251144850.0968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-4021879770.2087364</v>
      </c>
      <c r="L3625" s="444">
        <f t="shared" ca="1" si="154"/>
        <v>-969273024620.30554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-969273024620.30554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-4038637602.5846062</v>
      </c>
      <c r="L3626" s="444">
        <f t="shared" ca="1" si="154"/>
        <v>-973311662222.89014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-973311662222.89014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-4055465259.2620416</v>
      </c>
      <c r="L3627" s="444">
        <f t="shared" ca="1" si="154"/>
        <v>-977367127482.15222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-977367127482.15222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-4072363031.1756339</v>
      </c>
      <c r="L3628" s="444">
        <f t="shared" ca="1" si="154"/>
        <v>-981439490513.32788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-981439490513.32788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-4089331210.4721999</v>
      </c>
      <c r="L3629" s="444">
        <f t="shared" ca="1" si="154"/>
        <v>-985528821723.80005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-985528821723.80005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-4106370090.5158339</v>
      </c>
      <c r="L3630" s="444">
        <f t="shared" ca="1" si="154"/>
        <v>-989635191814.31592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-989635191814.31592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-4123479965.8929834</v>
      </c>
      <c r="L3631" s="444">
        <f t="shared" ca="1" si="154"/>
        <v>-993758671780.20886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-993758671780.20886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-4140661132.4175367</v>
      </c>
      <c r="L3632" s="444">
        <f t="shared" ca="1" si="154"/>
        <v>-997899332912.62634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-997899332912.62634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-4157913887.1359434</v>
      </c>
      <c r="L3633" s="444">
        <f t="shared" ca="1" si="154"/>
        <v>-1002057246799.7623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-1002057246799.7623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-4175238528.3323426</v>
      </c>
      <c r="L3634" s="444">
        <f t="shared" ca="1" si="154"/>
        <v>-1006232485328.0947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-1006232485328.0947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-4192635355.5337281</v>
      </c>
      <c r="L3635" s="444">
        <f t="shared" ca="1" si="154"/>
        <v>-1010425120683.6284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-1010425120683.6284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-4210104669.5151176</v>
      </c>
      <c r="L3636" s="444">
        <f t="shared" ca="1" si="154"/>
        <v>-1014635225353.1436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-1014635225353.1436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-4227646772.3047647</v>
      </c>
      <c r="L3637" s="444">
        <f t="shared" ca="1" si="154"/>
        <v>-1018862872125.4484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-1018862872125.4484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-4245261967.1893687</v>
      </c>
      <c r="L3638" s="444">
        <f t="shared" ca="1" si="154"/>
        <v>-1023108134092.6377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-1023108134092.6377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-4262950558.7193236</v>
      </c>
      <c r="L3639" s="444">
        <f t="shared" ca="1" si="154"/>
        <v>-1027371084651.3571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-1027371084651.3571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-4280712852.7139878</v>
      </c>
      <c r="L3640" s="444">
        <f t="shared" ca="1" si="154"/>
        <v>-1031651797504.071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-1031651797504.071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-4298549156.266963</v>
      </c>
      <c r="L3641" s="444">
        <f t="shared" ca="1" si="154"/>
        <v>-1035950346660.338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-1035950346660.338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-4316459777.7514086</v>
      </c>
      <c r="L3642" s="444">
        <f t="shared" ca="1" si="154"/>
        <v>-1040266806438.0895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-1040266806438.0895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-4334445026.8253727</v>
      </c>
      <c r="L3643" s="444">
        <f t="shared" ca="1" si="154"/>
        <v>-1044601251464.9148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-1044601251464.9148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-4352505214.4371443</v>
      </c>
      <c r="L3644" s="444">
        <f t="shared" ca="1" si="154"/>
        <v>-1048953756679.3519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-1048953756679.3519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-4370640652.8306322</v>
      </c>
      <c r="L3645" s="444">
        <f t="shared" ca="1" si="154"/>
        <v>-1053324397332.1826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-1053324397332.1826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-4388851655.5507612</v>
      </c>
      <c r="L3646" s="444">
        <f t="shared" ca="1" si="154"/>
        <v>-1057713248987.7334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-1057713248987.7334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-4407138537.4488897</v>
      </c>
      <c r="L3647" s="444">
        <f t="shared" ca="1" si="154"/>
        <v>-1062120387525.1823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-1062120387525.1823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-4425501614.6882601</v>
      </c>
      <c r="L3648" s="444">
        <f t="shared" ca="1" si="154"/>
        <v>-1066545889139.8705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-1066545889139.8705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-4443941204.7494602</v>
      </c>
      <c r="L3649" s="444">
        <f t="shared" ca="1" si="154"/>
        <v>-1070989830344.62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-1070989830344.62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-4462457626.4359169</v>
      </c>
      <c r="L3650" s="444">
        <f t="shared" ca="1" si="154"/>
        <v>-1075452287971.0559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-1075452287971.0559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-4481051199.8793993</v>
      </c>
      <c r="L3651" s="444">
        <f t="shared" ca="1" si="154"/>
        <v>-1079933339170.9353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-1079933339170.9353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-4499722246.5455637</v>
      </c>
      <c r="L3652" s="444">
        <f t="shared" ca="1" si="154"/>
        <v>-1084433061417.4808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-1084433061417.4808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-4518471089.2395039</v>
      </c>
      <c r="L3653" s="444">
        <f t="shared" ca="1" si="154"/>
        <v>-1088951532506.7203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-1088951532506.7203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-4537298052.1113348</v>
      </c>
      <c r="L3654" s="444">
        <f t="shared" ca="1" si="154"/>
        <v>-1093488830558.8317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-1093488830558.8317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-4556203460.6617985</v>
      </c>
      <c r="L3655" s="444">
        <f t="shared" ca="1" si="154"/>
        <v>-1098045034019.4934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-1098045034019.4934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-4575187641.7478886</v>
      </c>
      <c r="L3656" s="444">
        <f t="shared" ca="1" si="154"/>
        <v>-1102620221661.2412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-1102620221661.2412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-4594250923.5885048</v>
      </c>
      <c r="L3657" s="444">
        <f t="shared" ca="1" si="154"/>
        <v>-1107214472584.8298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-1107214472584.8298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-4613393635.7701244</v>
      </c>
      <c r="L3658" s="444">
        <f t="shared" ca="1" si="154"/>
        <v>-1111827866220.5999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-1111827866220.5999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-4632616109.2524996</v>
      </c>
      <c r="L3659" s="444">
        <f t="shared" ca="1" si="154"/>
        <v>-1116460482329.8523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-1116460482329.8523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-4651918676.3743849</v>
      </c>
      <c r="L3660" s="444">
        <f t="shared" ca="1" si="154"/>
        <v>-1121112401006.2266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-1121112401006.2266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-4671301670.8592777</v>
      </c>
      <c r="L3661" s="444">
        <f t="shared" ca="1" si="154"/>
        <v>-1125783702677.0859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-1125783702677.0859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-4690765427.8211918</v>
      </c>
      <c r="L3662" s="444">
        <f t="shared" ca="1" si="154"/>
        <v>-1130474468104.9072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-1130474468104.9072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-4710310283.7704468</v>
      </c>
      <c r="L3663" s="444">
        <f t="shared" ca="1" si="154"/>
        <v>-1135184778388.6777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-1135184778388.6777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-4729936576.6194906</v>
      </c>
      <c r="L3664" s="444">
        <f t="shared" ca="1" si="154"/>
        <v>-1139914714965.2971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-1139914714965.2971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-4749644645.6887379</v>
      </c>
      <c r="L3665" s="444">
        <f t="shared" ca="1" si="154"/>
        <v>-1144664359610.9858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-1144664359610.9858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-4769434831.7124405</v>
      </c>
      <c r="L3666" s="444">
        <f t="shared" ca="1" si="154"/>
        <v>-1149433794442.6982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-1149433794442.6982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-4789307476.8445759</v>
      </c>
      <c r="L3667" s="444">
        <f t="shared" ca="1" si="154"/>
        <v>-1154223101919.5427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-1154223101919.5427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-4809262924.6647615</v>
      </c>
      <c r="L3668" s="444">
        <f t="shared" ca="1" si="154"/>
        <v>-1159032364844.2075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-1159032364844.2075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-4829301520.1841984</v>
      </c>
      <c r="L3669" s="444">
        <f t="shared" ca="1" si="154"/>
        <v>-1163861666364.3916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-1163861666364.3916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-4849423609.8516312</v>
      </c>
      <c r="L3670" s="444">
        <f t="shared" ca="1" si="154"/>
        <v>-1168711089974.2432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-1168711089974.2432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-4869629541.5593462</v>
      </c>
      <c r="L3671" s="444">
        <f t="shared" ca="1" si="154"/>
        <v>-1173580719515.8025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-1173580719515.8025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-4889919664.6491766</v>
      </c>
      <c r="L3672" s="444">
        <f t="shared" ca="1" si="154"/>
        <v>-1178470639180.4517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-1178470639180.4517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-4910294329.9185486</v>
      </c>
      <c r="L3673" s="444">
        <f t="shared" ca="1" si="154"/>
        <v>-1183380933510.3701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-1183380933510.3701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-4930753889.6265421</v>
      </c>
      <c r="L3674" s="444">
        <f t="shared" ca="1" si="154"/>
        <v>-1188311687399.9966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-1188311687399.9966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-4951298697.4999857</v>
      </c>
      <c r="L3675" s="444">
        <f t="shared" ca="1" si="154"/>
        <v>-1193262986097.4966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-1193262986097.4966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-4971929108.7395687</v>
      </c>
      <c r="L3676" s="444">
        <f t="shared" ca="1" si="154"/>
        <v>-1198234915206.2361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-1198234915206.2361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-4992645480.0259838</v>
      </c>
      <c r="L3677" s="444">
        <f t="shared" ca="1" si="154"/>
        <v>-1203227560686.262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-1203227560686.262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-5013448169.5260916</v>
      </c>
      <c r="L3678" s="444">
        <f t="shared" ca="1" si="154"/>
        <v>-1208241008855.7881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-1208241008855.7881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-5034337536.8991165</v>
      </c>
      <c r="L3679" s="444">
        <f t="shared" ca="1" si="154"/>
        <v>-1213275346392.6873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-1213275346392.6873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-5055313943.3028631</v>
      </c>
      <c r="L3680" s="444">
        <f t="shared" ca="1" si="154"/>
        <v>-1218330660335.9902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-1218330660335.9902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-5076377751.3999596</v>
      </c>
      <c r="L3681" s="444">
        <f t="shared" ca="1" si="154"/>
        <v>-1223407038087.3901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-1223407038087.3901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-5097529325.3641253</v>
      </c>
      <c r="L3682" s="444">
        <f t="shared" ca="1" si="154"/>
        <v>-1228504567412.7542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-1228504567412.7542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-5118769030.8864756</v>
      </c>
      <c r="L3683" s="444">
        <f t="shared" ca="1" si="154"/>
        <v>-1233623336443.6406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-1233623336443.6406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-5140097235.1818361</v>
      </c>
      <c r="L3684" s="444">
        <f t="shared" ca="1" si="154"/>
        <v>-1238763433678.8225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-1238763433678.8225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-5161514306.9950933</v>
      </c>
      <c r="L3685" s="444">
        <f t="shared" ca="1" si="154"/>
        <v>-1243924947985.8176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-1243924947985.8176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-5183020616.6075735</v>
      </c>
      <c r="L3686" s="444">
        <f t="shared" ca="1" si="154"/>
        <v>-1249107968602.4253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-1249107968602.4253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-5204616535.8434391</v>
      </c>
      <c r="L3687" s="444">
        <f t="shared" ca="1" si="154"/>
        <v>-1254312585138.2688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-1254312585138.2688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-5226302438.0761204</v>
      </c>
      <c r="L3688" s="444">
        <f t="shared" ca="1" si="154"/>
        <v>-1259538887576.345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-1259538887576.345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-5248078698.2347708</v>
      </c>
      <c r="L3689" s="444">
        <f t="shared" ca="1" si="154"/>
        <v>-1264786966274.5798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-1264786966274.5798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-5269945692.8107491</v>
      </c>
      <c r="L3690" s="444">
        <f t="shared" ca="1" si="154"/>
        <v>-1270056911967.3906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-1270056911967.3906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-5291903799.8641272</v>
      </c>
      <c r="L3691" s="444">
        <f t="shared" ca="1" si="154"/>
        <v>-1275348815767.2546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-1275348815767.2546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-5313953399.0302277</v>
      </c>
      <c r="L3692" s="444">
        <f t="shared" ca="1" si="154"/>
        <v>-1280662769166.2849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-1280662769166.2849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-5336094871.5261869</v>
      </c>
      <c r="L3693" s="444">
        <f t="shared" ca="1" si="154"/>
        <v>-1285998864037.811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-1285998864037.811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-5358328600.157546</v>
      </c>
      <c r="L3694" s="444">
        <f t="shared" ca="1" si="154"/>
        <v>-1291357192637.9685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-1291357192637.9685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-5380654969.3248692</v>
      </c>
      <c r="L3695" s="444">
        <f t="shared" ca="1" si="154"/>
        <v>-1296737847607.2935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-1296737847607.2935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-5403074365.0303898</v>
      </c>
      <c r="L3696" s="444">
        <f t="shared" ca="1" si="154"/>
        <v>-1302140921972.3237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-1302140921972.3237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-5425587174.8846817</v>
      </c>
      <c r="L3697" s="444">
        <f t="shared" ca="1" si="154"/>
        <v>-1307566509147.2085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-1307566509147.2085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-5448193788.113369</v>
      </c>
      <c r="L3698" s="444">
        <f t="shared" ca="1" si="154"/>
        <v>-1313014702935.3218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-1313014702935.3218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-5470894595.5638409</v>
      </c>
      <c r="L3699" s="444">
        <f t="shared" ca="1" si="154"/>
        <v>-1318485597530.8855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-1318485597530.8855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-5493689989.7120228</v>
      </c>
      <c r="L3700" s="444">
        <f t="shared" ca="1" si="154"/>
        <v>-1323979287520.5974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-1323979287520.5974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-5516580364.6691561</v>
      </c>
      <c r="L3701" s="444">
        <f t="shared" ca="1" si="154"/>
        <v>-1329495867885.2666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-1329495867885.2666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-5539566116.188611</v>
      </c>
      <c r="L3702" s="444">
        <f t="shared" ca="1" si="154"/>
        <v>-1335035434001.4553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-1335035434001.4553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-5562647641.6727304</v>
      </c>
      <c r="L3703" s="444">
        <f t="shared" ca="1" si="154"/>
        <v>-1340598081643.1282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-1340598081643.1282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-5585825340.1797009</v>
      </c>
      <c r="L3704" s="444">
        <f t="shared" ca="1" si="154"/>
        <v>-1346183906983.3079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-1346183906983.3079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-5609099612.4304495</v>
      </c>
      <c r="L3705" s="444">
        <f t="shared" ca="1" si="154"/>
        <v>-1351793006595.7383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-1351793006595.7383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-5632470860.8155766</v>
      </c>
      <c r="L3706" s="444">
        <f t="shared" ca="1" si="154"/>
        <v>-1357425477456.554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-1357425477456.554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-5655939489.4023085</v>
      </c>
      <c r="L3707" s="444">
        <f t="shared" ca="1" si="154"/>
        <v>-1363081416945.9563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-1363081416945.9563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-5679505903.9414845</v>
      </c>
      <c r="L3708" s="444">
        <f t="shared" ca="1" si="154"/>
        <v>-1368760922849.8977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-1368760922849.8977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-5703170511.8745737</v>
      </c>
      <c r="L3709" s="444">
        <f t="shared" ca="1" si="154"/>
        <v>-1374464093361.7722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-1374464093361.7722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-5726933722.3407173</v>
      </c>
      <c r="L3710" s="444">
        <f t="shared" ca="1" si="154"/>
        <v>-1380191027084.113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-1380191027084.113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-5750795946.1838045</v>
      </c>
      <c r="L3711" s="444">
        <f t="shared" ca="1" si="154"/>
        <v>-1385941823030.2969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-1385941823030.2969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-5774757595.9595699</v>
      </c>
      <c r="L3712" s="444">
        <f t="shared" ca="1" si="154"/>
        <v>-1391716580626.2563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-1391716580626.2563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-5798819085.9427347</v>
      </c>
      <c r="L3713" s="444">
        <f t="shared" ca="1" si="154"/>
        <v>-1397515399712.199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-1397515399712.199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-5822980832.1341619</v>
      </c>
      <c r="L3714" s="444">
        <f t="shared" ca="1" si="154"/>
        <v>-1403338380544.3333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-1403338380544.3333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-5847243252.268055</v>
      </c>
      <c r="L3715" s="444">
        <f t="shared" ca="1" si="154"/>
        <v>-1409185623796.6013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-1409185623796.6013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-5871606765.8191719</v>
      </c>
      <c r="L3716" s="444">
        <f t="shared" ca="1" si="154"/>
        <v>-1415057230562.4204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-1415057230562.4204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-5896071794.0100851</v>
      </c>
      <c r="L3717" s="444">
        <f t="shared" ca="1" si="154"/>
        <v>-1420953302356.4304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-1420953302356.4304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-5920638759.8184605</v>
      </c>
      <c r="L3718" s="444">
        <f t="shared" ca="1" si="154"/>
        <v>-1426873941116.2488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-1426873941116.2488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-5945308087.9843702</v>
      </c>
      <c r="L3719" s="444">
        <f t="shared" ca="1" si="154"/>
        <v>-1432819249204.2332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-1432819249204.2332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-5970080205.0176382</v>
      </c>
      <c r="L3720" s="444">
        <f t="shared" ca="1" si="154"/>
        <v>-1438789329409.2507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-1438789329409.2507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-5994955539.2052116</v>
      </c>
      <c r="L3721" s="444">
        <f t="shared" ca="1" si="154"/>
        <v>-1444784284948.4561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-1444784284948.4561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-6019934520.6185665</v>
      </c>
      <c r="L3722" s="444">
        <f t="shared" ca="1" si="154"/>
        <v>-1450804219469.0747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-1450804219469.0747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-6045017581.1211443</v>
      </c>
      <c r="L3723" s="444">
        <f t="shared" ca="1" si="154"/>
        <v>-1456849237050.1958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-1456849237050.1958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-6070205154.3758154</v>
      </c>
      <c r="L3724" s="444">
        <f t="shared" ca="1" si="154"/>
        <v>-1462919442204.5715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-1462919442204.5715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-6095497675.8523817</v>
      </c>
      <c r="L3725" s="444">
        <f t="shared" ca="1" si="154"/>
        <v>-1469014939880.4238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-1469014939880.4238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-6120895582.8350992</v>
      </c>
      <c r="L3726" s="444">
        <f t="shared" ca="1" si="154"/>
        <v>-1475135835463.259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-1475135835463.259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-6146399314.4302464</v>
      </c>
      <c r="L3727" s="444">
        <f t="shared" ca="1" si="154"/>
        <v>-1481282234777.6892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-1481282234777.6892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-6172009311.5737047</v>
      </c>
      <c r="L3728" s="444">
        <f t="shared" ca="1" si="154"/>
        <v>-1487454244089.2629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-1487454244089.2629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-6197726017.0385952</v>
      </c>
      <c r="L3729" s="444">
        <f t="shared" ca="1" si="154"/>
        <v>-1493651970106.3015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-1493651970106.3015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-6223549875.4429226</v>
      </c>
      <c r="L3730" s="444">
        <f t="shared" ca="1" si="154"/>
        <v>-1499875519981.7444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-1499875519981.7444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-6249481333.257268</v>
      </c>
      <c r="L3731" s="444">
        <f t="shared" ca="1" si="154"/>
        <v>-1506125001315.0017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-1506125001315.0017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-6275520838.8125067</v>
      </c>
      <c r="L3732" s="444">
        <f t="shared" ca="1" si="154"/>
        <v>-1512400522153.8142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-1512400522153.8142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-6301668842.307559</v>
      </c>
      <c r="L3733" s="444">
        <f t="shared" ca="1" si="154"/>
        <v>-1518702190996.1218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-1518702190996.1218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-6327925795.817174</v>
      </c>
      <c r="L3734" s="444">
        <f t="shared" ca="1" si="154"/>
        <v>-1525030116791.939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-1525030116791.939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-6354292153.2997456</v>
      </c>
      <c r="L3735" s="444">
        <f t="shared" ca="1" si="154"/>
        <v>-1531384408945.2388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-1531384408945.2388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-6380768370.6051617</v>
      </c>
      <c r="L3736" s="444">
        <f t="shared" ca="1" si="154"/>
        <v>-1537765177315.844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-1537765177315.844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-6407354905.4826832</v>
      </c>
      <c r="L3737" s="444">
        <f t="shared" ca="1" si="154"/>
        <v>-1544172532221.3267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-1544172532221.3267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-6434052217.5888615</v>
      </c>
      <c r="L3738" s="444">
        <f t="shared" ca="1" si="154"/>
        <v>-1550606584438.9155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-1550606584438.9155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-6460860768.4954815</v>
      </c>
      <c r="L3739" s="444">
        <f t="shared" ca="1" si="154"/>
        <v>-1557067445207.4109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-1557067445207.4109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-6487781021.6975451</v>
      </c>
      <c r="L3740" s="444">
        <f t="shared" ca="1" si="154"/>
        <v>-1563555226229.1084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-1563555226229.1084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-6514813442.6212845</v>
      </c>
      <c r="L3741" s="444">
        <f t="shared" ca="1" si="154"/>
        <v>-1570070039671.7297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-1570070039671.7297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-6541958498.6322069</v>
      </c>
      <c r="L3742" s="444">
        <f t="shared" ca="1" si="154"/>
        <v>-1576611998170.3621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-1576611998170.3621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-6569216659.0431747</v>
      </c>
      <c r="L3743" s="444">
        <f t="shared" ca="1" si="154"/>
        <v>-1583181214829.4053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-1583181214829.4053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-6596588395.1225224</v>
      </c>
      <c r="L3744" s="444">
        <f t="shared" ca="1" si="154"/>
        <v>-1589777803224.5278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-1589777803224.5278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-6624074180.1021996</v>
      </c>
      <c r="L3745" s="444">
        <f t="shared" ca="1" si="154"/>
        <v>-1596401877404.6301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-1596401877404.6301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-6651674489.1859589</v>
      </c>
      <c r="L3746" s="444">
        <f t="shared" ca="1" si="154"/>
        <v>-1603053551893.8162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-1603053551893.8162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-6679389799.5575676</v>
      </c>
      <c r="L3747" s="444">
        <f t="shared" ca="1" si="154"/>
        <v>-1609732941693.3738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-1609732941693.3738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-6707220590.3890572</v>
      </c>
      <c r="L3748" s="444">
        <f t="shared" ca="1" si="154"/>
        <v>-1616440162283.7629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-1616440162283.7629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-6735167342.8490124</v>
      </c>
      <c r="L3749" s="444">
        <f t="shared" ca="1" si="154"/>
        <v>-1623175329626.6121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-1623175329626.6121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-6763230540.1108837</v>
      </c>
      <c r="L3750" s="444">
        <f t="shared" ca="1" si="154"/>
        <v>-1629938560166.7229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-1629938560166.7229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-6791410667.3613453</v>
      </c>
      <c r="L3751" s="444">
        <f t="shared" ca="1" si="154"/>
        <v>-1636729970834.0842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-1636729970834.0842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-6819708211.8086843</v>
      </c>
      <c r="L3752" s="444">
        <f t="shared" ca="1" si="154"/>
        <v>-1643549679045.8928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-1643549679045.8928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-6848123662.6912203</v>
      </c>
      <c r="L3753" s="444">
        <f t="shared" ca="1" si="154"/>
        <v>-1650397802708.584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-1650397802708.584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-6876657511.2857666</v>
      </c>
      <c r="L3754" s="444">
        <f t="shared" ca="1" si="154"/>
        <v>-1657274460219.8696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-1657274460219.8696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-6905310250.9161234</v>
      </c>
      <c r="L3755" s="444">
        <f t="shared" ca="1" si="154"/>
        <v>-1664179770470.7856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-1664179770470.7856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-6934082376.961607</v>
      </c>
      <c r="L3756" s="444">
        <f t="shared" ca="1" si="154"/>
        <v>-1671113852847.7473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-1671113852847.7473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-6962974386.8656139</v>
      </c>
      <c r="L3757" s="444">
        <f t="shared" ca="1" si="154"/>
        <v>-1678076827234.613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-1678076827234.613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-6991986780.1442213</v>
      </c>
      <c r="L3758" s="444">
        <f t="shared" ca="1" si="154"/>
        <v>-1685068814014.7573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-1685068814014.7573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-7021120058.3948221</v>
      </c>
      <c r="L3759" s="444">
        <f t="shared" ca="1" si="154"/>
        <v>-1692089934073.1521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-1692089934073.1521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-7050374725.3048</v>
      </c>
      <c r="L3760" s="444">
        <f t="shared" ca="1" si="154"/>
        <v>-1699140308798.4568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-1699140308798.4568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-7079751286.6602364</v>
      </c>
      <c r="L3761" s="444">
        <f t="shared" ca="1" si="154"/>
        <v>-1706220060085.1169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-1706220060085.1169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-7109250250.3546534</v>
      </c>
      <c r="L3762" s="444">
        <f t="shared" ca="1" si="154"/>
        <v>-1713329310335.4717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-1713329310335.4717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-7138872126.3977995</v>
      </c>
      <c r="L3763" s="444">
        <f t="shared" ca="1" si="154"/>
        <v>-1720468182461.8694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-1720468182461.8694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-7168617426.9244556</v>
      </c>
      <c r="L3764" s="444">
        <f t="shared" ca="1" si="154"/>
        <v>-1727636799888.7939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-1727636799888.7939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-7198486666.2033081</v>
      </c>
      <c r="L3765" s="444">
        <f t="shared" ca="1" si="154"/>
        <v>-1734835286554.9973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-1734835286554.9973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-7228480360.6458206</v>
      </c>
      <c r="L3766" s="444">
        <f t="shared" ca="1" si="154"/>
        <v>-1742063766915.6431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-1742063766915.6431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-7258599028.8151789</v>
      </c>
      <c r="L3767" s="444">
        <f t="shared" ca="1" si="154"/>
        <v>-1749322365944.4583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-1749322365944.4583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-7288843191.4352427</v>
      </c>
      <c r="L3768" s="444">
        <f t="shared" ca="1" si="154"/>
        <v>-1756611209135.8936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-1756611209135.8936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-7319213371.3995562</v>
      </c>
      <c r="L3769" s="444">
        <f t="shared" ca="1" si="154"/>
        <v>-1763930422507.2932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-1763930422507.2932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-7349710093.7803888</v>
      </c>
      <c r="L3770" s="444">
        <f t="shared" ca="1" si="154"/>
        <v>-1771280132601.0735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-1771280132601.0735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-7380333885.8378067</v>
      </c>
      <c r="L3771" s="444">
        <f t="shared" ca="1" si="154"/>
        <v>-1778660466486.9114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-1778660466486.9114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-7411085277.0287981</v>
      </c>
      <c r="L3772" s="444">
        <f t="shared" ca="1" si="154"/>
        <v>-1786071551763.9402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-1786071551763.9402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-7441964799.0164175</v>
      </c>
      <c r="L3773" s="444">
        <f t="shared" ca="1" si="154"/>
        <v>-1793513516562.9565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-1793513516562.9565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-7472972985.6789856</v>
      </c>
      <c r="L3774" s="444">
        <f t="shared" ca="1" si="154"/>
        <v>-1800986489548.6355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-1800986489548.6355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-7504110373.1193142</v>
      </c>
      <c r="L3775" s="444">
        <f t="shared" ca="1" si="154"/>
        <v>-1808490599921.7549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-1808490599921.7549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-7535377499.6739788</v>
      </c>
      <c r="L3776" s="444">
        <f t="shared" ca="1" si="154"/>
        <v>-1816025977421.429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-1816025977421.429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-7566774905.9226198</v>
      </c>
      <c r="L3777" s="444">
        <f t="shared" ca="1" si="154"/>
        <v>-1823592752327.3516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-1823592752327.3516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-7598303134.697298</v>
      </c>
      <c r="L3778" s="444">
        <f t="shared" ca="1" si="154"/>
        <v>-1831191055462.0488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-1831191055462.0488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-7629962731.0918703</v>
      </c>
      <c r="L3779" s="444">
        <f t="shared" ca="1" si="154"/>
        <v>-1838821018193.1406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-1838821018193.1406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-7661754242.4714184</v>
      </c>
      <c r="L3780" s="444">
        <f t="shared" ca="1" si="154"/>
        <v>-1846482772435.6121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-1846482772435.6121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-7693678218.4817181</v>
      </c>
      <c r="L3781" s="444">
        <f t="shared" ca="1" si="154"/>
        <v>-1854176450654.0938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-1854176450654.0938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-7725735211.0587244</v>
      </c>
      <c r="L3782" s="444">
        <f t="shared" ca="1" si="154"/>
        <v>-1861902185865.1526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-1861902185865.1526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-7757925774.4381371</v>
      </c>
      <c r="L3783" s="444">
        <f t="shared" ca="1" si="154"/>
        <v>-1869660111639.5908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-1869660111639.5908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-7790250465.1649618</v>
      </c>
      <c r="L3784" s="444">
        <f t="shared" ca="1" si="154"/>
        <v>-1877450362104.7559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-1877450362104.7559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-7822709842.1031504</v>
      </c>
      <c r="L3785" s="444">
        <f t="shared" ca="1" si="154"/>
        <v>-1885273071946.8591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-1885273071946.8591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-7855304466.4452467</v>
      </c>
      <c r="L3786" s="444">
        <f t="shared" ca="1" si="154"/>
        <v>-1893128376413.3044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-1893128376413.3044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-7888034901.7221003</v>
      </c>
      <c r="L3787" s="444">
        <f t="shared" ca="1" si="154"/>
        <v>-1901016411315.0266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-1901016411315.0266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-7920901713.8126106</v>
      </c>
      <c r="L3788" s="444">
        <f t="shared" ca="1" si="154"/>
        <v>-1908937313028.8391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-1908937313028.8391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-7953905470.9534969</v>
      </c>
      <c r="L3789" s="444">
        <f t="shared" ca="1" si="154"/>
        <v>-1916891218499.7927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-1916891218499.7927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-7987046743.749135</v>
      </c>
      <c r="L3790" s="444">
        <f t="shared" ca="1" si="154"/>
        <v>-1924878265243.5417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-1924878265243.5417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-8020326105.1814241</v>
      </c>
      <c r="L3791" s="444">
        <f t="shared" ca="1" si="154"/>
        <v>-1932898591348.7231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-1932898591348.7231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-8053744130.6196795</v>
      </c>
      <c r="L3792" s="444">
        <f t="shared" ca="1" si="154"/>
        <v>-1940952335479.3428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-1940952335479.3428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-8087301397.8305941</v>
      </c>
      <c r="L3793" s="444">
        <f t="shared" ca="1" si="154"/>
        <v>-1949039636877.1733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-1949039636877.1733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-8120998486.9882231</v>
      </c>
      <c r="L3794" s="444">
        <f t="shared" ca="1" si="154"/>
        <v>-1957160635364.1616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-1957160635364.1616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-8154835980.6840067</v>
      </c>
      <c r="L3795" s="444">
        <f t="shared" ca="1" si="154"/>
        <v>-1965315471344.8457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-1965315471344.8457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-8188814463.9368582</v>
      </c>
      <c r="L3796" s="444">
        <f t="shared" ca="1" si="154"/>
        <v>-1973504285808.7825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-1973504285808.7825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-8222934524.2032604</v>
      </c>
      <c r="L3797" s="444">
        <f t="shared" ca="1" si="154"/>
        <v>-1981727220332.9858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-1981727220332.9858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-8257196751.3874397</v>
      </c>
      <c r="L3798" s="444">
        <f t="shared" ca="1" si="154"/>
        <v>-1989984417084.3733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-1989984417084.3733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-8291601737.8515549</v>
      </c>
      <c r="L3799" s="444">
        <f t="shared" ca="1" si="154"/>
        <v>-1998276018822.2249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-1998276018822.2249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-8326150078.4259357</v>
      </c>
      <c r="L3800" s="444">
        <f t="shared" ca="1" si="154"/>
        <v>-2006602168900.6509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-2006602168900.6509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-8360842370.4193773</v>
      </c>
      <c r="L3801" s="444">
        <f t="shared" ca="1" si="154"/>
        <v>-2014963011271.0703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-2014963011271.0703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-8395679213.6294594</v>
      </c>
      <c r="L3802" s="444">
        <f t="shared" ca="1" si="154"/>
        <v>-2023358690484.6997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-2023358690484.6997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-8430661210.3529158</v>
      </c>
      <c r="L3803" s="444">
        <f t="shared" ca="1" si="154"/>
        <v>-2031789351695.0527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-2031789351695.0527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-8465788965.3960543</v>
      </c>
      <c r="L3804" s="444">
        <f t="shared" ca="1" si="154"/>
        <v>-2040255140660.4487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-2040255140660.4487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-8501063086.0852041</v>
      </c>
      <c r="L3805" s="444">
        <f t="shared" ca="1" si="154"/>
        <v>-2048756203746.5339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-2048756203746.5339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-8536484182.2772245</v>
      </c>
      <c r="L3806" s="444">
        <f t="shared" ca="1" si="154"/>
        <v>-2057292687928.8113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-2057292687928.8113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-8572052866.3700466</v>
      </c>
      <c r="L3807" s="444">
        <f t="shared" ca="1" si="154"/>
        <v>-2065864740795.1814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-2065864740795.1814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-8607769753.3132553</v>
      </c>
      <c r="L3808" s="444">
        <f t="shared" ca="1" si="154"/>
        <v>-2074472510548.4946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-2074472510548.4946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-8643635460.6187267</v>
      </c>
      <c r="L3809" s="444">
        <f t="shared" ca="1" si="154"/>
        <v>-2083116146009.1133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-2083116146009.1133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-8679650608.3713055</v>
      </c>
      <c r="L3810" s="444">
        <f t="shared" ca="1" si="154"/>
        <v>-2091795796617.4846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-2091795796617.4846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-8715815819.2395191</v>
      </c>
      <c r="L3811" s="444">
        <f t="shared" ca="1" si="154"/>
        <v>-2100511612436.7241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-2100511612436.7241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-8752131718.486351</v>
      </c>
      <c r="L3812" s="444">
        <f t="shared" ca="1" si="154"/>
        <v>-2109263744155.2104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-2109263744155.2104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-8788598933.9800434</v>
      </c>
      <c r="L3813" s="444">
        <f t="shared" ca="1" si="154"/>
        <v>-2118052343089.1904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-2118052343089.1904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-8825218096.2049599</v>
      </c>
      <c r="L3814" s="444">
        <f t="shared" ca="1" si="154"/>
        <v>-2126877561185.3955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-2126877561185.3955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-8861989838.2724819</v>
      </c>
      <c r="L3815" s="444">
        <f t="shared" ca="1" si="154"/>
        <v>-2135739551023.668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-2135739551023.668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-8898914795.9319496</v>
      </c>
      <c r="L3816" s="444">
        <f t="shared" ca="1" si="154"/>
        <v>-2144638465819.5999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-2144638465819.5999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-8935993607.5816669</v>
      </c>
      <c r="L3817" s="444">
        <f t="shared" ca="1" si="154"/>
        <v>-2153574459427.1816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-2153574459427.1816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-8973226914.2799244</v>
      </c>
      <c r="L3818" s="444">
        <f t="shared" ca="1" si="154"/>
        <v>-2162547686341.4617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-2162547686341.4617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-9010615359.7560883</v>
      </c>
      <c r="L3819" s="444">
        <f t="shared" ca="1" si="154"/>
        <v>-2171558301701.2178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-2171558301701.2178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-9048159590.4217415</v>
      </c>
      <c r="L3820" s="444">
        <f t="shared" ca="1" si="154"/>
        <v>-2180606461291.6394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-2180606461291.6394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-9085860255.3818302</v>
      </c>
      <c r="L3821" s="444">
        <f t="shared" ca="1" si="154"/>
        <v>-2189692321547.0212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-2189692321547.0212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-9123718006.4459229</v>
      </c>
      <c r="L3822" s="444">
        <f t="shared" ca="1" si="154"/>
        <v>-2198816039553.4673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-2198816039553.4673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-9161733498.1394463</v>
      </c>
      <c r="L3823" s="444">
        <f t="shared" ca="1" si="154"/>
        <v>-2207977773051.6069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-2207977773051.6069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-9199907387.7150288</v>
      </c>
      <c r="L3824" s="444">
        <f t="shared" ca="1" si="154"/>
        <v>-2217177680439.3218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-2217177680439.3218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-9238240335.1638412</v>
      </c>
      <c r="L3825" s="444">
        <f t="shared" ca="1" si="154"/>
        <v>-2226415920774.4858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-2226415920774.4858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-9276733003.2270241</v>
      </c>
      <c r="L3826" s="444">
        <f t="shared" ca="1" si="154"/>
        <v>-2235692653777.7129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-2235692653777.7129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-9315386057.4071369</v>
      </c>
      <c r="L3827" s="444">
        <f t="shared" ca="1" si="154"/>
        <v>-2245008039835.1201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-2245008039835.1201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-9354200165.9796677</v>
      </c>
      <c r="L3828" s="444">
        <f t="shared" ca="1" si="154"/>
        <v>-2254362240001.0996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-2254362240001.0996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-9393176000.0045815</v>
      </c>
      <c r="L3829" s="444">
        <f t="shared" ca="1" si="154"/>
        <v>-2263755416001.104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-2263755416001.104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-9432314233.3379326</v>
      </c>
      <c r="L3830" s="444">
        <f t="shared" ca="1" si="154"/>
        <v>-2273187730234.4419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-2273187730234.4419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-9471615542.643507</v>
      </c>
      <c r="L3831" s="444">
        <f t="shared" ca="1" si="154"/>
        <v>-2282659345777.0854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-2282659345777.0854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-9511080607.4045219</v>
      </c>
      <c r="L3832" s="444">
        <f t="shared" ca="1" si="154"/>
        <v>-2292170426384.4897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-2292170426384.4897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-9550710109.9353733</v>
      </c>
      <c r="L3833" s="444">
        <f t="shared" ref="L3833:L4087" ca="1" si="159">I3833-J3833+K3833</f>
        <v>-2301721136494.4253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-2301721136494.4253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-9590504735.3934383</v>
      </c>
      <c r="L3834" s="444">
        <f t="shared" ca="1" si="159"/>
        <v>-2311311641229.8188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-2311311641229.8188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-9630465171.7909126</v>
      </c>
      <c r="L3835" s="444">
        <f t="shared" ca="1" si="159"/>
        <v>-2320942106401.6099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-2320942106401.6099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-9670592110.0067081</v>
      </c>
      <c r="L3836" s="444">
        <f t="shared" ca="1" si="159"/>
        <v>-2330612698511.6167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-2330612698511.6167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-9710886243.7984028</v>
      </c>
      <c r="L3837" s="444">
        <f t="shared" ca="1" si="159"/>
        <v>-2340323584755.415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-2340323584755.415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-9751348269.81423</v>
      </c>
      <c r="L3838" s="444">
        <f t="shared" ca="1" si="159"/>
        <v>-2350074933025.2295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-2350074933025.2295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-9791978887.6051235</v>
      </c>
      <c r="L3839" s="444">
        <f t="shared" ca="1" si="159"/>
        <v>-2359866911912.8345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-2359866911912.8345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-9832778799.6368103</v>
      </c>
      <c r="L3840" s="444">
        <f t="shared" ca="1" si="159"/>
        <v>-2369699690712.4712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-2369699690712.4712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-9873748711.3019638</v>
      </c>
      <c r="L3841" s="444">
        <f t="shared" ca="1" si="159"/>
        <v>-2379573439423.7729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-2379573439423.7729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-9914889330.9323864</v>
      </c>
      <c r="L3842" s="444">
        <f t="shared" ca="1" si="159"/>
        <v>-2389488328754.7056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-2389488328754.7056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-9956201369.8112736</v>
      </c>
      <c r="L3843" s="444">
        <f t="shared" ca="1" si="159"/>
        <v>-2399444530124.5166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-2399444530124.5166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-9997685542.1854858</v>
      </c>
      <c r="L3844" s="444">
        <f t="shared" ca="1" si="159"/>
        <v>-2409442215666.7021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-2409442215666.7021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-10039342565.277925</v>
      </c>
      <c r="L3845" s="444">
        <f t="shared" ca="1" si="159"/>
        <v>-2419481558231.98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-2419481558231.98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-10081173159.299917</v>
      </c>
      <c r="L3846" s="444">
        <f t="shared" ca="1" si="159"/>
        <v>-2429562731391.2798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-2429562731391.2798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-10123178047.463665</v>
      </c>
      <c r="L3847" s="444">
        <f t="shared" ca="1" si="159"/>
        <v>-2439685909438.7437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-2439685909438.7437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-10165357955.994764</v>
      </c>
      <c r="L3848" s="444">
        <f t="shared" ca="1" si="159"/>
        <v>-2449851267394.7383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-2449851267394.7383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-10207713614.144743</v>
      </c>
      <c r="L3849" s="444">
        <f t="shared" ca="1" si="159"/>
        <v>-2460058981008.8828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-2460058981008.8828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-10250245754.203678</v>
      </c>
      <c r="L3850" s="444">
        <f t="shared" ca="1" si="159"/>
        <v>-2470309226763.0864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-2470309226763.0864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-10292955111.512859</v>
      </c>
      <c r="L3851" s="444">
        <f t="shared" ca="1" si="159"/>
        <v>-2480602181874.5991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-2480602181874.5991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-10335842424.477497</v>
      </c>
      <c r="L3852" s="444">
        <f t="shared" ca="1" si="159"/>
        <v>-2490938024299.0767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-2490938024299.0767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-10378908434.579487</v>
      </c>
      <c r="L3853" s="444">
        <f t="shared" ca="1" si="159"/>
        <v>-2501316932733.6563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-2501316932733.6563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-10422153886.390234</v>
      </c>
      <c r="L3854" s="444">
        <f t="shared" ca="1" si="159"/>
        <v>-2511739086620.0464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-2511739086620.0464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-10465579527.583527</v>
      </c>
      <c r="L3855" s="444">
        <f t="shared" ca="1" si="159"/>
        <v>-2522204666147.6299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-2522204666147.6299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-10509186108.948458</v>
      </c>
      <c r="L3856" s="444">
        <f t="shared" ca="1" si="159"/>
        <v>-2532713852256.5781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-2532713852256.5781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-10552974384.402409</v>
      </c>
      <c r="L3857" s="444">
        <f t="shared" ca="1" si="159"/>
        <v>-2543266826640.9805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-2543266826640.9805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-10596945111.004086</v>
      </c>
      <c r="L3858" s="444">
        <f t="shared" ca="1" si="159"/>
        <v>-2553863771751.9844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-2553863771751.9844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-10641099048.966602</v>
      </c>
      <c r="L3859" s="444">
        <f t="shared" ca="1" si="159"/>
        <v>-2564504870800.9512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-2564504870800.9512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-10685436961.67063</v>
      </c>
      <c r="L3860" s="444">
        <f t="shared" ca="1" si="159"/>
        <v>-2575190307762.6216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-2575190307762.6216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-10729959615.677589</v>
      </c>
      <c r="L3861" s="444">
        <f t="shared" ca="1" si="159"/>
        <v>-2585920267378.2993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-2585920267378.2993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-10774667780.742914</v>
      </c>
      <c r="L3862" s="444">
        <f t="shared" ca="1" si="159"/>
        <v>-2596694935159.042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-2596694935159.042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-10819562229.829342</v>
      </c>
      <c r="L3863" s="444">
        <f t="shared" ca="1" si="159"/>
        <v>-2607514497388.8711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-2607514497388.8711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-10864643739.120296</v>
      </c>
      <c r="L3864" s="444">
        <f t="shared" ca="1" si="159"/>
        <v>-2618379141127.9912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-2618379141127.9912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-10909913088.033297</v>
      </c>
      <c r="L3865" s="444">
        <f t="shared" ca="1" si="159"/>
        <v>-2629289054216.0244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-2629289054216.0244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-10955371059.233435</v>
      </c>
      <c r="L3866" s="444">
        <f t="shared" ca="1" si="159"/>
        <v>-2640244425275.2578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-2640244425275.2578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-11001018438.646908</v>
      </c>
      <c r="L3867" s="444">
        <f t="shared" ca="1" si="159"/>
        <v>-2651245443713.9048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-2651245443713.9048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-11046856015.474604</v>
      </c>
      <c r="L3868" s="444">
        <f t="shared" ca="1" si="159"/>
        <v>-2662292299729.3794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-2662292299729.3794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-11092884582.205748</v>
      </c>
      <c r="L3869" s="444">
        <f t="shared" ca="1" si="159"/>
        <v>-2673385184311.585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-2673385184311.585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-11139104934.631603</v>
      </c>
      <c r="L3870" s="444">
        <f t="shared" ca="1" si="159"/>
        <v>-2684524289246.2168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-2684524289246.2168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-11185517871.859236</v>
      </c>
      <c r="L3871" s="444">
        <f t="shared" ca="1" si="159"/>
        <v>-2695709807118.0762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-2695709807118.0762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-11232124196.325317</v>
      </c>
      <c r="L3872" s="444">
        <f t="shared" ca="1" si="159"/>
        <v>-2706941931314.4014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-2706941931314.4014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-11278924713.810005</v>
      </c>
      <c r="L3873" s="444">
        <f t="shared" ca="1" si="159"/>
        <v>-2718220856028.2114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-2718220856028.2114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-11325920233.45088</v>
      </c>
      <c r="L3874" s="444">
        <f t="shared" ca="1" si="159"/>
        <v>-2729546776261.6621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-2729546776261.6621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-11373111567.756926</v>
      </c>
      <c r="L3875" s="444">
        <f t="shared" ca="1" si="159"/>
        <v>-2740919887829.4189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-2740919887829.4189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-11420499532.62258</v>
      </c>
      <c r="L3876" s="444">
        <f t="shared" ca="1" si="159"/>
        <v>-2752340387362.0415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-2752340387362.0415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-11468084947.341839</v>
      </c>
      <c r="L3877" s="444">
        <f t="shared" ca="1" si="159"/>
        <v>-2763808472309.3833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-2763808472309.3833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-11515868634.622431</v>
      </c>
      <c r="L3878" s="444">
        <f t="shared" ca="1" si="159"/>
        <v>-2775324340944.0059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-2775324340944.0059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-11563851420.600025</v>
      </c>
      <c r="L3879" s="444">
        <f t="shared" ca="1" si="159"/>
        <v>-2786888192364.606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-2786888192364.606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-11612034134.852524</v>
      </c>
      <c r="L3880" s="444">
        <f t="shared" ca="1" si="159"/>
        <v>-2798500226499.4585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-2798500226499.4585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-11660417610.41441</v>
      </c>
      <c r="L3881" s="444">
        <f t="shared" ca="1" si="159"/>
        <v>-2810160644109.873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-2810160644109.873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-11709002683.791138</v>
      </c>
      <c r="L3882" s="444">
        <f t="shared" ca="1" si="159"/>
        <v>-2821869646793.6641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-2821869646793.6641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-11757790194.9736</v>
      </c>
      <c r="L3883" s="444">
        <f t="shared" ca="1" si="159"/>
        <v>-2833627436988.6377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-2833627436988.6377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-11806780987.452658</v>
      </c>
      <c r="L3884" s="444">
        <f t="shared" ca="1" si="159"/>
        <v>-2845434217976.0903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-2845434217976.0903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-11855975908.233709</v>
      </c>
      <c r="L3885" s="444">
        <f t="shared" ca="1" si="159"/>
        <v>-2857290193884.3242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-2857290193884.3242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-11905375807.851351</v>
      </c>
      <c r="L3886" s="444">
        <f t="shared" ca="1" si="159"/>
        <v>-2869195569692.1758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-2869195569692.1758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-11954981540.384066</v>
      </c>
      <c r="L3887" s="444">
        <f t="shared" ca="1" si="159"/>
        <v>-2881150551232.5601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-2881150551232.5601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-12004793963.469</v>
      </c>
      <c r="L3888" s="444">
        <f t="shared" ca="1" si="159"/>
        <v>-2893155345196.0293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-2893155345196.0293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-12054813938.316788</v>
      </c>
      <c r="L3889" s="444">
        <f t="shared" ca="1" si="159"/>
        <v>-2905210159134.3462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-2905210159134.3462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-12105042329.726442</v>
      </c>
      <c r="L3890" s="444">
        <f t="shared" ca="1" si="159"/>
        <v>-2917315201464.0728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-2917315201464.0728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-12155480006.100304</v>
      </c>
      <c r="L3891" s="444">
        <f t="shared" ca="1" si="159"/>
        <v>-2929470681470.1729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-2929470681470.1729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-12206127839.459053</v>
      </c>
      <c r="L3892" s="444">
        <f t="shared" ca="1" si="159"/>
        <v>-2941676809309.6318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-2941676809309.6318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-12256986705.456799</v>
      </c>
      <c r="L3893" s="444">
        <f t="shared" ca="1" si="159"/>
        <v>-2953933796015.0889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-2953933796015.0889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-12308057483.396204</v>
      </c>
      <c r="L3894" s="444">
        <f t="shared" ca="1" si="159"/>
        <v>-2966241853498.4849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-2966241853498.4849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-12359341056.243687</v>
      </c>
      <c r="L3895" s="444">
        <f t="shared" ca="1" si="159"/>
        <v>-2978601194554.7285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-2978601194554.7285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-12410838310.644703</v>
      </c>
      <c r="L3896" s="444">
        <f t="shared" ca="1" si="159"/>
        <v>-2991012032865.373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-2991012032865.373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-12462550136.939054</v>
      </c>
      <c r="L3897" s="444">
        <f t="shared" ca="1" si="159"/>
        <v>-3003474583002.312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-3003474583002.312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-12514477429.1763</v>
      </c>
      <c r="L3898" s="444">
        <f t="shared" ca="1" si="159"/>
        <v>-3015989060431.4883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-3015989060431.4883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-12566621085.131201</v>
      </c>
      <c r="L3899" s="444">
        <f t="shared" ca="1" si="159"/>
        <v>-3028555681516.6196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-3028555681516.6196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-12618982006.319248</v>
      </c>
      <c r="L3900" s="444">
        <f t="shared" ca="1" si="159"/>
        <v>-3041174663522.939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-3041174663522.939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-12671561098.012245</v>
      </c>
      <c r="L3901" s="444">
        <f t="shared" ca="1" si="159"/>
        <v>-3053846224620.9512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-3053846224620.9512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-12724359269.253963</v>
      </c>
      <c r="L3902" s="444">
        <f t="shared" ca="1" si="159"/>
        <v>-3066570583890.2051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-3066570583890.2051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-12777377432.875854</v>
      </c>
      <c r="L3903" s="444">
        <f t="shared" ca="1" si="159"/>
        <v>-3079347961323.0811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-3079347961323.0811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-12830616505.512838</v>
      </c>
      <c r="L3904" s="444">
        <f t="shared" ca="1" si="159"/>
        <v>-3092178577828.5938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-3092178577828.5938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-12884077407.619141</v>
      </c>
      <c r="L3905" s="444">
        <f t="shared" ca="1" si="159"/>
        <v>-3105062655236.2129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-3105062655236.2129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-12937761063.484221</v>
      </c>
      <c r="L3906" s="444">
        <f t="shared" ca="1" si="159"/>
        <v>-3118000416299.6973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-3118000416299.6973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-12991668401.248739</v>
      </c>
      <c r="L3907" s="444">
        <f t="shared" ca="1" si="159"/>
        <v>-3130992084700.9458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-3130992084700.9458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-13045800352.920607</v>
      </c>
      <c r="L3908" s="444">
        <f t="shared" ca="1" si="159"/>
        <v>-3144037885053.8662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-3144037885053.8662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-13100157854.391109</v>
      </c>
      <c r="L3909" s="444">
        <f t="shared" ca="1" si="159"/>
        <v>-3157138042908.2573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-3157138042908.2573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-13154741845.451073</v>
      </c>
      <c r="L3910" s="444">
        <f t="shared" ca="1" si="159"/>
        <v>-3170292784753.7085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-3170292784753.7085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-13209553269.807119</v>
      </c>
      <c r="L3911" s="444">
        <f t="shared" ca="1" si="159"/>
        <v>-3183502338023.5156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-3183502338023.5156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-13264593075.097982</v>
      </c>
      <c r="L3912" s="444">
        <f t="shared" ca="1" si="159"/>
        <v>-3196766931098.6138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-3196766931098.6138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-13319862212.910891</v>
      </c>
      <c r="L3913" s="444">
        <f t="shared" ca="1" si="159"/>
        <v>-3210086793311.5249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-3210086793311.5249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-13375361638.798019</v>
      </c>
      <c r="L3914" s="444">
        <f t="shared" ca="1" si="159"/>
        <v>-3223462154950.3228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-3223462154950.3228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-13431092312.293011</v>
      </c>
      <c r="L3915" s="444">
        <f t="shared" ca="1" si="159"/>
        <v>-3236893247262.6157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-3236893247262.6157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-13487055196.927565</v>
      </c>
      <c r="L3916" s="444">
        <f t="shared" ca="1" si="159"/>
        <v>-3250380302459.5435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-3250380302459.5435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-13543251260.248098</v>
      </c>
      <c r="L3917" s="444">
        <f t="shared" ca="1" si="159"/>
        <v>-3263923553719.7915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-3263923553719.7915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-13599681473.832464</v>
      </c>
      <c r="L3918" s="444">
        <f t="shared" ca="1" si="159"/>
        <v>-3277523235193.624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-3277523235193.624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-13656346813.306767</v>
      </c>
      <c r="L3919" s="444">
        <f t="shared" ca="1" si="159"/>
        <v>-3291179582006.9307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-3291179582006.9307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-13713248258.362211</v>
      </c>
      <c r="L3920" s="444">
        <f t="shared" ca="1" si="159"/>
        <v>-3304892830265.293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-3304892830265.293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-13770386792.772055</v>
      </c>
      <c r="L3921" s="444">
        <f t="shared" ca="1" si="159"/>
        <v>-3318663217058.0649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-3318663217058.0649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-13827763404.408604</v>
      </c>
      <c r="L3922" s="444">
        <f t="shared" ca="1" si="159"/>
        <v>-3332490980462.4736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-3332490980462.4736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-13885379085.260307</v>
      </c>
      <c r="L3923" s="444">
        <f t="shared" ca="1" si="159"/>
        <v>-3346376359547.7339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-3346376359547.7339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-13943234831.448891</v>
      </c>
      <c r="L3924" s="444">
        <f t="shared" ca="1" si="159"/>
        <v>-3360319594379.1826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-3360319594379.1826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-14001331643.246593</v>
      </c>
      <c r="L3925" s="444">
        <f t="shared" ca="1" si="159"/>
        <v>-3374320926022.4292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-3374320926022.4292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-14059670525.093454</v>
      </c>
      <c r="L3926" s="444">
        <f t="shared" ca="1" si="159"/>
        <v>-3388380596547.5225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-3388380596547.5225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-14118252485.614677</v>
      </c>
      <c r="L3927" s="444">
        <f t="shared" ca="1" si="159"/>
        <v>-3402498849033.1372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-3402498849033.1372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-14177078537.638071</v>
      </c>
      <c r="L3928" s="444">
        <f t="shared" ca="1" si="159"/>
        <v>-3416675927570.7754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-3416675927570.7754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-14236149698.211563</v>
      </c>
      <c r="L3929" s="444">
        <f t="shared" ca="1" si="159"/>
        <v>-3430912077268.9868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-3430912077268.9868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-14295466988.620779</v>
      </c>
      <c r="L3930" s="444">
        <f t="shared" ca="1" si="159"/>
        <v>-3445207544257.6074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-3445207544257.6074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-14355031434.4067</v>
      </c>
      <c r="L3931" s="444">
        <f t="shared" ca="1" si="159"/>
        <v>-3459562575692.0142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-3459562575692.0142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-14414844065.383392</v>
      </c>
      <c r="L3932" s="444">
        <f t="shared" ca="1" si="159"/>
        <v>-3473977419757.3975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-3473977419757.3975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-14474905915.655821</v>
      </c>
      <c r="L3933" s="444">
        <f t="shared" ca="1" si="159"/>
        <v>-3488452325673.0532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-3488452325673.0532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-14535218023.637724</v>
      </c>
      <c r="L3934" s="444">
        <f t="shared" ca="1" si="159"/>
        <v>-3502987543696.6909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-3502987543696.6909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-14595781432.069546</v>
      </c>
      <c r="L3935" s="444">
        <f t="shared" ca="1" si="159"/>
        <v>-3517583325128.7603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-3517583325128.7603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-14656597188.036501</v>
      </c>
      <c r="L3936" s="444">
        <f t="shared" ca="1" si="159"/>
        <v>-3532239922316.7969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-3532239922316.7969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-14717666342.98665</v>
      </c>
      <c r="L3937" s="444">
        <f t="shared" ca="1" si="159"/>
        <v>-3546957588659.7837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-3546957588659.7837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-14778989952.7491</v>
      </c>
      <c r="L3938" s="444">
        <f t="shared" ca="1" si="159"/>
        <v>-3561736578612.5327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-3561736578612.5327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-14840569077.552221</v>
      </c>
      <c r="L3939" s="444">
        <f t="shared" ca="1" si="159"/>
        <v>-3576577147690.085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-3576577147690.085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-14902404782.042019</v>
      </c>
      <c r="L3940" s="444">
        <f t="shared" ca="1" si="159"/>
        <v>-3591479552472.127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-3591479552472.127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-14964498135.300529</v>
      </c>
      <c r="L3941" s="444">
        <f t="shared" ca="1" si="159"/>
        <v>-3606444050607.4272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-3606444050607.4272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-15026850210.864283</v>
      </c>
      <c r="L3942" s="444">
        <f t="shared" ca="1" si="159"/>
        <v>-3621470900818.2915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-3621470900818.2915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-15089462086.742882</v>
      </c>
      <c r="L3943" s="444">
        <f t="shared" ca="1" si="159"/>
        <v>-3636560362905.0342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-3636560362905.0342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-15152334845.437639</v>
      </c>
      <c r="L3944" s="444">
        <f t="shared" ca="1" si="159"/>
        <v>-3651712697750.4717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-3651712697750.4717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-15215469573.960299</v>
      </c>
      <c r="L3945" s="444">
        <f t="shared" ca="1" si="159"/>
        <v>-3666928167324.4321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-3666928167324.4321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-15278867363.851801</v>
      </c>
      <c r="L3946" s="444">
        <f t="shared" ca="1" si="159"/>
        <v>-3682207034688.2837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-3682207034688.2837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-15342529311.20118</v>
      </c>
      <c r="L3947" s="444">
        <f t="shared" ca="1" si="159"/>
        <v>-3697549563999.4849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-3697549563999.4849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-15406456516.66452</v>
      </c>
      <c r="L3948" s="444">
        <f t="shared" ca="1" si="159"/>
        <v>-3712956020516.1494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-3712956020516.1494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-15470650085.483953</v>
      </c>
      <c r="L3949" s="444">
        <f t="shared" ca="1" si="159"/>
        <v>-3728426670601.6333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-3728426670601.6333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-15535111127.506805</v>
      </c>
      <c r="L3950" s="444">
        <f t="shared" ca="1" si="159"/>
        <v>-3743961781729.1401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-3743961781729.1401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-15599840757.204752</v>
      </c>
      <c r="L3951" s="444">
        <f t="shared" ca="1" si="159"/>
        <v>-3759561622486.3447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-3759561622486.3447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-15664840093.6931</v>
      </c>
      <c r="L3952" s="444">
        <f t="shared" ca="1" si="159"/>
        <v>-3775226462580.0376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-3775226462580.0376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-15730110260.750156</v>
      </c>
      <c r="L3953" s="444">
        <f t="shared" ca="1" si="159"/>
        <v>-3790956572840.7876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-3790956572840.7876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-15795652386.836615</v>
      </c>
      <c r="L3954" s="444">
        <f t="shared" ca="1" si="159"/>
        <v>-3806752225227.624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-3806752225227.624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-15861467605.115099</v>
      </c>
      <c r="L3955" s="444">
        <f t="shared" ca="1" si="159"/>
        <v>-3822613692832.7393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-3822613692832.7393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-15927557053.469748</v>
      </c>
      <c r="L3956" s="444">
        <f t="shared" ca="1" si="159"/>
        <v>-3838541249886.209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-3838541249886.209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-15993921874.525871</v>
      </c>
      <c r="L3957" s="444">
        <f t="shared" ca="1" si="159"/>
        <v>-3854535171760.7349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-3854535171760.7349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-16060563215.669731</v>
      </c>
      <c r="L3958" s="444">
        <f t="shared" ca="1" si="159"/>
        <v>-3870595734976.4048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-3870595734976.4048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-16127482229.068354</v>
      </c>
      <c r="L3959" s="444">
        <f t="shared" ca="1" si="159"/>
        <v>-3886723217205.4731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-3886723217205.4731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-16194680071.689468</v>
      </c>
      <c r="L3960" s="444">
        <f t="shared" ca="1" si="159"/>
        <v>-3902917897277.1626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-3902917897277.1626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-16262157905.32151</v>
      </c>
      <c r="L3961" s="444">
        <f t="shared" ca="1" si="159"/>
        <v>-3919180055182.4839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-3919180055182.4839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-16329916896.593683</v>
      </c>
      <c r="L3962" s="444">
        <f t="shared" ca="1" si="159"/>
        <v>-3935509972079.0776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-3935509972079.0776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-16397958216.996157</v>
      </c>
      <c r="L3963" s="444">
        <f t="shared" ca="1" si="159"/>
        <v>-3951907930296.0737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-3951907930296.0737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-16466283042.900309</v>
      </c>
      <c r="L3964" s="444">
        <f t="shared" ca="1" si="159"/>
        <v>-3968374213338.9741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-3968374213338.9741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-16534892555.579058</v>
      </c>
      <c r="L3965" s="444">
        <f t="shared" ca="1" si="159"/>
        <v>-3984909105894.5532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-3984909105894.5532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-16603787941.227304</v>
      </c>
      <c r="L3966" s="444">
        <f t="shared" ca="1" si="159"/>
        <v>-4001512893835.7808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-4001512893835.7808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-16672970390.98242</v>
      </c>
      <c r="L3967" s="444">
        <f t="shared" ca="1" si="159"/>
        <v>-4018185864226.7632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-4018185864226.7632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-16742441100.944847</v>
      </c>
      <c r="L3968" s="444">
        <f t="shared" ca="1" si="159"/>
        <v>-4034928305327.708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-4034928305327.708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-16812201272.198784</v>
      </c>
      <c r="L3969" s="444">
        <f t="shared" ca="1" si="159"/>
        <v>-4051740506599.9067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-4051740506599.9067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-16882252110.832945</v>
      </c>
      <c r="L3970" s="444">
        <f t="shared" ca="1" si="159"/>
        <v>-4068622758710.7397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-4068622758710.7397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-16952594827.961416</v>
      </c>
      <c r="L3971" s="444">
        <f t="shared" ca="1" si="159"/>
        <v>-4085575353538.7012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-4085575353538.7012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-17023230639.744591</v>
      </c>
      <c r="L3972" s="444">
        <f t="shared" ca="1" si="159"/>
        <v>-4102598584178.4458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-4102598584178.4458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-17094160767.410191</v>
      </c>
      <c r="L3973" s="444">
        <f t="shared" ca="1" si="159"/>
        <v>-4119692744945.856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-4119692744945.856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-17165386437.274401</v>
      </c>
      <c r="L3974" s="444">
        <f t="shared" ca="1" si="159"/>
        <v>-4136858131383.1304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-4136858131383.1304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-17236908880.763046</v>
      </c>
      <c r="L3975" s="444">
        <f t="shared" ca="1" si="159"/>
        <v>-4154095040263.8936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-4154095040263.8936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-17308729334.432888</v>
      </c>
      <c r="L3976" s="444">
        <f t="shared" ca="1" si="159"/>
        <v>-4171403769598.3267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-4171403769598.3267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-17380849039.993027</v>
      </c>
      <c r="L3977" s="444">
        <f t="shared" ca="1" si="159"/>
        <v>-4188784618638.3198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-4188784618638.3198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-17453269244.326332</v>
      </c>
      <c r="L3978" s="444">
        <f t="shared" ca="1" si="159"/>
        <v>-4206237887882.646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-4206237887882.646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-17525991199.511028</v>
      </c>
      <c r="L3979" s="444">
        <f t="shared" ca="1" si="159"/>
        <v>-4223763879082.1572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-4223763879082.1572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-17599016162.842323</v>
      </c>
      <c r="L3980" s="444">
        <f t="shared" ca="1" si="159"/>
        <v>-4241362895244.9995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-4241362895244.9995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-17672345396.854168</v>
      </c>
      <c r="L3981" s="444">
        <f t="shared" ca="1" si="159"/>
        <v>-4259035240641.8535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-4259035240641.8535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-17745980169.341057</v>
      </c>
      <c r="L3982" s="444">
        <f t="shared" ca="1" si="159"/>
        <v>-4276781220811.1943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-4276781220811.1943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-17819921753.379974</v>
      </c>
      <c r="L3983" s="444">
        <f t="shared" ca="1" si="159"/>
        <v>-4294601142564.5742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-4294601142564.5742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-17894171427.35239</v>
      </c>
      <c r="L3984" s="444">
        <f t="shared" ca="1" si="159"/>
        <v>-4312495313991.9268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-4312495313991.9268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-17968730474.966362</v>
      </c>
      <c r="L3985" s="444">
        <f t="shared" ca="1" si="159"/>
        <v>-4330464044466.8931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-4330464044466.8931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-18043600185.278721</v>
      </c>
      <c r="L3986" s="444">
        <f t="shared" ca="1" si="159"/>
        <v>-4348507644652.1719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-4348507644652.1719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-18118781852.717384</v>
      </c>
      <c r="L3987" s="444">
        <f t="shared" ca="1" si="159"/>
        <v>-4366626426504.8892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-4366626426504.8892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-18194276777.103703</v>
      </c>
      <c r="L3988" s="444">
        <f t="shared" ca="1" si="159"/>
        <v>-4384820703281.9927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-4384820703281.9927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-18270086263.674969</v>
      </c>
      <c r="L3989" s="444">
        <f t="shared" ca="1" si="159"/>
        <v>-4403090789545.668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-4403090789545.668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-18346211623.106949</v>
      </c>
      <c r="L3990" s="444">
        <f t="shared" ca="1" si="159"/>
        <v>-4421437001168.7754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-4421437001168.7754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-18422654171.536564</v>
      </c>
      <c r="L3991" s="444">
        <f t="shared" ca="1" si="159"/>
        <v>-4439859655340.3115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-4439859655340.3115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-18499415230.584633</v>
      </c>
      <c r="L3992" s="444">
        <f t="shared" ca="1" si="159"/>
        <v>-4458359070570.8965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-4458359070570.8965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-18576496127.378735</v>
      </c>
      <c r="L3993" s="444">
        <f t="shared" ca="1" si="159"/>
        <v>-4476935566698.2754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-4476935566698.2754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-18653898194.576149</v>
      </c>
      <c r="L3994" s="444">
        <f t="shared" ca="1" si="159"/>
        <v>-4495589464892.8516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-4495589464892.8516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-18731622770.386883</v>
      </c>
      <c r="L3995" s="444">
        <f t="shared" ca="1" si="159"/>
        <v>-4514321087663.2383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-4514321087663.2383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-18809671198.596825</v>
      </c>
      <c r="L3996" s="444">
        <f t="shared" ca="1" si="159"/>
        <v>-4533130758861.835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-4533130758861.835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-18888044828.590981</v>
      </c>
      <c r="L3997" s="444">
        <f t="shared" ca="1" si="159"/>
        <v>-4552018803690.4258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-4552018803690.4258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-18966745015.376774</v>
      </c>
      <c r="L3998" s="444">
        <f t="shared" ca="1" si="159"/>
        <v>-4570985548705.8027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-4570985548705.8027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-19045773119.60751</v>
      </c>
      <c r="L3999" s="444">
        <f t="shared" ca="1" si="159"/>
        <v>-4590031321825.4102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-4590031321825.4102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-19125130507.605877</v>
      </c>
      <c r="L4000" s="444">
        <f t="shared" ca="1" si="159"/>
        <v>-4609156452333.0156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-4609156452333.0156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-19204818551.387566</v>
      </c>
      <c r="L4001" s="444">
        <f t="shared" ca="1" si="159"/>
        <v>-4628361270884.4033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-4628361270884.4033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-19284838628.685013</v>
      </c>
      <c r="L4002" s="444">
        <f t="shared" ca="1" si="159"/>
        <v>-4647646109513.0879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-4647646109513.0879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-19365192122.971199</v>
      </c>
      <c r="L4003" s="444">
        <f t="shared" ca="1" si="159"/>
        <v>-4667011301636.0596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-4667011301636.0596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-19445880423.483582</v>
      </c>
      <c r="L4004" s="444">
        <f t="shared" ca="1" si="159"/>
        <v>-4686457182059.543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-4686457182059.543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-19526904925.248096</v>
      </c>
      <c r="L4005" s="444">
        <f t="shared" ca="1" si="159"/>
        <v>-4705984086984.791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-4705984086984.791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-19608267029.103294</v>
      </c>
      <c r="L4006" s="444">
        <f t="shared" ca="1" si="159"/>
        <v>-4725592354013.8945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-4725592354013.8945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-19689968141.72456</v>
      </c>
      <c r="L4007" s="444">
        <f t="shared" ca="1" si="159"/>
        <v>-4745282322155.6191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-4745282322155.6191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-19772009675.648415</v>
      </c>
      <c r="L4008" s="444">
        <f t="shared" ca="1" si="159"/>
        <v>-4765054331831.2676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-4765054331831.2676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-19854393049.296947</v>
      </c>
      <c r="L4009" s="444">
        <f t="shared" ca="1" si="159"/>
        <v>-4784908724880.5645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-4784908724880.5645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-19937119687.00235</v>
      </c>
      <c r="L4010" s="444">
        <f t="shared" ca="1" si="159"/>
        <v>-4804845844567.5664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-4804845844567.5664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-20020191019.031525</v>
      </c>
      <c r="L4011" s="444">
        <f t="shared" ca="1" si="159"/>
        <v>-4824866035586.5977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-4824866035586.5977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-20103608481.610825</v>
      </c>
      <c r="L4012" s="444">
        <f t="shared" ca="1" si="159"/>
        <v>-4844969644068.208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-4844969644068.208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-20187373516.950867</v>
      </c>
      <c r="L4013" s="444">
        <f t="shared" ca="1" si="159"/>
        <v>-4865157017585.1592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-4865157017585.1592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-20271487573.271496</v>
      </c>
      <c r="L4014" s="444">
        <f t="shared" ca="1" si="159"/>
        <v>-4885428505158.4307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-4885428505158.4307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-20355952104.826794</v>
      </c>
      <c r="L4015" s="444">
        <f t="shared" ca="1" si="159"/>
        <v>-4905784457263.2578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-4905784457263.2578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-20440768571.930241</v>
      </c>
      <c r="L4016" s="444">
        <f t="shared" ca="1" si="159"/>
        <v>-4926225225835.1885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-4926225225835.1885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-20525938440.97995</v>
      </c>
      <c r="L4017" s="444">
        <f t="shared" ca="1" si="159"/>
        <v>-4946751164276.168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-4946751164276.168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-20611463184.484032</v>
      </c>
      <c r="L4018" s="444">
        <f t="shared" ca="1" si="159"/>
        <v>-4967362627460.6523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-4967362627460.6523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-20697344281.086052</v>
      </c>
      <c r="L4019" s="444">
        <f t="shared" ca="1" si="159"/>
        <v>-4988059971741.7383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-4988059971741.7383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-20783583215.590576</v>
      </c>
      <c r="L4020" s="444">
        <f t="shared" ca="1" si="159"/>
        <v>-5008843554957.3291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-5008843554957.3291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-20870181478.988873</v>
      </c>
      <c r="L4021" s="444">
        <f t="shared" ca="1" si="159"/>
        <v>-5029713736436.3184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-5029713736436.3184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-20957140568.484661</v>
      </c>
      <c r="L4022" s="444">
        <f t="shared" ca="1" si="159"/>
        <v>-5050670877004.8027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-5050670877004.8027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-21044461987.520012</v>
      </c>
      <c r="L4023" s="444">
        <f t="shared" ca="1" si="159"/>
        <v>-5071715338992.3223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-5071715338992.3223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-21132147245.801342</v>
      </c>
      <c r="L4024" s="444">
        <f t="shared" ca="1" si="159"/>
        <v>-5092847486238.124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-5092847486238.124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-21220197859.325516</v>
      </c>
      <c r="L4025" s="444">
        <f t="shared" ca="1" si="159"/>
        <v>-5114067684097.4492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-5114067684097.4492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-21308615350.406036</v>
      </c>
      <c r="L4026" s="444">
        <f t="shared" ca="1" si="159"/>
        <v>-5135376299447.8555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-5135376299447.8555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-21397401247.699398</v>
      </c>
      <c r="L4027" s="444">
        <f t="shared" ca="1" si="159"/>
        <v>-5156773700695.5547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-5156773700695.5547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-21486557086.231476</v>
      </c>
      <c r="L4028" s="444">
        <f t="shared" ca="1" si="159"/>
        <v>-5178260257781.7861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-5178260257781.7861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-21576084407.42411</v>
      </c>
      <c r="L4029" s="444">
        <f t="shared" ca="1" si="159"/>
        <v>-5199836342189.21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-5199836342189.21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-21665984759.121708</v>
      </c>
      <c r="L4030" s="444">
        <f t="shared" ca="1" si="159"/>
        <v>-5221502326948.332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-5221502326948.332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-21756259695.61805</v>
      </c>
      <c r="L4031" s="444">
        <f t="shared" ca="1" si="159"/>
        <v>-5243258586643.9502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-5243258586643.9502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-21846910777.683125</v>
      </c>
      <c r="L4032" s="444">
        <f t="shared" ca="1" si="159"/>
        <v>-5265105497421.6338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-5265105497421.6338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-21937939572.590141</v>
      </c>
      <c r="L4033" s="444">
        <f t="shared" ca="1" si="159"/>
        <v>-5287043436994.2236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-5287043436994.2236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-22029347654.142597</v>
      </c>
      <c r="L4034" s="444">
        <f t="shared" ca="1" si="159"/>
        <v>-5309072784648.3662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-5309072784648.3662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-22121136602.701527</v>
      </c>
      <c r="L4035" s="444">
        <f t="shared" ca="1" si="159"/>
        <v>-5331193921251.0674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-5331193921251.0674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-22213308005.21278</v>
      </c>
      <c r="L4036" s="444">
        <f t="shared" ca="1" si="159"/>
        <v>-5353407229256.2803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-5353407229256.2803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-22305863455.234501</v>
      </c>
      <c r="L4037" s="444">
        <f t="shared" ca="1" si="159"/>
        <v>-5375713092711.5146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-5375713092711.5146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-22398804552.964645</v>
      </c>
      <c r="L4038" s="444">
        <f t="shared" ca="1" si="159"/>
        <v>-5398111897264.4795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-5398111897264.4795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-22492132905.268665</v>
      </c>
      <c r="L4039" s="444">
        <f t="shared" ca="1" si="159"/>
        <v>-5420604030169.748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-5420604030169.748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-22585850125.707283</v>
      </c>
      <c r="L4040" s="444">
        <f t="shared" ca="1" si="159"/>
        <v>-5443189880295.4551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-5443189880295.4551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-22679957834.564396</v>
      </c>
      <c r="L4041" s="444">
        <f t="shared" ca="1" si="159"/>
        <v>-5465869838130.0195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-5465869838130.0195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-22774457658.87508</v>
      </c>
      <c r="L4042" s="444">
        <f t="shared" ca="1" si="159"/>
        <v>-5488644295788.8945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-5488644295788.8945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-22869351232.453728</v>
      </c>
      <c r="L4043" s="444">
        <f t="shared" ca="1" si="159"/>
        <v>-5511513647021.3486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-5511513647021.3486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-22964640195.922287</v>
      </c>
      <c r="L4044" s="444">
        <f t="shared" ca="1" si="159"/>
        <v>-5534478287217.2705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-5534478287217.2705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-23060326196.738628</v>
      </c>
      <c r="L4045" s="444">
        <f t="shared" ca="1" si="159"/>
        <v>-5557538613414.0088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-5557538613414.0088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-23156410889.225037</v>
      </c>
      <c r="L4046" s="444">
        <f t="shared" ca="1" si="159"/>
        <v>-5580695024303.2334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-5580695024303.2334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-23252895934.596806</v>
      </c>
      <c r="L4047" s="444">
        <f t="shared" ca="1" si="159"/>
        <v>-5603947920237.8301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-5603947920237.8301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-23349783000.990959</v>
      </c>
      <c r="L4048" s="444">
        <f t="shared" ca="1" si="159"/>
        <v>-5627297703238.8213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-5627297703238.8213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-23447073763.495087</v>
      </c>
      <c r="L4049" s="444">
        <f t="shared" ca="1" si="159"/>
        <v>-5650744777002.3164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-5650744777002.3164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-23544769904.176319</v>
      </c>
      <c r="L4050" s="444">
        <f t="shared" ca="1" si="159"/>
        <v>-5674289546906.4932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-5674289546906.4932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-23642873112.11039</v>
      </c>
      <c r="L4051" s="444">
        <f t="shared" ca="1" si="159"/>
        <v>-5697932420018.6035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-5697932420018.6035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-23741385083.410847</v>
      </c>
      <c r="L4052" s="444">
        <f t="shared" ca="1" si="159"/>
        <v>-5721673805102.0146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-5721673805102.0146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-23840307521.258392</v>
      </c>
      <c r="L4053" s="444">
        <f t="shared" ca="1" si="159"/>
        <v>-5745514112623.2734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-5745514112623.2734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-23939642135.930305</v>
      </c>
      <c r="L4054" s="444">
        <f t="shared" ca="1" si="159"/>
        <v>-5769453754759.2041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-5769453754759.2041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-24039390644.830017</v>
      </c>
      <c r="L4055" s="444">
        <f t="shared" ca="1" si="159"/>
        <v>-5793493145404.0342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-5793493145404.0342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-24139554772.516808</v>
      </c>
      <c r="L4056" s="444">
        <f t="shared" ca="1" si="159"/>
        <v>-5817632700176.5508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-5817632700176.5508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-24240136250.735626</v>
      </c>
      <c r="L4057" s="444">
        <f t="shared" ca="1" si="159"/>
        <v>-5841872836427.2861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-5841872836427.2861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-24341136818.447025</v>
      </c>
      <c r="L4058" s="444">
        <f t="shared" ca="1" si="159"/>
        <v>-5866213973245.7334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-5866213973245.7334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-24442558221.857224</v>
      </c>
      <c r="L4059" s="444">
        <f t="shared" ca="1" si="159"/>
        <v>-5890656531467.5908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-5890656531467.5908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-24544402214.448296</v>
      </c>
      <c r="L4060" s="444">
        <f t="shared" ca="1" si="159"/>
        <v>-5915200933682.0391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-5915200933682.0391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-24646670557.008495</v>
      </c>
      <c r="L4061" s="444">
        <f t="shared" ca="1" si="159"/>
        <v>-5939847604239.0479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-5939847604239.0479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-24749365017.662701</v>
      </c>
      <c r="L4062" s="444">
        <f t="shared" ca="1" si="159"/>
        <v>-5964596969256.7109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-5964596969256.7109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-24852487371.902962</v>
      </c>
      <c r="L4063" s="444">
        <f t="shared" ca="1" si="159"/>
        <v>-5989449456628.6143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-5989449456628.6143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-24956039402.619225</v>
      </c>
      <c r="L4064" s="444">
        <f t="shared" ca="1" si="159"/>
        <v>-6014405496031.2334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-6014405496031.2334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-25060022900.130138</v>
      </c>
      <c r="L4065" s="444">
        <f t="shared" ca="1" si="159"/>
        <v>-6039465518931.3633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-6039465518931.3633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-25164439662.214012</v>
      </c>
      <c r="L4066" s="444">
        <f t="shared" ca="1" si="159"/>
        <v>-6064629958593.5771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-6064629958593.5771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-25269291494.139904</v>
      </c>
      <c r="L4067" s="444">
        <f t="shared" ca="1" si="159"/>
        <v>-6089899250087.7168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-6089899250087.7168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-25374580208.698818</v>
      </c>
      <c r="L4068" s="444">
        <f t="shared" ca="1" si="159"/>
        <v>-6115273830296.416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-6115273830296.416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-25480307626.235065</v>
      </c>
      <c r="L4069" s="444">
        <f t="shared" ca="1" si="159"/>
        <v>-6140754137922.6514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-6140754137922.6514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-25586475574.677715</v>
      </c>
      <c r="L4070" s="444">
        <f t="shared" ca="1" si="159"/>
        <v>-6166340613497.3291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-6166340613497.3291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-25693085889.572205</v>
      </c>
      <c r="L4071" s="444">
        <f t="shared" ca="1" si="159"/>
        <v>-6192033699386.9014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-6192033699386.9014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-25800140414.112087</v>
      </c>
      <c r="L4072" s="444">
        <f t="shared" ca="1" si="159"/>
        <v>-6217833839801.0137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-6217833839801.0137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-25907640999.170891</v>
      </c>
      <c r="L4073" s="444">
        <f t="shared" ca="1" si="159"/>
        <v>-6243741480800.1846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-6243741480800.1846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-26015589503.334103</v>
      </c>
      <c r="L4074" s="444">
        <f t="shared" ca="1" si="159"/>
        <v>-6269757070303.5186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-6269757070303.5186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-26123987792.931328</v>
      </c>
      <c r="L4075" s="444">
        <f t="shared" ca="1" si="159"/>
        <v>-6295881058096.4502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-6295881058096.4502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-26232837742.068542</v>
      </c>
      <c r="L4076" s="444">
        <f t="shared" ca="1" si="159"/>
        <v>-6322113895838.5186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-6322113895838.5186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-26342141232.660492</v>
      </c>
      <c r="L4077" s="444">
        <f t="shared" ca="1" si="159"/>
        <v>-6348456037071.1787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-6348456037071.1787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-26451900154.463245</v>
      </c>
      <c r="L4078" s="444">
        <f t="shared" ca="1" si="159"/>
        <v>-6374907937225.6416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-6374907937225.6416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-26562116405.106838</v>
      </c>
      <c r="L4079" s="444">
        <f t="shared" ca="1" si="159"/>
        <v>-6401470053630.748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-6401470053630.748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-26672791890.128117</v>
      </c>
      <c r="L4080" s="444">
        <f t="shared" ca="1" si="159"/>
        <v>-6428142845520.876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-6428142845520.876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-26783928523.003651</v>
      </c>
      <c r="L4081" s="444">
        <f t="shared" ca="1" si="159"/>
        <v>-6454926774043.8799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-6454926774043.8799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-26895528225.182831</v>
      </c>
      <c r="L4082" s="444">
        <f t="shared" ca="1" si="159"/>
        <v>-6481822302269.0625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-6481822302269.0625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-27007592926.121094</v>
      </c>
      <c r="L4083" s="444">
        <f t="shared" ca="1" si="159"/>
        <v>-6508829895195.1836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-6508829895195.1836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-27120124563.313263</v>
      </c>
      <c r="L4084" s="444">
        <f t="shared" ca="1" si="159"/>
        <v>-6535950019758.4971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-6535950019758.4971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-27233125082.327072</v>
      </c>
      <c r="L4085" s="444">
        <f t="shared" ca="1" si="159"/>
        <v>-6563183144840.8242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-6563183144840.8242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-27346596436.836769</v>
      </c>
      <c r="L4086" s="444">
        <f t="shared" ca="1" si="159"/>
        <v>-6590529741277.6611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-6590529741277.6611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-27460540588.656921</v>
      </c>
      <c r="L4087" s="444">
        <f t="shared" ca="1" si="159"/>
        <v>-6617990281866.3184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-6617990281866.3184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-27574959507.776325</v>
      </c>
      <c r="L4088" s="444">
        <f t="shared" ref="L4088:L4342" ca="1" si="164">I4088-J4088+K4088</f>
        <v>-6645565241374.0947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-6645565241374.0947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-27689855172.392059</v>
      </c>
      <c r="L4089" s="444">
        <f t="shared" ca="1" si="164"/>
        <v>-6673255096546.4863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-6673255096546.4863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-27805229568.943691</v>
      </c>
      <c r="L4090" s="444">
        <f t="shared" ca="1" si="164"/>
        <v>-6701060326115.4297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-6701060326115.4297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-27921084692.147625</v>
      </c>
      <c r="L4091" s="444">
        <f t="shared" ca="1" si="164"/>
        <v>-6728981410807.5771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-6728981410807.5771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-28037422545.03157</v>
      </c>
      <c r="L4092" s="444">
        <f t="shared" ca="1" si="164"/>
        <v>-6757018833352.6084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-6757018833352.6084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-28154245138.9692</v>
      </c>
      <c r="L4093" s="444">
        <f t="shared" ca="1" si="164"/>
        <v>-6785173078491.5771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-6785173078491.5771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-28271554493.714905</v>
      </c>
      <c r="L4094" s="444">
        <f t="shared" ca="1" si="164"/>
        <v>-6813444632985.292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-6813444632985.292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-28389352637.438717</v>
      </c>
      <c r="L4095" s="444">
        <f t="shared" ca="1" si="164"/>
        <v>-6841833985622.7305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-6841833985622.7305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-28507641606.761375</v>
      </c>
      <c r="L4096" s="444">
        <f t="shared" ca="1" si="164"/>
        <v>-6870341627229.4922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-6870341627229.4922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-28626423446.789551</v>
      </c>
      <c r="L4097" s="444">
        <f t="shared" ca="1" si="164"/>
        <v>-6898968050676.2813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-6898968050676.2813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-28745700211.151173</v>
      </c>
      <c r="L4098" s="444">
        <f t="shared" ca="1" si="164"/>
        <v>-6927713750887.4326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-6927713750887.4326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-28865473962.030972</v>
      </c>
      <c r="L4099" s="444">
        <f t="shared" ca="1" si="164"/>
        <v>-6956579224849.4639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-6956579224849.4639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-28985746770.2061</v>
      </c>
      <c r="L4100" s="444">
        <f t="shared" ca="1" si="164"/>
        <v>-6985564971619.6699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-6985564971619.6699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-29106520715.081959</v>
      </c>
      <c r="L4101" s="444">
        <f t="shared" ca="1" si="164"/>
        <v>-7014671492334.752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-7014671492334.752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-29227797884.728134</v>
      </c>
      <c r="L4102" s="444">
        <f t="shared" ca="1" si="164"/>
        <v>-7043899290219.4805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-7043899290219.4805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-29349580375.914501</v>
      </c>
      <c r="L4103" s="444">
        <f t="shared" ca="1" si="164"/>
        <v>-7073248870595.3945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-7073248870595.3945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-29471870294.147472</v>
      </c>
      <c r="L4104" s="444">
        <f t="shared" ca="1" si="164"/>
        <v>-7102720740889.542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-7102720740889.542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-29594669753.706429</v>
      </c>
      <c r="L4105" s="444">
        <f t="shared" ca="1" si="164"/>
        <v>-7132315410643.248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-7132315410643.248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-29717980877.680199</v>
      </c>
      <c r="L4106" s="444">
        <f t="shared" ca="1" si="164"/>
        <v>-7162033391520.9287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-7162033391520.9287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-29841805798.003868</v>
      </c>
      <c r="L4107" s="444">
        <f t="shared" ca="1" si="164"/>
        <v>-7191875197318.9326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-7191875197318.9326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-29966146655.495552</v>
      </c>
      <c r="L4108" s="444">
        <f t="shared" ca="1" si="164"/>
        <v>-7221841343974.4277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-7221841343974.4277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-30091005599.893452</v>
      </c>
      <c r="L4109" s="444">
        <f t="shared" ca="1" si="164"/>
        <v>-7251932349574.3213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-7251932349574.3213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-30216384789.893002</v>
      </c>
      <c r="L4110" s="444">
        <f t="shared" ca="1" si="164"/>
        <v>-7282148734364.2139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-7282148734364.2139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-30342286393.184223</v>
      </c>
      <c r="L4111" s="444">
        <f t="shared" ca="1" si="164"/>
        <v>-7312491020757.3984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-7312491020757.3984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-30468712586.489159</v>
      </c>
      <c r="L4112" s="444">
        <f t="shared" ca="1" si="164"/>
        <v>-7342959733343.8877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-7342959733343.8877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-30595665555.599537</v>
      </c>
      <c r="L4113" s="444">
        <f t="shared" ca="1" si="164"/>
        <v>-7373555398899.4873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-7373555398899.4873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-30723147495.414524</v>
      </c>
      <c r="L4114" s="444">
        <f t="shared" ca="1" si="164"/>
        <v>-7404278546394.9014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-7404278546394.9014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-30851160609.97876</v>
      </c>
      <c r="L4115" s="444">
        <f t="shared" ca="1" si="164"/>
        <v>-7435129707004.8799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-7435129707004.8799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-30979707112.520332</v>
      </c>
      <c r="L4116" s="444">
        <f t="shared" ca="1" si="164"/>
        <v>-7466109414117.4004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-7466109414117.4004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-31108789225.489166</v>
      </c>
      <c r="L4117" s="444">
        <f t="shared" ca="1" si="164"/>
        <v>-7497218203342.8896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-7497218203342.8896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-31238409180.595367</v>
      </c>
      <c r="L4118" s="444">
        <f t="shared" ca="1" si="164"/>
        <v>-7528456612523.4854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-7528456612523.4854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-31368569218.847858</v>
      </c>
      <c r="L4119" s="444">
        <f t="shared" ca="1" si="164"/>
        <v>-7559825181742.333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-7559825181742.333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-31499271590.593052</v>
      </c>
      <c r="L4120" s="444">
        <f t="shared" ca="1" si="164"/>
        <v>-7591324453332.9258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-7591324453332.9258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-31630518555.553856</v>
      </c>
      <c r="L4121" s="444">
        <f t="shared" ca="1" si="164"/>
        <v>-7622954971888.4795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-7622954971888.4795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-31762312382.86866</v>
      </c>
      <c r="L4122" s="444">
        <f t="shared" ca="1" si="164"/>
        <v>-7654717284271.3486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-7654717284271.3486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-31894655351.130623</v>
      </c>
      <c r="L4123" s="444">
        <f t="shared" ca="1" si="164"/>
        <v>-7686611939622.4795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-7686611939622.4795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-32027549748.426998</v>
      </c>
      <c r="L4124" s="444">
        <f t="shared" ca="1" si="164"/>
        <v>-7718639489370.9063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-7718639489370.9063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-32160997872.378773</v>
      </c>
      <c r="L4125" s="444">
        <f t="shared" ca="1" si="164"/>
        <v>-7750800487243.2852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-7750800487243.2852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-32295002030.180359</v>
      </c>
      <c r="L4126" s="444">
        <f t="shared" ca="1" si="164"/>
        <v>-7783095489273.4658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-7783095489273.4658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-32429564538.639439</v>
      </c>
      <c r="L4127" s="444">
        <f t="shared" ca="1" si="164"/>
        <v>-7815525053812.1055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-7815525053812.1055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-32564687724.217106</v>
      </c>
      <c r="L4128" s="444">
        <f t="shared" ca="1" si="164"/>
        <v>-7848089741536.3223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-7848089741536.3223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-32700373923.068008</v>
      </c>
      <c r="L4129" s="444">
        <f t="shared" ca="1" si="164"/>
        <v>-7880790115459.3906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-7880790115459.3906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-32836625481.080791</v>
      </c>
      <c r="L4130" s="444">
        <f t="shared" ca="1" si="164"/>
        <v>-7913626740940.4717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-7913626740940.4717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-32973444753.918633</v>
      </c>
      <c r="L4131" s="444">
        <f t="shared" ca="1" si="164"/>
        <v>-7946600185694.3906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-7946600185694.3906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-33110834107.059963</v>
      </c>
      <c r="L4132" s="444">
        <f t="shared" ca="1" si="164"/>
        <v>-7979711019801.4502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-7979711019801.4502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-33248795915.839375</v>
      </c>
      <c r="L4133" s="444">
        <f t="shared" ca="1" si="164"/>
        <v>-8012959815717.29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-8012959815717.29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-33387332565.488708</v>
      </c>
      <c r="L4134" s="444">
        <f t="shared" ca="1" si="164"/>
        <v>-8046347148282.7783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-8046347148282.7783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-33526446451.178242</v>
      </c>
      <c r="L4135" s="444">
        <f t="shared" ca="1" si="164"/>
        <v>-8079873594733.957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-8079873594733.957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-33666139978.058155</v>
      </c>
      <c r="L4136" s="444">
        <f t="shared" ca="1" si="164"/>
        <v>-8113539734712.0156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-8113539734712.0156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-33806415561.300064</v>
      </c>
      <c r="L4137" s="444">
        <f t="shared" ca="1" si="164"/>
        <v>-8147346150273.3154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-8147346150273.3154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-33947275626.138817</v>
      </c>
      <c r="L4138" s="444">
        <f t="shared" ca="1" si="164"/>
        <v>-8181293425899.4541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-8181293425899.4541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-34088722607.914391</v>
      </c>
      <c r="L4139" s="444">
        <f t="shared" ca="1" si="164"/>
        <v>-8215382148507.3682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-8215382148507.3682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-34230758952.114033</v>
      </c>
      <c r="L4140" s="444">
        <f t="shared" ca="1" si="164"/>
        <v>-8249612907459.4824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-8249612907459.4824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-34373387114.414513</v>
      </c>
      <c r="L4141" s="444">
        <f t="shared" ca="1" si="164"/>
        <v>-8283986294573.8965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-8283986294573.8965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-34516609560.724564</v>
      </c>
      <c r="L4142" s="444">
        <f t="shared" ca="1" si="164"/>
        <v>-8318502904134.6211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-8318502904134.6211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-34660428767.227585</v>
      </c>
      <c r="L4143" s="444">
        <f t="shared" ca="1" si="164"/>
        <v>-8353163332901.8486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-8353163332901.8486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-34804847220.42437</v>
      </c>
      <c r="L4144" s="444">
        <f t="shared" ca="1" si="164"/>
        <v>-8387968180122.2734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-8387968180122.2734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-34949867417.176132</v>
      </c>
      <c r="L4145" s="444">
        <f t="shared" ca="1" si="164"/>
        <v>-8422918047539.4492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-8422918047539.4492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-35095491864.747704</v>
      </c>
      <c r="L4146" s="444">
        <f t="shared" ca="1" si="164"/>
        <v>-8458013539404.1973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-8458013539404.1973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-35241723080.850822</v>
      </c>
      <c r="L4147" s="444">
        <f t="shared" ca="1" si="164"/>
        <v>-8493255262485.0479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-8493255262485.0479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-35388563593.687706</v>
      </c>
      <c r="L4148" s="444">
        <f t="shared" ca="1" si="164"/>
        <v>-8528643826078.7354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-8528643826078.7354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-35536015941.994728</v>
      </c>
      <c r="L4149" s="444">
        <f t="shared" ca="1" si="164"/>
        <v>-8564179842020.7305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-8564179842020.7305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-35684082675.08638</v>
      </c>
      <c r="L4150" s="444">
        <f t="shared" ca="1" si="164"/>
        <v>-8599863924695.8164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-8599863924695.8164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-35832766352.899231</v>
      </c>
      <c r="L4151" s="444">
        <f t="shared" ca="1" si="164"/>
        <v>-8635696691048.7158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-8635696691048.7158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-35982069546.036316</v>
      </c>
      <c r="L4152" s="444">
        <f t="shared" ca="1" si="164"/>
        <v>-8671678760594.752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-8671678760594.752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-36131994835.811462</v>
      </c>
      <c r="L4153" s="444">
        <f t="shared" ca="1" si="164"/>
        <v>-8707810755430.5635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-8707810755430.5635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-36282544814.294006</v>
      </c>
      <c r="L4154" s="444">
        <f t="shared" ca="1" si="164"/>
        <v>-8744093300244.8574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-8744093300244.8574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-36433722084.353569</v>
      </c>
      <c r="L4155" s="444">
        <f t="shared" ca="1" si="164"/>
        <v>-8780527022329.2109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-8780527022329.2109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-36585529259.705048</v>
      </c>
      <c r="L4156" s="444">
        <f t="shared" ca="1" si="164"/>
        <v>-8817112551588.916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-8817112551588.916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-36737968964.953819</v>
      </c>
      <c r="L4157" s="444">
        <f t="shared" ca="1" si="164"/>
        <v>-8853850520553.8691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-8853850520553.8691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-36891043835.641121</v>
      </c>
      <c r="L4158" s="444">
        <f t="shared" ca="1" si="164"/>
        <v>-8890741564389.5098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-8890741564389.5098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-37044756518.289627</v>
      </c>
      <c r="L4159" s="444">
        <f t="shared" ca="1" si="164"/>
        <v>-8927786320907.7988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-8927786320907.7988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-37199109670.449158</v>
      </c>
      <c r="L4160" s="444">
        <f t="shared" ca="1" si="164"/>
        <v>-8964985430578.248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-8964985430578.248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-37354105960.742699</v>
      </c>
      <c r="L4161" s="444">
        <f t="shared" ca="1" si="164"/>
        <v>-9002339536538.9902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-9002339536538.9902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-37509748068.91246</v>
      </c>
      <c r="L4162" s="444">
        <f t="shared" ca="1" si="164"/>
        <v>-9039849284607.9023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-9039849284607.9023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-37666038685.866257</v>
      </c>
      <c r="L4163" s="444">
        <f t="shared" ca="1" si="164"/>
        <v>-9077515323293.7695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-9077515323293.7695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-37822980513.724037</v>
      </c>
      <c r="L4164" s="444">
        <f t="shared" ca="1" si="164"/>
        <v>-9115338303807.4941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-9115338303807.4941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-37980576265.864555</v>
      </c>
      <c r="L4165" s="444">
        <f t="shared" ca="1" si="164"/>
        <v>-9153318880073.3594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-9153318880073.3594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-38138828666.972328</v>
      </c>
      <c r="L4166" s="444">
        <f t="shared" ca="1" si="164"/>
        <v>-9191457708740.332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-9191457708740.332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-38297740453.084717</v>
      </c>
      <c r="L4167" s="444">
        <f t="shared" ca="1" si="164"/>
        <v>-9229755449193.416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-9229755449193.416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-38457314371.639236</v>
      </c>
      <c r="L4168" s="444">
        <f t="shared" ca="1" si="164"/>
        <v>-9268212763565.0547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-9268212763565.0547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-38617553181.521057</v>
      </c>
      <c r="L4169" s="444">
        <f t="shared" ca="1" si="164"/>
        <v>-9306830316746.5762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-9306830316746.5762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-38778459653.110733</v>
      </c>
      <c r="L4170" s="444">
        <f t="shared" ca="1" si="164"/>
        <v>-9345608776399.6875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-9345608776399.6875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-38940036568.332031</v>
      </c>
      <c r="L4171" s="444">
        <f t="shared" ca="1" si="164"/>
        <v>-9384548812968.0195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-9384548812968.0195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-39102286720.700081</v>
      </c>
      <c r="L4172" s="444">
        <f t="shared" ca="1" si="164"/>
        <v>-9423651099688.7188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-9423651099688.7188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-39265212915.369659</v>
      </c>
      <c r="L4173" s="444">
        <f t="shared" ca="1" si="164"/>
        <v>-9462916312604.0879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-9462916312604.0879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-39428817969.183701</v>
      </c>
      <c r="L4174" s="444">
        <f t="shared" ca="1" si="164"/>
        <v>-9502345130573.2715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-9502345130573.2715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-39593104710.721962</v>
      </c>
      <c r="L4175" s="444">
        <f t="shared" ca="1" si="164"/>
        <v>-9541938235283.9941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-9541938235283.9941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-39758075980.349976</v>
      </c>
      <c r="L4176" s="444">
        <f t="shared" ca="1" si="164"/>
        <v>-9581696311264.3438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-9581696311264.3438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-39923734630.268097</v>
      </c>
      <c r="L4177" s="444">
        <f t="shared" ca="1" si="164"/>
        <v>-9621620045894.6113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-9621620045894.6113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-40090083524.560883</v>
      </c>
      <c r="L4178" s="444">
        <f t="shared" ca="1" si="164"/>
        <v>-9661710129419.1719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-9661710129419.1719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-40257125539.246552</v>
      </c>
      <c r="L4179" s="444">
        <f t="shared" ca="1" si="164"/>
        <v>-9701967254958.418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-9701967254958.418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-40424863562.326744</v>
      </c>
      <c r="L4180" s="444">
        <f t="shared" ca="1" si="164"/>
        <v>-9742392118520.7441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-9742392118520.7441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-40593300493.836433</v>
      </c>
      <c r="L4181" s="444">
        <f t="shared" ca="1" si="164"/>
        <v>-9782985419014.5801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-9782985419014.5801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-40762439245.894081</v>
      </c>
      <c r="L4182" s="444">
        <f t="shared" ca="1" si="164"/>
        <v>-9823747858260.4746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-9823747858260.4746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-40932282742.751976</v>
      </c>
      <c r="L4183" s="444">
        <f t="shared" ca="1" si="164"/>
        <v>-9864680141003.2266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-9864680141003.2266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-41102833920.846779</v>
      </c>
      <c r="L4184" s="444">
        <f t="shared" ca="1" si="164"/>
        <v>-9905782974924.0742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-9905782974924.0742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-41274095728.850311</v>
      </c>
      <c r="L4185" s="444">
        <f t="shared" ca="1" si="164"/>
        <v>-9947057070652.9238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-9947057070652.9238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-41446071127.720512</v>
      </c>
      <c r="L4186" s="444">
        <f t="shared" ca="1" si="164"/>
        <v>-9988503141780.6445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-9988503141780.6445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-41618763090.752686</v>
      </c>
      <c r="L4187" s="444">
        <f t="shared" ca="1" si="164"/>
        <v>-10030121904871.396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-10030121904871.396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-41792174603.630821</v>
      </c>
      <c r="L4188" s="444">
        <f t="shared" ca="1" si="164"/>
        <v>-10071914079475.027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-10071914079475.027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-41966308664.479279</v>
      </c>
      <c r="L4189" s="444">
        <f t="shared" ca="1" si="164"/>
        <v>-10113880388139.506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-10113880388139.506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-42141168283.914604</v>
      </c>
      <c r="L4190" s="444">
        <f t="shared" ca="1" si="164"/>
        <v>-10156021556423.42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-10156021556423.42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-42316756485.09758</v>
      </c>
      <c r="L4191" s="444">
        <f t="shared" ca="1" si="164"/>
        <v>-10198338312908.518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-10198338312908.518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-42493076303.785492</v>
      </c>
      <c r="L4192" s="444">
        <f t="shared" ca="1" si="164"/>
        <v>-10240831389212.303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-10240831389212.303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-42670130788.384598</v>
      </c>
      <c r="L4193" s="444">
        <f t="shared" ca="1" si="164"/>
        <v>-10283501520000.688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-10283501520000.688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-42847923000.002861</v>
      </c>
      <c r="L4194" s="444">
        <f t="shared" ca="1" si="164"/>
        <v>-10326349443000.689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-10326349443000.689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-43026456012.502869</v>
      </c>
      <c r="L4195" s="444">
        <f t="shared" ca="1" si="164"/>
        <v>-10369375899013.191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-10369375899013.191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-43205732912.554962</v>
      </c>
      <c r="L4196" s="444">
        <f t="shared" ca="1" si="164"/>
        <v>-10412581631925.746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-10412581631925.746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-43385756799.690605</v>
      </c>
      <c r="L4197" s="444">
        <f t="shared" ca="1" si="164"/>
        <v>-10455967388725.438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-10455967388725.438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-43566530786.355988</v>
      </c>
      <c r="L4198" s="444">
        <f t="shared" ca="1" si="164"/>
        <v>-10499533919511.793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-10499533919511.793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-43748057997.965805</v>
      </c>
      <c r="L4199" s="444">
        <f t="shared" ca="1" si="164"/>
        <v>-10543281977509.758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-10543281977509.758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-43930341572.957321</v>
      </c>
      <c r="L4200" s="444">
        <f t="shared" ca="1" si="164"/>
        <v>-10587212319082.715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-10587212319082.715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-44113384662.844643</v>
      </c>
      <c r="L4201" s="444">
        <f t="shared" ca="1" si="164"/>
        <v>-10631325703745.559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-10631325703745.559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-44297190432.273163</v>
      </c>
      <c r="L4202" s="444">
        <f t="shared" ca="1" si="164"/>
        <v>-10675622894177.832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-10675622894177.832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-44481762059.074303</v>
      </c>
      <c r="L4203" s="444">
        <f t="shared" ca="1" si="164"/>
        <v>-10720104656236.906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-10720104656236.906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-44667102734.320442</v>
      </c>
      <c r="L4204" s="444">
        <f t="shared" ca="1" si="164"/>
        <v>-10764771758971.227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-10764771758971.227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-44853215662.380112</v>
      </c>
      <c r="L4205" s="444">
        <f t="shared" ca="1" si="164"/>
        <v>-10809624974633.607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-10809624974633.607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-45040104060.973366</v>
      </c>
      <c r="L4206" s="444">
        <f t="shared" ca="1" si="164"/>
        <v>-10854665078694.58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-10854665078694.58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-45227771161.227417</v>
      </c>
      <c r="L4207" s="444">
        <f t="shared" ca="1" si="164"/>
        <v>-10899892849855.807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-10899892849855.807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-45416220207.732529</v>
      </c>
      <c r="L4208" s="444">
        <f t="shared" ca="1" si="164"/>
        <v>-10945309070063.539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-10945309070063.539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-45605454458.598076</v>
      </c>
      <c r="L4209" s="444">
        <f t="shared" ca="1" si="164"/>
        <v>-10990914524522.137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-10990914524522.137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-45795477185.508904</v>
      </c>
      <c r="L4210" s="444">
        <f t="shared" ca="1" si="164"/>
        <v>-11036710001707.646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-11036710001707.646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-45986291673.78186</v>
      </c>
      <c r="L4211" s="444">
        <f t="shared" ca="1" si="164"/>
        <v>-11082696293381.428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-11082696293381.428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-46177901222.422615</v>
      </c>
      <c r="L4212" s="444">
        <f t="shared" ca="1" si="164"/>
        <v>-11128874194603.85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-11128874194603.85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-46370309144.182709</v>
      </c>
      <c r="L4213" s="444">
        <f t="shared" ca="1" si="164"/>
        <v>-11175244503748.033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-11175244503748.033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-46563518765.616806</v>
      </c>
      <c r="L4214" s="444">
        <f t="shared" ca="1" si="164"/>
        <v>-11221808022513.65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-11221808022513.65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-46757533427.140213</v>
      </c>
      <c r="L4215" s="444">
        <f t="shared" ca="1" si="164"/>
        <v>-11268565555940.791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-11268565555940.791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-46952356483.086632</v>
      </c>
      <c r="L4216" s="444">
        <f t="shared" ca="1" si="164"/>
        <v>-11315517912423.877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-11315517912423.877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-47147991301.766151</v>
      </c>
      <c r="L4217" s="444">
        <f t="shared" ca="1" si="164"/>
        <v>-11362665903725.643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-11362665903725.643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-47344441265.523514</v>
      </c>
      <c r="L4218" s="444">
        <f t="shared" ca="1" si="164"/>
        <v>-11410010344991.166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-11410010344991.166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-47541709770.796524</v>
      </c>
      <c r="L4219" s="444">
        <f t="shared" ca="1" si="164"/>
        <v>-11457552054761.963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-11457552054761.963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-47739800228.174843</v>
      </c>
      <c r="L4220" s="444">
        <f t="shared" ca="1" si="164"/>
        <v>-11505291854990.139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-11505291854990.139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-47938716062.458908</v>
      </c>
      <c r="L4221" s="444">
        <f t="shared" ca="1" si="164"/>
        <v>-11553230571052.598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-11553230571052.598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-48138460712.719154</v>
      </c>
      <c r="L4222" s="444">
        <f t="shared" ca="1" si="164"/>
        <v>-11601369031765.316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-11601369031765.316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-48339037632.355484</v>
      </c>
      <c r="L4223" s="444">
        <f t="shared" ca="1" si="164"/>
        <v>-11649708069397.672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-11649708069397.672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-48540450289.156967</v>
      </c>
      <c r="L4224" s="444">
        <f t="shared" ca="1" si="164"/>
        <v>-11698248519686.828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-11698248519686.828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-48742702165.361786</v>
      </c>
      <c r="L4225" s="444">
        <f t="shared" ca="1" si="164"/>
        <v>-11746991221852.189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-11746991221852.189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-48945796757.717453</v>
      </c>
      <c r="L4226" s="444">
        <f t="shared" ca="1" si="164"/>
        <v>-11795937018609.906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-11795937018609.906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-49149737577.541275</v>
      </c>
      <c r="L4227" s="444">
        <f t="shared" ca="1" si="164"/>
        <v>-11845086756187.447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-11845086756187.447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-49354528150.781029</v>
      </c>
      <c r="L4228" s="444">
        <f t="shared" ca="1" si="164"/>
        <v>-11894441284338.229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-11894441284338.229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-49560172018.075951</v>
      </c>
      <c r="L4229" s="444">
        <f t="shared" ca="1" si="164"/>
        <v>-11944001456356.305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-11944001456356.305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-49766672734.817932</v>
      </c>
      <c r="L4230" s="444">
        <f t="shared" ca="1" si="164"/>
        <v>-11993768129091.123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-11993768129091.123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-49974033871.213013</v>
      </c>
      <c r="L4231" s="444">
        <f t="shared" ca="1" si="164"/>
        <v>-12043742162962.336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-12043742162962.336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-50182259012.343063</v>
      </c>
      <c r="L4232" s="444">
        <f t="shared" ca="1" si="164"/>
        <v>-12093924421974.68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-12093924421974.68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-50391351758.227829</v>
      </c>
      <c r="L4233" s="444">
        <f t="shared" ca="1" si="164"/>
        <v>-12144315773732.908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-12144315773732.908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-50601315723.887115</v>
      </c>
      <c r="L4234" s="444">
        <f t="shared" ca="1" si="164"/>
        <v>-12194917089456.795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-12194917089456.795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-50812154539.403313</v>
      </c>
      <c r="L4235" s="444">
        <f t="shared" ca="1" si="164"/>
        <v>-12245729243996.197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-12245729243996.197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-51023871849.984154</v>
      </c>
      <c r="L4236" s="444">
        <f t="shared" ca="1" si="164"/>
        <v>-12296753115846.182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-12296753115846.182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-51236471316.025757</v>
      </c>
      <c r="L4237" s="444">
        <f t="shared" ca="1" si="164"/>
        <v>-12347989587162.207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-12347989587162.207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-51449956613.175865</v>
      </c>
      <c r="L4238" s="444">
        <f t="shared" ca="1" si="164"/>
        <v>-12399439543775.383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-12399439543775.383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-51664331432.39743</v>
      </c>
      <c r="L4239" s="444">
        <f t="shared" ca="1" si="164"/>
        <v>-12451103875207.779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-12451103875207.779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-51879599480.03241</v>
      </c>
      <c r="L4240" s="444">
        <f t="shared" ca="1" si="164"/>
        <v>-12502983474687.813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-12502983474687.813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-52095764477.865883</v>
      </c>
      <c r="L4241" s="444">
        <f t="shared" ca="1" si="164"/>
        <v>-12555079239165.678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-12555079239165.678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-52312830163.190323</v>
      </c>
      <c r="L4242" s="444">
        <f t="shared" ca="1" si="164"/>
        <v>-12607392069328.867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-12607392069328.867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-52530800288.870277</v>
      </c>
      <c r="L4243" s="444">
        <f t="shared" ca="1" si="164"/>
        <v>-12659922869617.738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-12659922869617.738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-52749678623.407242</v>
      </c>
      <c r="L4244" s="444">
        <f t="shared" ca="1" si="164"/>
        <v>-12712672548241.146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-12712672548241.146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-52969468951.004776</v>
      </c>
      <c r="L4245" s="444">
        <f t="shared" ca="1" si="164"/>
        <v>-12765642017192.15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-12765642017192.15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-53190175071.633957</v>
      </c>
      <c r="L4246" s="444">
        <f t="shared" ca="1" si="164"/>
        <v>-12818832192263.785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-12818832192263.785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-53411800801.099106</v>
      </c>
      <c r="L4247" s="444">
        <f t="shared" ca="1" si="164"/>
        <v>-12872243993064.885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-12872243993064.885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-53634349971.103683</v>
      </c>
      <c r="L4248" s="444">
        <f t="shared" ca="1" si="164"/>
        <v>-12925878343035.988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-12925878343035.988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-53857826429.31662</v>
      </c>
      <c r="L4249" s="444">
        <f t="shared" ca="1" si="164"/>
        <v>-12979736169465.305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-12979736169465.305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-54082234039.438766</v>
      </c>
      <c r="L4250" s="444">
        <f t="shared" ca="1" si="164"/>
        <v>-13033818403504.744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-13033818403504.744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-54307576681.269768</v>
      </c>
      <c r="L4251" s="444">
        <f t="shared" ca="1" si="164"/>
        <v>-13088125980186.014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-13088125980186.014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-54533858250.775055</v>
      </c>
      <c r="L4252" s="444">
        <f t="shared" ca="1" si="164"/>
        <v>-13142659838436.789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-13142659838436.789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-54761082660.15329</v>
      </c>
      <c r="L4253" s="444">
        <f t="shared" ca="1" si="164"/>
        <v>-13197420921096.941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-13197420921096.941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-54989253837.903923</v>
      </c>
      <c r="L4254" s="444">
        <f t="shared" ca="1" si="164"/>
        <v>-13252410174934.846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-13252410174934.846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-55218375728.895187</v>
      </c>
      <c r="L4255" s="444">
        <f t="shared" ca="1" si="164"/>
        <v>-13307628550663.74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-13307628550663.74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-55448452294.432251</v>
      </c>
      <c r="L4256" s="444">
        <f t="shared" ca="1" si="164"/>
        <v>-13363077002958.172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-13363077002958.172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-55679487512.325714</v>
      </c>
      <c r="L4257" s="444">
        <f t="shared" ca="1" si="164"/>
        <v>-13418756490470.498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-13418756490470.498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-55911485376.960411</v>
      </c>
      <c r="L4258" s="444">
        <f t="shared" ca="1" si="164"/>
        <v>-13474667975847.459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-13474667975847.459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-56144449899.36441</v>
      </c>
      <c r="L4259" s="444">
        <f t="shared" ca="1" si="164"/>
        <v>-13530812425746.824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-13530812425746.824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-56378385107.278435</v>
      </c>
      <c r="L4260" s="444">
        <f t="shared" ca="1" si="164"/>
        <v>-13587190810854.104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-13587190810854.104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-56613295045.225433</v>
      </c>
      <c r="L4261" s="444">
        <f t="shared" ca="1" si="164"/>
        <v>-13643804105899.328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-13643804105899.328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-56849183774.580536</v>
      </c>
      <c r="L4262" s="444">
        <f t="shared" ca="1" si="164"/>
        <v>-13700653289673.908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-13700653289673.908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-57086055373.641289</v>
      </c>
      <c r="L4263" s="444">
        <f t="shared" ca="1" si="164"/>
        <v>-13757739345047.549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-13757739345047.549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-57323913937.69812</v>
      </c>
      <c r="L4264" s="444">
        <f t="shared" ca="1" si="164"/>
        <v>-13815063258985.246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-13815063258985.246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-57562763579.105194</v>
      </c>
      <c r="L4265" s="444">
        <f t="shared" ca="1" si="164"/>
        <v>-13872626022564.352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-13872626022564.352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-57802608427.351463</v>
      </c>
      <c r="L4266" s="444">
        <f t="shared" ca="1" si="164"/>
        <v>-13930428630991.703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-13930428630991.703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-58043452629.132095</v>
      </c>
      <c r="L4267" s="444">
        <f t="shared" ca="1" si="164"/>
        <v>-13988472083620.836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-13988472083620.836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-58285300348.420151</v>
      </c>
      <c r="L4268" s="444">
        <f t="shared" ca="1" si="164"/>
        <v>-14046757383969.256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-14046757383969.256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-58528155766.538567</v>
      </c>
      <c r="L4269" s="444">
        <f t="shared" ca="1" si="164"/>
        <v>-14105285539735.795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-14105285539735.795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-58772023082.232483</v>
      </c>
      <c r="L4270" s="444">
        <f t="shared" ca="1" si="164"/>
        <v>-14164057562818.027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-14164057562818.027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-59016906511.741768</v>
      </c>
      <c r="L4271" s="444">
        <f t="shared" ca="1" si="164"/>
        <v>-14223074469329.77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-14223074469329.77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-59262810288.874046</v>
      </c>
      <c r="L4272" s="444">
        <f t="shared" ca="1" si="164"/>
        <v>-14282337279618.645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-14282337279618.645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-59509738665.077675</v>
      </c>
      <c r="L4273" s="444">
        <f t="shared" ca="1" si="164"/>
        <v>-14341847018283.723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-14341847018283.723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-59757695909.515511</v>
      </c>
      <c r="L4274" s="444">
        <f t="shared" ca="1" si="164"/>
        <v>-14401604714193.238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-14401604714193.238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-60006686309.138489</v>
      </c>
      <c r="L4275" s="444">
        <f t="shared" ca="1" si="164"/>
        <v>-14461611400502.377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-14461611400502.377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-60256714168.759903</v>
      </c>
      <c r="L4276" s="444">
        <f t="shared" ca="1" si="164"/>
        <v>-14521868114671.137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-14521868114671.137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-60507783811.12973</v>
      </c>
      <c r="L4277" s="444">
        <f t="shared" ca="1" si="164"/>
        <v>-14582375898482.266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-14582375898482.266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-60759899577.009438</v>
      </c>
      <c r="L4278" s="444">
        <f t="shared" ca="1" si="164"/>
        <v>-14643135798059.275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-14643135798059.275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-61013065825.246971</v>
      </c>
      <c r="L4279" s="444">
        <f t="shared" ca="1" si="164"/>
        <v>-14704148863884.521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-14704148863884.521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-61267286932.85218</v>
      </c>
      <c r="L4280" s="444">
        <f t="shared" ca="1" si="164"/>
        <v>-14765416150817.373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-14765416150817.373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-61522567295.072388</v>
      </c>
      <c r="L4281" s="444">
        <f t="shared" ca="1" si="164"/>
        <v>-14826938718112.445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-14826938718112.445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-61778911325.468529</v>
      </c>
      <c r="L4282" s="444">
        <f t="shared" ca="1" si="164"/>
        <v>-14888717629437.914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-14888717629437.914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-62036323455.99131</v>
      </c>
      <c r="L4283" s="444">
        <f t="shared" ca="1" si="164"/>
        <v>-14950753952893.906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-14950753952893.906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-62294808137.057945</v>
      </c>
      <c r="L4284" s="444">
        <f t="shared" ca="1" si="164"/>
        <v>-15013048761030.965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-15013048761030.965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-62554369837.629021</v>
      </c>
      <c r="L4285" s="444">
        <f t="shared" ca="1" si="164"/>
        <v>-15075603130868.594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-15075603130868.594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-62815013045.285805</v>
      </c>
      <c r="L4286" s="444">
        <f t="shared" ca="1" si="164"/>
        <v>-15138418143913.879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-15138418143913.879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-63076742266.307831</v>
      </c>
      <c r="L4287" s="444">
        <f t="shared" ca="1" si="164"/>
        <v>-15201494886180.188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-15201494886180.188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-63339562025.750778</v>
      </c>
      <c r="L4288" s="444">
        <f t="shared" ca="1" si="164"/>
        <v>-15264834448205.938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-15264834448205.938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-63603476867.524742</v>
      </c>
      <c r="L4289" s="444">
        <f t="shared" ca="1" si="164"/>
        <v>-15328437925073.463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-15328437925073.463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-63868491354.472755</v>
      </c>
      <c r="L4290" s="444">
        <f t="shared" ca="1" si="164"/>
        <v>-15392306416427.936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-15392306416427.936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-64134610068.44973</v>
      </c>
      <c r="L4291" s="444">
        <f t="shared" ca="1" si="164"/>
        <v>-15456441026496.385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-15456441026496.385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-64401837610.401604</v>
      </c>
      <c r="L4292" s="444">
        <f t="shared" ca="1" si="164"/>
        <v>-15520842864106.787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-15520842864106.787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-64670178600.444946</v>
      </c>
      <c r="L4293" s="444">
        <f t="shared" ca="1" si="164"/>
        <v>-15585513042707.232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-15585513042707.232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-64939637677.9468</v>
      </c>
      <c r="L4294" s="444">
        <f t="shared" ca="1" si="164"/>
        <v>-15650452680385.18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-15650452680385.18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-65210219501.604912</v>
      </c>
      <c r="L4295" s="444">
        <f t="shared" ca="1" si="164"/>
        <v>-15715662899886.785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-15715662899886.785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-65481928749.528259</v>
      </c>
      <c r="L4296" s="444">
        <f t="shared" ca="1" si="164"/>
        <v>-15781144828636.313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-15781144828636.313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-65754770119.31797</v>
      </c>
      <c r="L4297" s="444">
        <f t="shared" ca="1" si="164"/>
        <v>-15846899598755.631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-15846899598755.631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-66028748328.148468</v>
      </c>
      <c r="L4298" s="444">
        <f t="shared" ca="1" si="164"/>
        <v>-15912928347083.779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-15912928347083.779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-66303868112.849083</v>
      </c>
      <c r="L4299" s="444">
        <f t="shared" ca="1" si="164"/>
        <v>-15979232215196.629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-15979232215196.629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-66580134229.985947</v>
      </c>
      <c r="L4300" s="444">
        <f t="shared" ca="1" si="164"/>
        <v>-16045812349426.615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-16045812349426.615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-66857551455.944229</v>
      </c>
      <c r="L4301" s="444">
        <f t="shared" ca="1" si="164"/>
        <v>-16112669900882.559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-16112669900882.559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-67136124587.010666</v>
      </c>
      <c r="L4302" s="444">
        <f t="shared" ca="1" si="164"/>
        <v>-16179806025469.568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-16179806025469.568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-67415858439.456543</v>
      </c>
      <c r="L4303" s="444">
        <f t="shared" ca="1" si="164"/>
        <v>-16247221883909.025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-16247221883909.025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-67696757849.620941</v>
      </c>
      <c r="L4304" s="444">
        <f t="shared" ca="1" si="164"/>
        <v>-16314918641758.646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-16314918641758.646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-67978827673.99437</v>
      </c>
      <c r="L4305" s="444">
        <f t="shared" ca="1" si="164"/>
        <v>-16382897469432.641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-16382897469432.641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-68262072789.302658</v>
      </c>
      <c r="L4306" s="444">
        <f t="shared" ca="1" si="164"/>
        <v>-16451159542221.943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-16451159542221.943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-68546498092.591431</v>
      </c>
      <c r="L4307" s="444">
        <f t="shared" ca="1" si="164"/>
        <v>-16519706040314.535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-16519706040314.535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-68832108501.310562</v>
      </c>
      <c r="L4308" s="444">
        <f t="shared" ca="1" si="164"/>
        <v>-16588538148815.846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-16588538148815.846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-69118908953.399353</v>
      </c>
      <c r="L4309" s="444">
        <f t="shared" ca="1" si="164"/>
        <v>-16657657057769.244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-16657657057769.244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-69406904407.371857</v>
      </c>
      <c r="L4310" s="444">
        <f t="shared" ca="1" si="164"/>
        <v>-16727063962176.615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-16727063962176.615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-69696099842.402557</v>
      </c>
      <c r="L4311" s="444">
        <f t="shared" ca="1" si="164"/>
        <v>-16796760062019.018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-16796760062019.018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-69986500258.412567</v>
      </c>
      <c r="L4312" s="444">
        <f t="shared" ca="1" si="164"/>
        <v>-16866746562277.43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-16866746562277.43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-70278110676.15596</v>
      </c>
      <c r="L4313" s="444">
        <f t="shared" ca="1" si="164"/>
        <v>-16937024672953.586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-16937024672953.586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-70570936137.306595</v>
      </c>
      <c r="L4314" s="444">
        <f t="shared" ca="1" si="164"/>
        <v>-17007595609090.893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-17007595609090.893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-70864981704.54538</v>
      </c>
      <c r="L4315" s="444">
        <f t="shared" ca="1" si="164"/>
        <v>-17078460590795.438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-17078460590795.438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-71160252461.647659</v>
      </c>
      <c r="L4316" s="444">
        <f t="shared" ca="1" si="164"/>
        <v>-17149620843257.086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-17149620843257.086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-71456753513.571198</v>
      </c>
      <c r="L4317" s="444">
        <f t="shared" ca="1" si="164"/>
        <v>-17221077596770.656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-17221077596770.656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-71754489986.544403</v>
      </c>
      <c r="L4318" s="444">
        <f t="shared" ca="1" si="164"/>
        <v>-17292832086757.201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-17292832086757.201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-72053467028.155014</v>
      </c>
      <c r="L4319" s="444">
        <f t="shared" ca="1" si="164"/>
        <v>-17364885553785.355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-17364885553785.355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-72353689807.43898</v>
      </c>
      <c r="L4320" s="444">
        <f t="shared" ca="1" si="164"/>
        <v>-17437239243592.795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-17437239243592.795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-72655163514.969971</v>
      </c>
      <c r="L4321" s="444">
        <f t="shared" ca="1" si="164"/>
        <v>-17509894407107.766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-17509894407107.766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-72957893362.94902</v>
      </c>
      <c r="L4322" s="444">
        <f t="shared" ca="1" si="164"/>
        <v>-17582852300470.715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-17582852300470.715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-73261884585.294647</v>
      </c>
      <c r="L4323" s="444">
        <f t="shared" ca="1" si="164"/>
        <v>-17656114185056.008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-17656114185056.008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-73567142437.733368</v>
      </c>
      <c r="L4324" s="444">
        <f t="shared" ca="1" si="164"/>
        <v>-17729681327493.742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-17729681327493.742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-73873672197.890594</v>
      </c>
      <c r="L4325" s="444">
        <f t="shared" ca="1" si="164"/>
        <v>-17803554999691.633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-17803554999691.633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-74181479165.381805</v>
      </c>
      <c r="L4326" s="444">
        <f t="shared" ca="1" si="164"/>
        <v>-17877736478857.016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-17877736478857.016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-74490568661.904236</v>
      </c>
      <c r="L4327" s="444">
        <f t="shared" ca="1" si="164"/>
        <v>-17952227047518.918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-17952227047518.918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-74800946031.328827</v>
      </c>
      <c r="L4328" s="444">
        <f t="shared" ca="1" si="164"/>
        <v>-18027027993550.246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-18027027993550.246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-75112616639.792694</v>
      </c>
      <c r="L4329" s="444">
        <f t="shared" ca="1" si="164"/>
        <v>-18102140610190.039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-18102140610190.039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-75425585875.791824</v>
      </c>
      <c r="L4330" s="444">
        <f t="shared" ca="1" si="164"/>
        <v>-18177566196065.832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-18177566196065.832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-75739859150.274292</v>
      </c>
      <c r="L4331" s="444">
        <f t="shared" ca="1" si="164"/>
        <v>-18253306055216.105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-18253306055216.105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-76055441896.733765</v>
      </c>
      <c r="L4332" s="444">
        <f t="shared" ca="1" si="164"/>
        <v>-18329361497112.84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-18329361497112.84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-76372339571.303497</v>
      </c>
      <c r="L4333" s="444">
        <f t="shared" ca="1" si="164"/>
        <v>-18405733836684.145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-18405733836684.145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-76690557652.850601</v>
      </c>
      <c r="L4334" s="444">
        <f t="shared" ca="1" si="164"/>
        <v>-18482424394336.996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-18482424394336.996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-77010101643.070816</v>
      </c>
      <c r="L4335" s="444">
        <f t="shared" ca="1" si="164"/>
        <v>-18559434495980.066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-18559434495980.066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-77330977066.583603</v>
      </c>
      <c r="L4336" s="444">
        <f t="shared" ca="1" si="164"/>
        <v>-18636765473046.648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-18636765473046.648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-77653189471.027695</v>
      </c>
      <c r="L4337" s="444">
        <f t="shared" ca="1" si="164"/>
        <v>-18714418662517.676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-18714418662517.676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-77976744427.156982</v>
      </c>
      <c r="L4338" s="444">
        <f t="shared" ca="1" si="164"/>
        <v>-18792395406944.832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-18792395406944.832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-78301647528.936798</v>
      </c>
      <c r="L4339" s="444">
        <f t="shared" ca="1" si="164"/>
        <v>-18870697054473.77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-18870697054473.77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-78627904393.640701</v>
      </c>
      <c r="L4340" s="444">
        <f t="shared" ca="1" si="164"/>
        <v>-18949324958867.41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-18949324958867.41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-78955520661.94754</v>
      </c>
      <c r="L4341" s="444">
        <f t="shared" ca="1" si="164"/>
        <v>-19028280479529.359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-19028280479529.359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-79284501998.039001</v>
      </c>
      <c r="L4342" s="444">
        <f t="shared" ca="1" si="164"/>
        <v>-19107564981527.398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-19107564981527.398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-79614854089.697495</v>
      </c>
      <c r="L4343" s="444">
        <f t="shared" ref="L4343:L4597" ca="1" si="169">I4343-J4343+K4343</f>
        <v>-19187179835617.098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-19187179835617.098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-79946582648.404572</v>
      </c>
      <c r="L4344" s="444">
        <f t="shared" ca="1" si="169"/>
        <v>-19267126418265.504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-19267126418265.504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-80279693409.439606</v>
      </c>
      <c r="L4345" s="444">
        <f t="shared" ca="1" si="169"/>
        <v>-19347406111674.945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-19347406111674.945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-80614192131.978943</v>
      </c>
      <c r="L4346" s="444">
        <f t="shared" ca="1" si="169"/>
        <v>-19428020303806.926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-19428020303806.926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-80950084599.195526</v>
      </c>
      <c r="L4347" s="444">
        <f t="shared" ca="1" si="169"/>
        <v>-19508970388406.121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-19508970388406.121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-81287376618.358841</v>
      </c>
      <c r="L4348" s="444">
        <f t="shared" ca="1" si="169"/>
        <v>-19590257765024.48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-19590257765024.48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-81626074020.935333</v>
      </c>
      <c r="L4349" s="444">
        <f t="shared" ca="1" si="169"/>
        <v>-19671883839045.414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-19671883839045.414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-81966182662.689224</v>
      </c>
      <c r="L4350" s="444">
        <f t="shared" ca="1" si="169"/>
        <v>-19753850021708.102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-19753850021708.102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-82307708423.783752</v>
      </c>
      <c r="L4351" s="444">
        <f t="shared" ca="1" si="169"/>
        <v>-19836157730131.887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-19836157730131.887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-82650657208.882858</v>
      </c>
      <c r="L4352" s="444">
        <f t="shared" ca="1" si="169"/>
        <v>-19918808387340.77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-19918808387340.77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-82995034947.253204</v>
      </c>
      <c r="L4353" s="444">
        <f t="shared" ca="1" si="169"/>
        <v>-20001803422288.023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-20001803422288.023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-83340847592.86676</v>
      </c>
      <c r="L4354" s="444">
        <f t="shared" ca="1" si="169"/>
        <v>-20085144269880.891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-20085144269880.891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-83688101124.503708</v>
      </c>
      <c r="L4355" s="444">
        <f t="shared" ca="1" si="169"/>
        <v>-20168832371005.395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-20168832371005.395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-84036801545.855804</v>
      </c>
      <c r="L4356" s="444">
        <f t="shared" ca="1" si="169"/>
        <v>-20252869172551.25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-20252869172551.25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-84386954885.630203</v>
      </c>
      <c r="L4357" s="444">
        <f t="shared" ca="1" si="169"/>
        <v>-20337256127436.879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-20337256127436.879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-84738567197.653656</v>
      </c>
      <c r="L4358" s="444">
        <f t="shared" ca="1" si="169"/>
        <v>-20421994694634.531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-20421994694634.531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-85091644560.977219</v>
      </c>
      <c r="L4359" s="444">
        <f t="shared" ca="1" si="169"/>
        <v>-20507086339195.508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-20507086339195.508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-85446193079.981277</v>
      </c>
      <c r="L4360" s="444">
        <f t="shared" ca="1" si="169"/>
        <v>-20592532532275.488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-20592532532275.488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-85802218884.481201</v>
      </c>
      <c r="L4361" s="444">
        <f t="shared" ca="1" si="169"/>
        <v>-20678334751159.969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-20678334751159.969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-86159728129.833206</v>
      </c>
      <c r="L4362" s="444">
        <f t="shared" ca="1" si="169"/>
        <v>-20764494479289.801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-20764494479289.801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-86518726997.040833</v>
      </c>
      <c r="L4363" s="444">
        <f t="shared" ca="1" si="169"/>
        <v>-20851013206286.84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-20851013206286.84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-86879221692.861832</v>
      </c>
      <c r="L4364" s="444">
        <f t="shared" ca="1" si="169"/>
        <v>-20937892427979.703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-20937892427979.703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-87241218449.915436</v>
      </c>
      <c r="L4365" s="444">
        <f t="shared" ca="1" si="169"/>
        <v>-21025133646429.617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-21025133646429.617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-87604723526.79007</v>
      </c>
      <c r="L4366" s="444">
        <f t="shared" ca="1" si="169"/>
        <v>-21112738369956.406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-21112738369956.406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-87969743208.151688</v>
      </c>
      <c r="L4367" s="444">
        <f t="shared" ca="1" si="169"/>
        <v>-21200708113164.559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-21200708113164.559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-88336283804.852325</v>
      </c>
      <c r="L4368" s="444">
        <f t="shared" ca="1" si="169"/>
        <v>-21289044396969.41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-21289044396969.41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-88704351654.039215</v>
      </c>
      <c r="L4369" s="444">
        <f t="shared" ca="1" si="169"/>
        <v>-21377748748623.449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-21377748748623.449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-89073953119.264374</v>
      </c>
      <c r="L4370" s="444">
        <f t="shared" ca="1" si="169"/>
        <v>-21466822701742.715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-21466822701742.715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-89445094590.59465</v>
      </c>
      <c r="L4371" s="444">
        <f t="shared" ca="1" si="169"/>
        <v>-21556267796333.309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-21556267796333.309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-89817782484.722122</v>
      </c>
      <c r="L4372" s="444">
        <f t="shared" ca="1" si="169"/>
        <v>-21646085578818.031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-21646085578818.031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-90192023245.075134</v>
      </c>
      <c r="L4373" s="444">
        <f t="shared" ca="1" si="169"/>
        <v>-21736277602063.105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-21736277602063.105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-90567823341.929611</v>
      </c>
      <c r="L4374" s="444">
        <f t="shared" ca="1" si="169"/>
        <v>-21826845425405.035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-21826845425405.035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-90945189272.520981</v>
      </c>
      <c r="L4375" s="444">
        <f t="shared" ca="1" si="169"/>
        <v>-21917790614677.555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-21917790614677.555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-91324127561.156479</v>
      </c>
      <c r="L4376" s="444">
        <f t="shared" ca="1" si="169"/>
        <v>-22009114742238.711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-22009114742238.711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-91704644759.327957</v>
      </c>
      <c r="L4377" s="444">
        <f t="shared" ca="1" si="169"/>
        <v>-22100819386998.039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-22100819386998.039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-92086747445.825165</v>
      </c>
      <c r="L4378" s="444">
        <f t="shared" ca="1" si="169"/>
        <v>-22192906134443.863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-22192906134443.863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-92470442226.849426</v>
      </c>
      <c r="L4379" s="444">
        <f t="shared" ca="1" si="169"/>
        <v>-22285376576670.711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-22285376576670.711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-92855735736.12796</v>
      </c>
      <c r="L4380" s="444">
        <f t="shared" ca="1" si="169"/>
        <v>-22378232312406.84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-22378232312406.84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-93242634635.028503</v>
      </c>
      <c r="L4381" s="444">
        <f t="shared" ca="1" si="169"/>
        <v>-22471474947041.867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-22471474947041.867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-93631145612.674438</v>
      </c>
      <c r="L4382" s="444">
        <f t="shared" ca="1" si="169"/>
        <v>-22565106092654.543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-22565106092654.543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-94021275386.060593</v>
      </c>
      <c r="L4383" s="444">
        <f t="shared" ca="1" si="169"/>
        <v>-22659127368040.605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-22659127368040.605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-94413030700.169189</v>
      </c>
      <c r="L4384" s="444">
        <f t="shared" ca="1" si="169"/>
        <v>-22753540398740.773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-22753540398740.773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-94806418328.086548</v>
      </c>
      <c r="L4385" s="444">
        <f t="shared" ca="1" si="169"/>
        <v>-22848346817068.859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-22848346817068.859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-95201445071.120239</v>
      </c>
      <c r="L4386" s="444">
        <f t="shared" ca="1" si="169"/>
        <v>-22943548262139.98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-22943548262139.98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-95598117758.91658</v>
      </c>
      <c r="L4387" s="444">
        <f t="shared" ca="1" si="169"/>
        <v>-23039146379898.898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-23039146379898.898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-95996443249.578735</v>
      </c>
      <c r="L4388" s="444">
        <f t="shared" ca="1" si="169"/>
        <v>-23135142823148.477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-23135142823148.477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-96396428429.785324</v>
      </c>
      <c r="L4389" s="444">
        <f t="shared" ca="1" si="169"/>
        <v>-23231539251578.262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-23231539251578.262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-96798080214.909424</v>
      </c>
      <c r="L4390" s="444">
        <f t="shared" ca="1" si="169"/>
        <v>-23328337331793.172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-23328337331793.172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-97201405549.138214</v>
      </c>
      <c r="L4391" s="444">
        <f t="shared" ca="1" si="169"/>
        <v>-23425538737342.309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-23425538737342.309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-97606411405.592957</v>
      </c>
      <c r="L4392" s="444">
        <f t="shared" ca="1" si="169"/>
        <v>-23523145148747.902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-23523145148747.902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-98013104786.449585</v>
      </c>
      <c r="L4393" s="444">
        <f t="shared" ca="1" si="169"/>
        <v>-23621158253534.352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-23621158253534.352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-98421492723.059799</v>
      </c>
      <c r="L4394" s="444">
        <f t="shared" ca="1" si="169"/>
        <v>-23719579746257.41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-23719579746257.41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-98831582276.07254</v>
      </c>
      <c r="L4395" s="444">
        <f t="shared" ca="1" si="169"/>
        <v>-23818411328533.484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-23818411328533.484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-99243380535.556183</v>
      </c>
      <c r="L4396" s="444">
        <f t="shared" ca="1" si="169"/>
        <v>-23917654709069.039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-23917654709069.039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-99656894621.121002</v>
      </c>
      <c r="L4397" s="444">
        <f t="shared" ca="1" si="169"/>
        <v>-24017311603690.16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-24017311603690.16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-100072131682.04233</v>
      </c>
      <c r="L4398" s="444">
        <f t="shared" ca="1" si="169"/>
        <v>-24117383735372.203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-24117383735372.203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-100489098897.38419</v>
      </c>
      <c r="L4399" s="444">
        <f t="shared" ca="1" si="169"/>
        <v>-24217872834269.586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-24217872834269.586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-100907803476.12328</v>
      </c>
      <c r="L4400" s="444">
        <f t="shared" ca="1" si="169"/>
        <v>-24318780637745.711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-24318780637745.711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-101328252657.27379</v>
      </c>
      <c r="L4401" s="444">
        <f t="shared" ca="1" si="169"/>
        <v>-24420108890402.984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-24420108890402.984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-101750453710.01244</v>
      </c>
      <c r="L4402" s="444">
        <f t="shared" ca="1" si="169"/>
        <v>-24521859344112.996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-24521859344112.996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-102174413933.80415</v>
      </c>
      <c r="L4403" s="444">
        <f t="shared" ca="1" si="169"/>
        <v>-24624033758046.801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-24624033758046.801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-102600140658.52834</v>
      </c>
      <c r="L4404" s="444">
        <f t="shared" ca="1" si="169"/>
        <v>-24726633898705.328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-24726633898705.328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-103027641244.60553</v>
      </c>
      <c r="L4405" s="444">
        <f t="shared" ca="1" si="169"/>
        <v>-24829661539949.934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-24829661539949.934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-103456923083.12473</v>
      </c>
      <c r="L4406" s="444">
        <f t="shared" ca="1" si="169"/>
        <v>-24933118463033.059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-24933118463033.059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-103887993595.97107</v>
      </c>
      <c r="L4407" s="444">
        <f t="shared" ca="1" si="169"/>
        <v>-25037006456629.031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-25037006456629.031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-104320860235.9543</v>
      </c>
      <c r="L4408" s="444">
        <f t="shared" ca="1" si="169"/>
        <v>-25141327316864.984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-25141327316864.984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-104755530486.93744</v>
      </c>
      <c r="L4409" s="444">
        <f t="shared" ca="1" si="169"/>
        <v>-25246082847351.922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-25246082847351.922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-105192011863.96634</v>
      </c>
      <c r="L4410" s="444">
        <f t="shared" ca="1" si="169"/>
        <v>-25351274859215.887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-25351274859215.887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-105630311913.39952</v>
      </c>
      <c r="L4411" s="444">
        <f t="shared" ca="1" si="169"/>
        <v>-25456905171129.285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-25456905171129.285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-106070438213.03868</v>
      </c>
      <c r="L4412" s="444">
        <f t="shared" ca="1" si="169"/>
        <v>-25562975609342.324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-25562975609342.324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-106512398372.25969</v>
      </c>
      <c r="L4413" s="444">
        <f t="shared" ca="1" si="169"/>
        <v>-25669488007714.582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-25669488007714.582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-106956200032.14409</v>
      </c>
      <c r="L4414" s="444">
        <f t="shared" ca="1" si="169"/>
        <v>-25776444207746.727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-25776444207746.727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-107401850865.61136</v>
      </c>
      <c r="L4415" s="444">
        <f t="shared" ca="1" si="169"/>
        <v>-25883846058612.34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-25883846058612.34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-107849358577.55142</v>
      </c>
      <c r="L4416" s="444">
        <f t="shared" ca="1" si="169"/>
        <v>-25991695417189.891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-25991695417189.891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-108298730904.95787</v>
      </c>
      <c r="L4417" s="444">
        <f t="shared" ca="1" si="169"/>
        <v>-26099994148094.848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-26099994148094.848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-108749975617.06186</v>
      </c>
      <c r="L4418" s="444">
        <f t="shared" ca="1" si="169"/>
        <v>-26208744123711.91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-26208744123711.91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-109203100515.46629</v>
      </c>
      <c r="L4419" s="444">
        <f t="shared" ca="1" si="169"/>
        <v>-26317947224227.375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-26317947224227.375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-109658113434.28073</v>
      </c>
      <c r="L4420" s="444">
        <f t="shared" ca="1" si="169"/>
        <v>-26427605337661.656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-26427605337661.656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-110115022240.2569</v>
      </c>
      <c r="L4421" s="444">
        <f t="shared" ca="1" si="169"/>
        <v>-26537720359901.914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-26537720359901.914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-110573834832.92464</v>
      </c>
      <c r="L4422" s="444">
        <f t="shared" ca="1" si="169"/>
        <v>-26648294194734.84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-26648294194734.84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-111034559144.7285</v>
      </c>
      <c r="L4423" s="444">
        <f t="shared" ca="1" si="169"/>
        <v>-26759328753879.566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-26759328753879.566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-111497203141.16486</v>
      </c>
      <c r="L4424" s="444">
        <f t="shared" ca="1" si="169"/>
        <v>-26870825957020.73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-26870825957020.73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-111961774820.91971</v>
      </c>
      <c r="L4425" s="444">
        <f t="shared" ca="1" si="169"/>
        <v>-26982787731841.648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-26982787731841.648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-112428282216.00687</v>
      </c>
      <c r="L4426" s="444">
        <f t="shared" ca="1" si="169"/>
        <v>-27095216014057.656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-27095216014057.656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-112896733391.90691</v>
      </c>
      <c r="L4427" s="444">
        <f t="shared" ca="1" si="169"/>
        <v>-27208112747449.563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-27208112747449.563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-113367136447.70651</v>
      </c>
      <c r="L4428" s="444">
        <f t="shared" ca="1" si="169"/>
        <v>-27321479883897.27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-27321479883897.27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-113839499516.23862</v>
      </c>
      <c r="L4429" s="444">
        <f t="shared" ca="1" si="169"/>
        <v>-27435319383413.508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-27435319383413.508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-114313830764.22295</v>
      </c>
      <c r="L4430" s="444">
        <f t="shared" ca="1" si="169"/>
        <v>-27549633214177.73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-27549633214177.73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-114790138392.40721</v>
      </c>
      <c r="L4431" s="444">
        <f t="shared" ca="1" si="169"/>
        <v>-27664423352570.137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-27664423352570.137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-115268430635.70891</v>
      </c>
      <c r="L4432" s="444">
        <f t="shared" ca="1" si="169"/>
        <v>-27779691783205.844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-27779691783205.844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-115748715763.3577</v>
      </c>
      <c r="L4433" s="444">
        <f t="shared" ca="1" si="169"/>
        <v>-27895440498969.203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-27895440498969.203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-116231002079.03835</v>
      </c>
      <c r="L4434" s="444">
        <f t="shared" ca="1" si="169"/>
        <v>-28011671501048.242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-28011671501048.242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-116715297921.03435</v>
      </c>
      <c r="L4435" s="444">
        <f t="shared" ca="1" si="169"/>
        <v>-28128386798969.277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-28128386798969.277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-117201611662.37201</v>
      </c>
      <c r="L4436" s="444">
        <f t="shared" ca="1" si="169"/>
        <v>-28245588410631.648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-28245588410631.648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-117689951710.96519</v>
      </c>
      <c r="L4437" s="444">
        <f t="shared" ca="1" si="169"/>
        <v>-28363278362342.613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-28363278362342.613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-118180326509.76091</v>
      </c>
      <c r="L4438" s="444">
        <f t="shared" ca="1" si="169"/>
        <v>-28481458688852.375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-28481458688852.375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-118672744536.88487</v>
      </c>
      <c r="L4439" s="444">
        <f t="shared" ca="1" si="169"/>
        <v>-28600131433389.262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-28600131433389.262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-119167214305.78859</v>
      </c>
      <c r="L4440" s="444">
        <f t="shared" ca="1" si="169"/>
        <v>-28719298647695.051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-28719298647695.051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-119663744365.39604</v>
      </c>
      <c r="L4441" s="444">
        <f t="shared" ca="1" si="169"/>
        <v>-28838962392060.445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-28838962392060.445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-120162343300.25185</v>
      </c>
      <c r="L4442" s="444">
        <f t="shared" ca="1" si="169"/>
        <v>-28959124735360.695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-28959124735360.695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-120663019730.66956</v>
      </c>
      <c r="L4443" s="444">
        <f t="shared" ca="1" si="169"/>
        <v>-29079787755091.363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-29079787755091.363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-121165782312.88068</v>
      </c>
      <c r="L4444" s="444">
        <f t="shared" ca="1" si="169"/>
        <v>-29200953537404.242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-29200953537404.242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-121670639739.18434</v>
      </c>
      <c r="L4445" s="444">
        <f t="shared" ca="1" si="169"/>
        <v>-29322624177143.426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-29322624177143.426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-122177600738.09761</v>
      </c>
      <c r="L4446" s="444">
        <f t="shared" ca="1" si="169"/>
        <v>-29444801777881.523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-29444801777881.523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-122686674074.50635</v>
      </c>
      <c r="L4447" s="444">
        <f t="shared" ca="1" si="169"/>
        <v>-29567488451956.031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-29567488451956.031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-123197868549.81679</v>
      </c>
      <c r="L4448" s="444">
        <f t="shared" ca="1" si="169"/>
        <v>-29690686320505.848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-29690686320505.848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-123711193002.10768</v>
      </c>
      <c r="L4449" s="444">
        <f t="shared" ca="1" si="169"/>
        <v>-29814397513507.957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-29814397513507.957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-124226656306.28316</v>
      </c>
      <c r="L4450" s="444">
        <f t="shared" ca="1" si="169"/>
        <v>-29938624169814.238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-29938624169814.238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-124744267374.226</v>
      </c>
      <c r="L4451" s="444">
        <f t="shared" ca="1" si="169"/>
        <v>-30063368437188.465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-30063368437188.465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-125264035154.95193</v>
      </c>
      <c r="L4452" s="444">
        <f t="shared" ca="1" si="169"/>
        <v>-30188632472343.418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-30188632472343.418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-125785968634.76424</v>
      </c>
      <c r="L4453" s="444">
        <f t="shared" ca="1" si="169"/>
        <v>-30314418440978.184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-30314418440978.184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-126310076837.4091</v>
      </c>
      <c r="L4454" s="444">
        <f t="shared" ca="1" si="169"/>
        <v>-30440728517815.594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-30440728517815.594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-126836368824.23164</v>
      </c>
      <c r="L4455" s="444">
        <f t="shared" ca="1" si="169"/>
        <v>-30567564886639.824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-30567564886639.824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-127364853694.33261</v>
      </c>
      <c r="L4456" s="444">
        <f t="shared" ca="1" si="169"/>
        <v>-30694929740334.156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-30694929740334.156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-127895540584.72565</v>
      </c>
      <c r="L4457" s="444">
        <f t="shared" ca="1" si="169"/>
        <v>-30822825280918.883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-30822825280918.883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-128428438670.49536</v>
      </c>
      <c r="L4458" s="444">
        <f t="shared" ca="1" si="169"/>
        <v>-30951253719589.379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-30951253719589.379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-128963557164.95576</v>
      </c>
      <c r="L4459" s="444">
        <f t="shared" ca="1" si="169"/>
        <v>-31080217276754.336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-31080217276754.336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-129500905319.80975</v>
      </c>
      <c r="L4460" s="444">
        <f t="shared" ca="1" si="169"/>
        <v>-31209718182074.145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-31209718182074.145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-130040492425.30893</v>
      </c>
      <c r="L4461" s="444">
        <f t="shared" ca="1" si="169"/>
        <v>-31339758674499.453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-31339758674499.453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-130582327810.41438</v>
      </c>
      <c r="L4462" s="444">
        <f t="shared" ca="1" si="169"/>
        <v>-31470341002309.867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-31470341002309.867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-131126420842.95778</v>
      </c>
      <c r="L4463" s="444">
        <f t="shared" ca="1" si="169"/>
        <v>-31601467423152.824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-31601467423152.824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-131672780929.80344</v>
      </c>
      <c r="L4464" s="444">
        <f t="shared" ca="1" si="169"/>
        <v>-31733140204082.629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-31733140204082.629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-132221417517.01096</v>
      </c>
      <c r="L4465" s="444">
        <f t="shared" ca="1" si="169"/>
        <v>-31865361621599.641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-31865361621599.641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-132772340089.99849</v>
      </c>
      <c r="L4466" s="444">
        <f t="shared" ca="1" si="169"/>
        <v>-31998133961689.641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-31998133961689.641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-133325558173.70683</v>
      </c>
      <c r="L4467" s="444">
        <f t="shared" ca="1" si="169"/>
        <v>-32131459519863.348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-32131459519863.348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-133881081332.76395</v>
      </c>
      <c r="L4468" s="444">
        <f t="shared" ca="1" si="169"/>
        <v>-32265340601196.113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-32265340601196.113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-134438919171.65047</v>
      </c>
      <c r="L4469" s="444">
        <f t="shared" ca="1" si="169"/>
        <v>-32399779520367.766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-32399779520367.766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-134999081334.86569</v>
      </c>
      <c r="L4470" s="444">
        <f t="shared" ca="1" si="169"/>
        <v>-32534778601702.633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-32534778601702.633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-135561577507.0943</v>
      </c>
      <c r="L4471" s="444">
        <f t="shared" ca="1" si="169"/>
        <v>-32670340179209.727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-32670340179209.727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-136126417413.37384</v>
      </c>
      <c r="L4472" s="444">
        <f t="shared" ca="1" si="169"/>
        <v>-32806466596623.102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-32806466596623.102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-136693610819.26291</v>
      </c>
      <c r="L4473" s="444">
        <f t="shared" ca="1" si="169"/>
        <v>-32943160207442.363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-32943160207442.363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-137263167531.00984</v>
      </c>
      <c r="L4474" s="444">
        <f t="shared" ca="1" si="169"/>
        <v>-33080423374973.375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-33080423374973.375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-137835097395.72238</v>
      </c>
      <c r="L4475" s="444">
        <f t="shared" ca="1" si="169"/>
        <v>-33218258472369.098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-33218258472369.098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-138409410301.5379</v>
      </c>
      <c r="L4476" s="444">
        <f t="shared" ca="1" si="169"/>
        <v>-33356667882670.637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-33356667882670.637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-138986116177.79431</v>
      </c>
      <c r="L4477" s="444">
        <f t="shared" ca="1" si="169"/>
        <v>-33495653998848.43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-33495653998848.43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-139565224995.20178</v>
      </c>
      <c r="L4478" s="444">
        <f t="shared" ca="1" si="169"/>
        <v>-33635219223843.633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-33635219223843.633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-140146746766.01514</v>
      </c>
      <c r="L4479" s="444">
        <f t="shared" ca="1" si="169"/>
        <v>-33775365970609.648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-33775365970609.648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-140730691544.20688</v>
      </c>
      <c r="L4480" s="444">
        <f t="shared" ca="1" si="169"/>
        <v>-33916096662153.855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-33916096662153.855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-141317069425.64105</v>
      </c>
      <c r="L4481" s="444">
        <f t="shared" ca="1" si="169"/>
        <v>-34057413731579.496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-34057413731579.496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-141905890548.24792</v>
      </c>
      <c r="L4482" s="444">
        <f t="shared" ca="1" si="169"/>
        <v>-34199319622127.742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-34199319622127.742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-142497165092.19891</v>
      </c>
      <c r="L4483" s="444">
        <f t="shared" ca="1" si="169"/>
        <v>-34341816787219.941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-34341816787219.941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-143090903280.0831</v>
      </c>
      <c r="L4484" s="444">
        <f t="shared" ca="1" si="169"/>
        <v>-34484907690500.023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-34484907690500.023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-143687115377.08344</v>
      </c>
      <c r="L4485" s="444">
        <f t="shared" ca="1" si="169"/>
        <v>-34628594805877.105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-34628594805877.105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-144285811691.1546</v>
      </c>
      <c r="L4486" s="444">
        <f t="shared" ca="1" si="169"/>
        <v>-34772880617568.262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-34772880617568.262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-144887002573.20108</v>
      </c>
      <c r="L4487" s="444">
        <f t="shared" ca="1" si="169"/>
        <v>-34917767620141.461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-34917767620141.461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-145490698417.25607</v>
      </c>
      <c r="L4488" s="444">
        <f t="shared" ca="1" si="169"/>
        <v>-35063258318558.719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-35063258318558.719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-146096909660.66132</v>
      </c>
      <c r="L4489" s="444">
        <f t="shared" ca="1" si="169"/>
        <v>-35209355228219.383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-35209355228219.383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-146705646784.24744</v>
      </c>
      <c r="L4490" s="444">
        <f t="shared" ca="1" si="169"/>
        <v>-35356060875003.633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-35356060875003.633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-147316920312.51514</v>
      </c>
      <c r="L4491" s="444">
        <f t="shared" ca="1" si="169"/>
        <v>-35503377795316.148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-35503377795316.148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-147930740813.81729</v>
      </c>
      <c r="L4492" s="444">
        <f t="shared" ca="1" si="169"/>
        <v>-35651308536129.969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-35651308536129.969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-148547118900.54153</v>
      </c>
      <c r="L4493" s="444">
        <f t="shared" ca="1" si="169"/>
        <v>-35799855655030.508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-35799855655030.508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-149166065229.29379</v>
      </c>
      <c r="L4494" s="444">
        <f t="shared" ca="1" si="169"/>
        <v>-35949021720259.805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-35949021720259.805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-149787590501.08252</v>
      </c>
      <c r="L4495" s="444">
        <f t="shared" ca="1" si="169"/>
        <v>-36098809310760.891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-36098809310760.891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-150411705461.50372</v>
      </c>
      <c r="L4496" s="444">
        <f t="shared" ca="1" si="169"/>
        <v>-36249221016222.391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-36249221016222.391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-151038420900.92664</v>
      </c>
      <c r="L4497" s="444">
        <f t="shared" ca="1" si="169"/>
        <v>-36400259437123.32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-36400259437123.32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-151667747654.68051</v>
      </c>
      <c r="L4498" s="444">
        <f t="shared" ca="1" si="169"/>
        <v>-36551927184778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-36551927184778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-152299696603.24167</v>
      </c>
      <c r="L4499" s="444">
        <f t="shared" ca="1" si="169"/>
        <v>-36704226881381.242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-36704226881381.242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-152934278672.42184</v>
      </c>
      <c r="L4500" s="444">
        <f t="shared" ca="1" si="169"/>
        <v>-36857161160053.664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-36857161160053.664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-153571504833.55695</v>
      </c>
      <c r="L4501" s="444">
        <f t="shared" ca="1" si="169"/>
        <v>-37010732664887.219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-37010732664887.219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-154211386103.69675</v>
      </c>
      <c r="L4502" s="444">
        <f t="shared" ca="1" si="169"/>
        <v>-37164944050990.914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-37164944050990.914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-154853933545.79547</v>
      </c>
      <c r="L4503" s="444">
        <f t="shared" ca="1" si="169"/>
        <v>-37319797984536.711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-37319797984536.711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-155499158268.90295</v>
      </c>
      <c r="L4504" s="444">
        <f t="shared" ca="1" si="169"/>
        <v>-37475297142805.617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-37475297142805.617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-156147071428.35675</v>
      </c>
      <c r="L4505" s="444">
        <f t="shared" ca="1" si="169"/>
        <v>-37631444214233.977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-37631444214233.977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-156797684225.97491</v>
      </c>
      <c r="L4506" s="444">
        <f t="shared" ca="1" si="169"/>
        <v>-37788241898459.953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-37788241898459.953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-157451007910.24982</v>
      </c>
      <c r="L4507" s="444">
        <f t="shared" ca="1" si="169"/>
        <v>-37945692906370.203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-37945692906370.203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-158107053776.54251</v>
      </c>
      <c r="L4508" s="444">
        <f t="shared" ca="1" si="169"/>
        <v>-38103799960146.742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-38103799960146.742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-158765833167.27808</v>
      </c>
      <c r="L4509" s="444">
        <f t="shared" ca="1" si="169"/>
        <v>-38262565793314.023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-38262565793314.023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-159427357472.14175</v>
      </c>
      <c r="L4510" s="444">
        <f t="shared" ca="1" si="169"/>
        <v>-38421993150786.164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-38421993150786.164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-160091638128.2757</v>
      </c>
      <c r="L4511" s="444">
        <f t="shared" ca="1" si="169"/>
        <v>-38582084788914.438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-38582084788914.438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-160758686620.47681</v>
      </c>
      <c r="L4512" s="444">
        <f t="shared" ca="1" si="169"/>
        <v>-38742843475534.914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-38742843475534.914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-161428514481.39548</v>
      </c>
      <c r="L4513" s="444">
        <f t="shared" ca="1" si="169"/>
        <v>-38904271990016.313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-38904271990016.313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-162101133291.73462</v>
      </c>
      <c r="L4514" s="444">
        <f t="shared" ca="1" si="169"/>
        <v>-39066373123308.047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-39066373123308.047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-162776554680.4502</v>
      </c>
      <c r="L4515" s="444">
        <f t="shared" ca="1" si="169"/>
        <v>-39229149677988.5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-39229149677988.5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-163454790324.95209</v>
      </c>
      <c r="L4516" s="444">
        <f t="shared" ca="1" si="169"/>
        <v>-39392604468313.453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-39392604468313.453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-164135851951.30606</v>
      </c>
      <c r="L4517" s="444">
        <f t="shared" ca="1" si="169"/>
        <v>-39556740320264.758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-39556740320264.758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-164819751334.43649</v>
      </c>
      <c r="L4518" s="444">
        <f t="shared" ca="1" si="169"/>
        <v>-39721560071599.195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-39721560071599.195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-165506500298.32999</v>
      </c>
      <c r="L4519" s="444">
        <f t="shared" ca="1" si="169"/>
        <v>-39887066571897.523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-39887066571897.523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-166196110716.23969</v>
      </c>
      <c r="L4520" s="444">
        <f t="shared" ca="1" si="169"/>
        <v>-40053262682613.766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-40053262682613.766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-166888594510.89069</v>
      </c>
      <c r="L4521" s="444">
        <f t="shared" ca="1" si="169"/>
        <v>-40220151277124.656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-40220151277124.656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-167583963654.68607</v>
      </c>
      <c r="L4522" s="444">
        <f t="shared" ca="1" si="169"/>
        <v>-40387735240779.344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-40387735240779.344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-168282230169.91394</v>
      </c>
      <c r="L4523" s="444">
        <f t="shared" ca="1" si="169"/>
        <v>-40556017470949.258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-40556017470949.258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-168983406128.95523</v>
      </c>
      <c r="L4524" s="444">
        <f t="shared" ca="1" si="169"/>
        <v>-40725000877078.211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-40725000877078.211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-169687503654.49255</v>
      </c>
      <c r="L4525" s="444">
        <f t="shared" ca="1" si="169"/>
        <v>-40894688380732.703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-40894688380732.703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-170394534919.7196</v>
      </c>
      <c r="L4526" s="444">
        <f t="shared" ca="1" si="169"/>
        <v>-41065082915652.422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-41065082915652.422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-171104512148.55176</v>
      </c>
      <c r="L4527" s="444">
        <f t="shared" ca="1" si="169"/>
        <v>-41236187427800.977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-41236187427800.977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-171817447615.8374</v>
      </c>
      <c r="L4528" s="444">
        <f t="shared" ca="1" si="169"/>
        <v>-41408004875416.813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-41408004875416.813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-172533353647.57004</v>
      </c>
      <c r="L4529" s="444">
        <f t="shared" ca="1" si="169"/>
        <v>-41580538229064.383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-41580538229064.383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-173252242621.10159</v>
      </c>
      <c r="L4530" s="444">
        <f t="shared" ca="1" si="169"/>
        <v>-41753790471685.484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-41753790471685.484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-173974126965.35617</v>
      </c>
      <c r="L4531" s="444">
        <f t="shared" ca="1" si="169"/>
        <v>-41927764598650.844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-41927764598650.844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-174699019161.04517</v>
      </c>
      <c r="L4532" s="444">
        <f t="shared" ca="1" si="169"/>
        <v>-42102463617811.891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-42102463617811.891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-175426931740.88287</v>
      </c>
      <c r="L4533" s="444">
        <f t="shared" ca="1" si="169"/>
        <v>-42277890549552.773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-42277890549552.773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-176157877289.80322</v>
      </c>
      <c r="L4534" s="444">
        <f t="shared" ca="1" si="169"/>
        <v>-42454048426842.578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-42454048426842.578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-176891868445.1774</v>
      </c>
      <c r="L4535" s="444">
        <f t="shared" ca="1" si="169"/>
        <v>-42630940295287.758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-42630940295287.758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-177628917897.03232</v>
      </c>
      <c r="L4536" s="444">
        <f t="shared" ca="1" si="169"/>
        <v>-42808569213184.789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-42808569213184.789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-178369038388.26996</v>
      </c>
      <c r="L4537" s="444">
        <f t="shared" ca="1" si="169"/>
        <v>-42986938251573.063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-42986938251573.063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-179112242714.88776</v>
      </c>
      <c r="L4538" s="444">
        <f t="shared" ca="1" si="169"/>
        <v>-43166050494287.953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-43166050494287.953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-179858543726.1998</v>
      </c>
      <c r="L4539" s="444">
        <f t="shared" ca="1" si="169"/>
        <v>-43345909038014.156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-43345909038014.156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-180607954325.05899</v>
      </c>
      <c r="L4540" s="444">
        <f t="shared" ca="1" si="169"/>
        <v>-43526516992339.219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-43526516992339.219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-181360487468.08008</v>
      </c>
      <c r="L4541" s="444">
        <f t="shared" ca="1" si="169"/>
        <v>-43707877479807.297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-43707877479807.297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-182116156165.86374</v>
      </c>
      <c r="L4542" s="444">
        <f t="shared" ca="1" si="169"/>
        <v>-43889993635973.164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-43889993635973.164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-182874973483.22153</v>
      </c>
      <c r="L4543" s="444">
        <f t="shared" ca="1" si="169"/>
        <v>-44072868609456.383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-44072868609456.383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-183636952539.40158</v>
      </c>
      <c r="L4544" s="444">
        <f t="shared" ca="1" si="169"/>
        <v>-44256505561995.781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-44256505561995.781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-184402106508.31577</v>
      </c>
      <c r="L4545" s="444">
        <f t="shared" ca="1" si="169"/>
        <v>-44440907668504.094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-44440907668504.094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-185170448618.76706</v>
      </c>
      <c r="L4546" s="444">
        <f t="shared" ca="1" si="169"/>
        <v>-44626078117122.859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-44626078117122.859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-185941992154.67859</v>
      </c>
      <c r="L4547" s="444">
        <f t="shared" ca="1" si="169"/>
        <v>-44812020109277.539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-44812020109277.539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-186716750455.32309</v>
      </c>
      <c r="L4548" s="444">
        <f t="shared" ca="1" si="169"/>
        <v>-44998736859732.859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-44998736859732.859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-187494736915.55359</v>
      </c>
      <c r="L4549" s="444">
        <f t="shared" ca="1" si="169"/>
        <v>-45186231596648.414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-45186231596648.414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-188275964986.03506</v>
      </c>
      <c r="L4550" s="444">
        <f t="shared" ca="1" si="169"/>
        <v>-45374507561634.445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-45374507561634.445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-189060448173.47687</v>
      </c>
      <c r="L4551" s="444">
        <f t="shared" ca="1" si="169"/>
        <v>-45563568009807.922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-45563568009807.922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-189848200040.86633</v>
      </c>
      <c r="L4552" s="444">
        <f t="shared" ca="1" si="169"/>
        <v>-45753416209848.789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-45753416209848.789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-190639234207.70328</v>
      </c>
      <c r="L4553" s="444">
        <f t="shared" ca="1" si="169"/>
        <v>-45944055444056.492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-45944055444056.492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-191433564350.23538</v>
      </c>
      <c r="L4554" s="444">
        <f t="shared" ca="1" si="169"/>
        <v>-46135489008406.727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-46135489008406.727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-192231204201.6947</v>
      </c>
      <c r="L4555" s="444">
        <f t="shared" ca="1" si="169"/>
        <v>-46327720212608.422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-46327720212608.422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-193032167552.5351</v>
      </c>
      <c r="L4556" s="444">
        <f t="shared" ca="1" si="169"/>
        <v>-46520752380160.953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-46520752380160.953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-193836468250.67062</v>
      </c>
      <c r="L4557" s="444">
        <f t="shared" ca="1" si="169"/>
        <v>-46714588848411.625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-46714588848411.625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-194644120201.71509</v>
      </c>
      <c r="L4558" s="444">
        <f t="shared" ca="1" si="169"/>
        <v>-46909232968613.344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-46909232968613.344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-195455137369.22226</v>
      </c>
      <c r="L4559" s="444">
        <f t="shared" ca="1" si="169"/>
        <v>-47104688105982.563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-47104688105982.563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-196269533774.92734</v>
      </c>
      <c r="L4560" s="444">
        <f t="shared" ca="1" si="169"/>
        <v>-47300957639757.492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-47300957639757.492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-197087323498.98956</v>
      </c>
      <c r="L4561" s="444">
        <f t="shared" ca="1" si="169"/>
        <v>-47498044963256.484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-47498044963256.484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-197908520680.23535</v>
      </c>
      <c r="L4562" s="444">
        <f t="shared" ca="1" si="169"/>
        <v>-47695953483936.719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-47695953483936.719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-198733139516.40298</v>
      </c>
      <c r="L4563" s="444">
        <f t="shared" ca="1" si="169"/>
        <v>-47894686623453.125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-47894686623453.125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-199561194264.38803</v>
      </c>
      <c r="L4564" s="444">
        <f t="shared" ca="1" si="169"/>
        <v>-48094247817717.516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-48094247817717.516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-200392699240.48965</v>
      </c>
      <c r="L4565" s="444">
        <f t="shared" ca="1" si="169"/>
        <v>-48294640516958.008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-48294640516958.008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-201227668820.65836</v>
      </c>
      <c r="L4566" s="444">
        <f t="shared" ca="1" si="169"/>
        <v>-48495868185778.664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-48495868185778.664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-202066117440.74445</v>
      </c>
      <c r="L4567" s="444">
        <f t="shared" ca="1" si="169"/>
        <v>-48697934303219.406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-48697934303219.406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-202908059596.74753</v>
      </c>
      <c r="L4568" s="444">
        <f t="shared" ca="1" si="169"/>
        <v>-48900842362816.156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-48900842362816.156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-203753509845.06732</v>
      </c>
      <c r="L4569" s="444">
        <f t="shared" ca="1" si="169"/>
        <v>-49104595872661.227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-49104595872661.227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-204602482802.7551</v>
      </c>
      <c r="L4570" s="444">
        <f t="shared" ca="1" si="169"/>
        <v>-49309198355463.984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-49309198355463.984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-205454993147.7666</v>
      </c>
      <c r="L4571" s="444">
        <f t="shared" ca="1" si="169"/>
        <v>-49514653348611.75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-49514653348611.75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-206311055619.21564</v>
      </c>
      <c r="L4572" s="444">
        <f t="shared" ca="1" si="169"/>
        <v>-49720964404230.969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-49720964404230.969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-207170685017.62903</v>
      </c>
      <c r="L4573" s="444">
        <f t="shared" ca="1" si="169"/>
        <v>-49928135089248.602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-49928135089248.602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-208033896205.20251</v>
      </c>
      <c r="L4574" s="444">
        <f t="shared" ca="1" si="169"/>
        <v>-50136168985453.805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-50136168985453.805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-208900704106.05753</v>
      </c>
      <c r="L4575" s="444">
        <f t="shared" ca="1" si="169"/>
        <v>-50345069689559.859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-50345069689559.859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-209771123706.49942</v>
      </c>
      <c r="L4576" s="444">
        <f t="shared" ca="1" si="169"/>
        <v>-50554840813266.359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-50554840813266.359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-210645170055.27649</v>
      </c>
      <c r="L4577" s="444">
        <f t="shared" ca="1" si="169"/>
        <v>-50765485983321.633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-50765485983321.633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-211522858263.84015</v>
      </c>
      <c r="L4578" s="444">
        <f t="shared" ca="1" si="169"/>
        <v>-50977008841585.477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-50977008841585.477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-212404203506.60614</v>
      </c>
      <c r="L4579" s="444">
        <f t="shared" ca="1" si="169"/>
        <v>-51189413045092.086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-51189413045092.086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-213289221021.21701</v>
      </c>
      <c r="L4580" s="444">
        <f t="shared" ca="1" si="169"/>
        <v>-51402702266113.305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-51402702266113.305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-214177926108.80542</v>
      </c>
      <c r="L4581" s="444">
        <f t="shared" ca="1" si="169"/>
        <v>-51616880192222.109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-51616880192222.109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-215070334134.25879</v>
      </c>
      <c r="L4582" s="444">
        <f t="shared" ca="1" si="169"/>
        <v>-51831950526356.367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-51831950526356.367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-215966460526.48486</v>
      </c>
      <c r="L4583" s="444">
        <f t="shared" ca="1" si="169"/>
        <v>-52047916986882.852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-52047916986882.852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-216866320778.67856</v>
      </c>
      <c r="L4584" s="444">
        <f t="shared" ca="1" si="169"/>
        <v>-52264783307661.531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-52264783307661.531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-217769930448.58972</v>
      </c>
      <c r="L4585" s="444">
        <f t="shared" ca="1" si="169"/>
        <v>-52482553238110.117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-52482553238110.117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-218677305158.79214</v>
      </c>
      <c r="L4586" s="444">
        <f t="shared" ca="1" si="169"/>
        <v>-52701230543268.906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-52701230543268.906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-219588460596.95377</v>
      </c>
      <c r="L4587" s="444">
        <f t="shared" ca="1" si="169"/>
        <v>-52920819003865.859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-52920819003865.859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-220503412516.10776</v>
      </c>
      <c r="L4588" s="444">
        <f t="shared" ca="1" si="169"/>
        <v>-53141322416381.969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-53141322416381.969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-221422176734.92487</v>
      </c>
      <c r="L4589" s="444">
        <f t="shared" ca="1" si="169"/>
        <v>-53362744593116.891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-53362744593116.891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-222344769137.98703</v>
      </c>
      <c r="L4590" s="444">
        <f t="shared" ca="1" si="169"/>
        <v>-53585089362254.875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-53585089362254.875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-223271205676.06198</v>
      </c>
      <c r="L4591" s="444">
        <f t="shared" ca="1" si="169"/>
        <v>-53808360567930.938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-53808360567930.938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-224201502366.37891</v>
      </c>
      <c r="L4592" s="444">
        <f t="shared" ca="1" si="169"/>
        <v>-54032562070297.313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-54032562070297.313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-225135675292.90546</v>
      </c>
      <c r="L4593" s="444">
        <f t="shared" ca="1" si="169"/>
        <v>-54257697745590.219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-54257697745590.219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-226073740606.62592</v>
      </c>
      <c r="L4594" s="444">
        <f t="shared" ca="1" si="169"/>
        <v>-54483771486196.844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-54483771486196.844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-227015714525.82019</v>
      </c>
      <c r="L4595" s="444">
        <f t="shared" ca="1" si="169"/>
        <v>-54710787200722.664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-54710787200722.664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-227961613336.34442</v>
      </c>
      <c r="L4596" s="444">
        <f t="shared" ca="1" si="169"/>
        <v>-54938748814059.008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-54938748814059.008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-228911453391.91257</v>
      </c>
      <c r="L4597" s="444">
        <f t="shared" ca="1" si="169"/>
        <v>-55167660267450.922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-55167660267450.922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-229865251114.37888</v>
      </c>
      <c r="L4598" s="444">
        <f t="shared" ref="L4598:L4852" ca="1" si="174">I4598-J4598+K4598</f>
        <v>-55397525518565.297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-55397525518565.297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-230823022994.02206</v>
      </c>
      <c r="L4599" s="444">
        <f t="shared" ca="1" si="174"/>
        <v>-55628348541559.32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-55628348541559.32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-231784785589.83051</v>
      </c>
      <c r="L4600" s="444">
        <f t="shared" ca="1" si="174"/>
        <v>-55860133327149.148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-55860133327149.148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-232750555529.78812</v>
      </c>
      <c r="L4601" s="444">
        <f t="shared" ca="1" si="174"/>
        <v>-56092883882678.938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-56092883882678.938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-233720349511.16223</v>
      </c>
      <c r="L4602" s="444">
        <f t="shared" ca="1" si="174"/>
        <v>-56326604232190.102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-56326604232190.102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-234694184300.79208</v>
      </c>
      <c r="L4603" s="444">
        <f t="shared" ca="1" si="174"/>
        <v>-56561298416490.891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-56561298416490.891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-235672076735.37875</v>
      </c>
      <c r="L4604" s="444">
        <f t="shared" ca="1" si="174"/>
        <v>-56796970493226.266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-56796970493226.266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-236654043721.77612</v>
      </c>
      <c r="L4605" s="444">
        <f t="shared" ca="1" si="174"/>
        <v>-57033624536948.039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-57033624536948.039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-237640102237.28348</v>
      </c>
      <c r="L4606" s="444">
        <f t="shared" ca="1" si="174"/>
        <v>-57271264639185.32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-57271264639185.32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-238630269329.93884</v>
      </c>
      <c r="L4607" s="444">
        <f t="shared" ca="1" si="174"/>
        <v>-57509894908515.258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-57509894908515.258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-239624562118.81357</v>
      </c>
      <c r="L4608" s="444">
        <f t="shared" ca="1" si="174"/>
        <v>-57749519470634.07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-57749519470634.07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-240622997794.30862</v>
      </c>
      <c r="L4609" s="444">
        <f t="shared" ca="1" si="174"/>
        <v>-57990142468428.383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-57990142468428.383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-241625593618.4516</v>
      </c>
      <c r="L4610" s="444">
        <f t="shared" ca="1" si="174"/>
        <v>-58231768062046.836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-58231768062046.836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-242632366925.19516</v>
      </c>
      <c r="L4611" s="444">
        <f t="shared" ca="1" si="174"/>
        <v>-58474400428972.031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-58474400428972.031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-243643335120.71677</v>
      </c>
      <c r="L4612" s="444">
        <f t="shared" ca="1" si="174"/>
        <v>-58718043764092.75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-58718043764092.75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-244658515683.71982</v>
      </c>
      <c r="L4613" s="444">
        <f t="shared" ca="1" si="174"/>
        <v>-58962702279776.469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-58962702279776.469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-245677926165.73526</v>
      </c>
      <c r="L4614" s="444">
        <f t="shared" ca="1" si="174"/>
        <v>-59208380205942.203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-59208380205942.203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-246701584191.42581</v>
      </c>
      <c r="L4615" s="444">
        <f t="shared" ca="1" si="174"/>
        <v>-59455081790133.633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-59455081790133.633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-247729507458.89014</v>
      </c>
      <c r="L4616" s="444">
        <f t="shared" ca="1" si="174"/>
        <v>-59702811297592.523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-59702811297592.523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-248761713739.96884</v>
      </c>
      <c r="L4617" s="444">
        <f t="shared" ca="1" si="174"/>
        <v>-59951573011332.492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-59951573011332.492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-249798220880.55209</v>
      </c>
      <c r="L4618" s="444">
        <f t="shared" ca="1" si="174"/>
        <v>-60201371232213.047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-60201371232213.047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-250839046800.8877</v>
      </c>
      <c r="L4619" s="444">
        <f t="shared" ca="1" si="174"/>
        <v>-60452210279013.938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-60452210279013.938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-251884209495.89139</v>
      </c>
      <c r="L4620" s="444">
        <f t="shared" ca="1" si="174"/>
        <v>-60704094488509.828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-60704094488509.828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-252933727035.45761</v>
      </c>
      <c r="L4621" s="444">
        <f t="shared" ca="1" si="174"/>
        <v>-60957028215545.289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-60957028215545.289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-253987617564.772</v>
      </c>
      <c r="L4622" s="444">
        <f t="shared" ca="1" si="174"/>
        <v>-61211015833110.063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-61211015833110.063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-255045899304.62524</v>
      </c>
      <c r="L4623" s="444">
        <f t="shared" ca="1" si="174"/>
        <v>-61466061732414.688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-61466061732414.688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-256108590551.72787</v>
      </c>
      <c r="L4624" s="444">
        <f t="shared" ca="1" si="174"/>
        <v>-61722170322966.414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-61722170322966.414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-257175709679.02673</v>
      </c>
      <c r="L4625" s="444">
        <f t="shared" ca="1" si="174"/>
        <v>-61979346032645.438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-61979346032645.438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-258247275136.02264</v>
      </c>
      <c r="L4626" s="444">
        <f t="shared" ca="1" si="174"/>
        <v>-62237593307781.461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-62237593307781.461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-259323305449.08942</v>
      </c>
      <c r="L4627" s="444">
        <f t="shared" ca="1" si="174"/>
        <v>-62496916613230.547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-62496916613230.547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-260403819221.79398</v>
      </c>
      <c r="L4628" s="444">
        <f t="shared" ca="1" si="174"/>
        <v>-62757320432452.344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-62757320432452.344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-261488835135.21811</v>
      </c>
      <c r="L4629" s="444">
        <f t="shared" ca="1" si="174"/>
        <v>-63018809267587.563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-63018809267587.563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-262578371948.28146</v>
      </c>
      <c r="L4630" s="444">
        <f t="shared" ca="1" si="174"/>
        <v>-63281387639535.844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-63281387639535.844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-263672448498.06601</v>
      </c>
      <c r="L4631" s="444">
        <f t="shared" ca="1" si="174"/>
        <v>-63545060088033.906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-63545060088033.906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-264771083700.1413</v>
      </c>
      <c r="L4632" s="444">
        <f t="shared" ca="1" si="174"/>
        <v>-63809831171734.047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-63809831171734.047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-265874296548.89185</v>
      </c>
      <c r="L4633" s="444">
        <f t="shared" ca="1" si="174"/>
        <v>-64075705468282.938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-64075705468282.938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-266982106117.84561</v>
      </c>
      <c r="L4634" s="444">
        <f t="shared" ca="1" si="174"/>
        <v>-64342687574400.781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-64342687574400.781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-268094531560.0032</v>
      </c>
      <c r="L4635" s="444">
        <f t="shared" ca="1" si="174"/>
        <v>-64610782105960.781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-64610782105960.781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-269211592108.16992</v>
      </c>
      <c r="L4636" s="444">
        <f t="shared" ca="1" si="174"/>
        <v>-64879993698068.953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-64879993698068.953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-270333307075.28729</v>
      </c>
      <c r="L4637" s="444">
        <f t="shared" ca="1" si="174"/>
        <v>-65150327005144.242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-65150327005144.242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-271459695854.76764</v>
      </c>
      <c r="L4638" s="444">
        <f t="shared" ca="1" si="174"/>
        <v>-65421786700999.008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-65421786700999.008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-272590777920.82916</v>
      </c>
      <c r="L4639" s="444">
        <f t="shared" ca="1" si="174"/>
        <v>-65694377478919.836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-65694377478919.836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-273726572828.83261</v>
      </c>
      <c r="L4640" s="444">
        <f t="shared" ca="1" si="174"/>
        <v>-65968104051748.672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-65968104051748.672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-274867100215.61948</v>
      </c>
      <c r="L4641" s="444">
        <f t="shared" ca="1" si="174"/>
        <v>-66242971151964.289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-66242971151964.289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-276012379799.8512</v>
      </c>
      <c r="L4642" s="444">
        <f t="shared" ca="1" si="174"/>
        <v>-66518983531764.141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-66518983531764.141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-277162431382.35059</v>
      </c>
      <c r="L4643" s="444">
        <f t="shared" ca="1" si="174"/>
        <v>-66796145963146.492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-66796145963146.492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-278317274846.44373</v>
      </c>
      <c r="L4644" s="444">
        <f t="shared" ca="1" si="174"/>
        <v>-67074463237992.938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-67074463237992.938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-279476930158.30389</v>
      </c>
      <c r="L4645" s="444">
        <f t="shared" ca="1" si="174"/>
        <v>-67353940168151.242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-67353940168151.242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-280641417367.29688</v>
      </c>
      <c r="L4646" s="444">
        <f t="shared" ca="1" si="174"/>
        <v>-67634581585518.539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-67634581585518.539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-281810756606.32727</v>
      </c>
      <c r="L4647" s="444">
        <f t="shared" ca="1" si="174"/>
        <v>-67916392342124.867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-67916392342124.867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-282984968092.18695</v>
      </c>
      <c r="L4648" s="444">
        <f t="shared" ca="1" si="174"/>
        <v>-68199377310217.055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-68199377310217.055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-284164072125.90442</v>
      </c>
      <c r="L4649" s="444">
        <f t="shared" ca="1" si="174"/>
        <v>-68483541382342.961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-68483541382342.961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-285348089093.0957</v>
      </c>
      <c r="L4650" s="444">
        <f t="shared" ca="1" si="174"/>
        <v>-68768889471436.055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-68768889471436.055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-286537039464.31689</v>
      </c>
      <c r="L4651" s="444">
        <f t="shared" ca="1" si="174"/>
        <v>-69055426510900.375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-69055426510900.375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-287730943795.41821</v>
      </c>
      <c r="L4652" s="444">
        <f t="shared" ca="1" si="174"/>
        <v>-69343157454695.797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-69343157454695.797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-288929822727.89917</v>
      </c>
      <c r="L4653" s="444">
        <f t="shared" ca="1" si="174"/>
        <v>-69632087277423.695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-69632087277423.695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-290133696989.26544</v>
      </c>
      <c r="L4654" s="444">
        <f t="shared" ca="1" si="174"/>
        <v>-69922220974412.961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-69922220974412.961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-291342587393.38739</v>
      </c>
      <c r="L4655" s="444">
        <f t="shared" ca="1" si="174"/>
        <v>-70213563561806.352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-70213563561806.352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-292556514840.8598</v>
      </c>
      <c r="L4656" s="444">
        <f t="shared" ca="1" si="174"/>
        <v>-70506120076647.219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-70506120076647.219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-293775500319.3634</v>
      </c>
      <c r="L4657" s="444">
        <f t="shared" ca="1" si="174"/>
        <v>-70799895576966.578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-70799895576966.578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-294999564904.0274</v>
      </c>
      <c r="L4658" s="444">
        <f t="shared" ca="1" si="174"/>
        <v>-71094895141870.609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-71094895141870.609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-296228729757.79419</v>
      </c>
      <c r="L4659" s="444">
        <f t="shared" ca="1" si="174"/>
        <v>-71391123871628.406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-71391123871628.406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-297463016131.78503</v>
      </c>
      <c r="L4660" s="444">
        <f t="shared" ca="1" si="174"/>
        <v>-71688586887760.188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-71688586887760.188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-298702445365.66742</v>
      </c>
      <c r="L4661" s="444">
        <f t="shared" ca="1" si="174"/>
        <v>-71987289333125.859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-71987289333125.859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-299947038888.02441</v>
      </c>
      <c r="L4662" s="444">
        <f t="shared" ca="1" si="174"/>
        <v>-72287236372013.891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-72287236372013.891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-301196818216.72455</v>
      </c>
      <c r="L4663" s="444">
        <f t="shared" ca="1" si="174"/>
        <v>-72588433190230.609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-72588433190230.609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-302451804959.29419</v>
      </c>
      <c r="L4664" s="444">
        <f t="shared" ca="1" si="174"/>
        <v>-72890884995189.906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-72890884995189.906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-303712020813.29126</v>
      </c>
      <c r="L4665" s="444">
        <f t="shared" ca="1" si="174"/>
        <v>-73194597016003.203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-73194597016003.203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-304977487566.67999</v>
      </c>
      <c r="L4666" s="444">
        <f t="shared" ca="1" si="174"/>
        <v>-73499574503569.891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-73499574503569.891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-306248227098.20789</v>
      </c>
      <c r="L4667" s="444">
        <f t="shared" ca="1" si="174"/>
        <v>-73805822730668.094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-73805822730668.094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-307524261377.78369</v>
      </c>
      <c r="L4668" s="444">
        <f t="shared" ca="1" si="174"/>
        <v>-74113346992045.875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-74113346992045.875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-308805612466.85779</v>
      </c>
      <c r="L4669" s="444">
        <f t="shared" ca="1" si="174"/>
        <v>-74422152604512.734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-74422152604512.734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-310092302518.80304</v>
      </c>
      <c r="L4670" s="444">
        <f t="shared" ca="1" si="174"/>
        <v>-74732244907031.531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-74732244907031.531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-311384353779.29803</v>
      </c>
      <c r="L4671" s="444">
        <f t="shared" ca="1" si="174"/>
        <v>-75043629260810.828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-75043629260810.828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-312681788586.71179</v>
      </c>
      <c r="L4672" s="444">
        <f t="shared" ca="1" si="174"/>
        <v>-75356311049397.547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-75356311049397.547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-313984629372.48975</v>
      </c>
      <c r="L4673" s="444">
        <f t="shared" ca="1" si="174"/>
        <v>-75670295678770.031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-75670295678770.031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-315292898661.54181</v>
      </c>
      <c r="L4674" s="444">
        <f t="shared" ca="1" si="174"/>
        <v>-75985588577431.578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-75985588577431.578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-316606619072.63159</v>
      </c>
      <c r="L4675" s="444">
        <f t="shared" ca="1" si="174"/>
        <v>-76302195196504.203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-76302195196504.203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-317925813318.76752</v>
      </c>
      <c r="L4676" s="444">
        <f t="shared" ca="1" si="174"/>
        <v>-76620121009822.969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-76620121009822.969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-319250504207.5957</v>
      </c>
      <c r="L4677" s="444">
        <f t="shared" ca="1" si="174"/>
        <v>-76939371514030.563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-76939371514030.563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-320580714641.79401</v>
      </c>
      <c r="L4678" s="444">
        <f t="shared" ca="1" si="174"/>
        <v>-77259952228672.359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-77259952228672.359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-321916467619.46814</v>
      </c>
      <c r="L4679" s="444">
        <f t="shared" ca="1" si="174"/>
        <v>-77581868696291.828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-77581868696291.828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-323257786234.54926</v>
      </c>
      <c r="L4680" s="444">
        <f t="shared" ca="1" si="174"/>
        <v>-77905126482526.375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-77905126482526.375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-324604693677.19324</v>
      </c>
      <c r="L4681" s="444">
        <f t="shared" ca="1" si="174"/>
        <v>-78229731176203.563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-78229731176203.563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-325957213234.18152</v>
      </c>
      <c r="L4682" s="444">
        <f t="shared" ca="1" si="174"/>
        <v>-78555688389437.75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-78555688389437.75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-327315368289.32397</v>
      </c>
      <c r="L4683" s="444">
        <f t="shared" ca="1" si="174"/>
        <v>-78883003757727.078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-78883003757727.078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-328679182323.86279</v>
      </c>
      <c r="L4684" s="444">
        <f t="shared" ca="1" si="174"/>
        <v>-79211682940050.938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-79211682940050.938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-330048678916.87891</v>
      </c>
      <c r="L4685" s="444">
        <f t="shared" ca="1" si="174"/>
        <v>-79541731618967.813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-79541731618967.813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-331423881745.69922</v>
      </c>
      <c r="L4686" s="444">
        <f t="shared" ca="1" si="174"/>
        <v>-79873155500713.516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-79873155500713.516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-332804814586.30634</v>
      </c>
      <c r="L4687" s="444">
        <f t="shared" ca="1" si="174"/>
        <v>-80205960315299.828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-80205960315299.828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-334191501313.74927</v>
      </c>
      <c r="L4688" s="444">
        <f t="shared" ca="1" si="174"/>
        <v>-80540151816613.578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-80540151816613.578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-335583965902.55658</v>
      </c>
      <c r="L4689" s="444">
        <f t="shared" ca="1" si="174"/>
        <v>-80875735782516.141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-80875735782516.141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-336982232427.15057</v>
      </c>
      <c r="L4690" s="444">
        <f t="shared" ca="1" si="174"/>
        <v>-81212718014943.297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-81212718014943.297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-338386325062.26373</v>
      </c>
      <c r="L4691" s="444">
        <f t="shared" ca="1" si="174"/>
        <v>-81551104340005.563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-81551104340005.563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-339796268083.35651</v>
      </c>
      <c r="L4692" s="444">
        <f t="shared" ca="1" si="174"/>
        <v>-81890900608088.922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-81890900608088.922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-341212085867.03717</v>
      </c>
      <c r="L4693" s="444">
        <f t="shared" ca="1" si="174"/>
        <v>-82232112693955.953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-82232112693955.953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-342633802891.48315</v>
      </c>
      <c r="L4694" s="444">
        <f t="shared" ca="1" si="174"/>
        <v>-82574746496847.438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-82574746496847.438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-344061443736.86432</v>
      </c>
      <c r="L4695" s="444">
        <f t="shared" ca="1" si="174"/>
        <v>-82918807940584.297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-82918807940584.297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-345495033085.76788</v>
      </c>
      <c r="L4696" s="444">
        <f t="shared" ca="1" si="174"/>
        <v>-83264302973670.063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-83264302973670.063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-346934595723.62524</v>
      </c>
      <c r="L4697" s="444">
        <f t="shared" ca="1" si="174"/>
        <v>-83611237569393.688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-83611237569393.688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-348380156539.14038</v>
      </c>
      <c r="L4698" s="444">
        <f t="shared" ca="1" si="174"/>
        <v>-83959617725932.828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-83959617725932.828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-349831740524.72009</v>
      </c>
      <c r="L4699" s="444">
        <f t="shared" ca="1" si="174"/>
        <v>-84309449466457.547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-84309449466457.547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-351289372776.90643</v>
      </c>
      <c r="L4700" s="444">
        <f t="shared" ca="1" si="174"/>
        <v>-84660738839234.453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-84660738839234.453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-352753078496.81024</v>
      </c>
      <c r="L4701" s="444">
        <f t="shared" ca="1" si="174"/>
        <v>-85013491917731.266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-85013491917731.266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-354222882990.54694</v>
      </c>
      <c r="L4702" s="444">
        <f t="shared" ca="1" si="174"/>
        <v>-85367714800721.813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-85367714800721.813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-355698811669.67419</v>
      </c>
      <c r="L4703" s="444">
        <f t="shared" ca="1" si="174"/>
        <v>-85723413612391.484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-85723413612391.484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-357180890051.63116</v>
      </c>
      <c r="L4704" s="444">
        <f t="shared" ca="1" si="174"/>
        <v>-86080594502443.109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-86080594502443.109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-358669143760.17963</v>
      </c>
      <c r="L4705" s="444">
        <f t="shared" ca="1" si="174"/>
        <v>-86439263646203.281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-86439263646203.281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-360163598525.84698</v>
      </c>
      <c r="L4706" s="444">
        <f t="shared" ca="1" si="174"/>
        <v>-86799427244729.125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-86799427244729.125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-361664280186.37134</v>
      </c>
      <c r="L4707" s="444">
        <f t="shared" ca="1" si="174"/>
        <v>-87161091524915.5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-87161091524915.5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-363171214687.14789</v>
      </c>
      <c r="L4708" s="444">
        <f t="shared" ca="1" si="174"/>
        <v>-87524262739602.641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-87524262739602.641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-364684428081.67767</v>
      </c>
      <c r="L4709" s="444">
        <f t="shared" ca="1" si="174"/>
        <v>-87888947167684.313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-87888947167684.313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-366203946532.01794</v>
      </c>
      <c r="L4710" s="444">
        <f t="shared" ca="1" si="174"/>
        <v>-88255151114216.328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-88255151114216.328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-367729796309.23468</v>
      </c>
      <c r="L4711" s="444">
        <f t="shared" ca="1" si="174"/>
        <v>-88622880910525.563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-88622880910525.563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-369262003793.85651</v>
      </c>
      <c r="L4712" s="444">
        <f t="shared" ca="1" si="174"/>
        <v>-88992142914319.422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-88992142914319.422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-370800595476.33093</v>
      </c>
      <c r="L4713" s="444">
        <f t="shared" ca="1" si="174"/>
        <v>-89362943509795.75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-89362943509795.75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-372345597957.4823</v>
      </c>
      <c r="L4714" s="444">
        <f t="shared" ca="1" si="174"/>
        <v>-89735289107753.234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-89735289107753.234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-373897037948.9718</v>
      </c>
      <c r="L4715" s="444">
        <f t="shared" ca="1" si="174"/>
        <v>-90109186145702.203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-90109186145702.203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-375454942273.75916</v>
      </c>
      <c r="L4716" s="444">
        <f t="shared" ca="1" si="174"/>
        <v>-90484641087975.969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-90484641087975.969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-377019337866.56653</v>
      </c>
      <c r="L4717" s="444">
        <f t="shared" ca="1" si="174"/>
        <v>-90861660425842.531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-90861660425842.531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-378590251774.34387</v>
      </c>
      <c r="L4718" s="444">
        <f t="shared" ca="1" si="174"/>
        <v>-91240250677616.875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-91240250677616.875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-380167711156.737</v>
      </c>
      <c r="L4719" s="444">
        <f t="shared" ca="1" si="174"/>
        <v>-91620418388773.609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-91620418388773.609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-381751743286.5567</v>
      </c>
      <c r="L4720" s="444">
        <f t="shared" ca="1" si="174"/>
        <v>-92002170132060.172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-92002170132060.172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-383342375550.25073</v>
      </c>
      <c r="L4721" s="444">
        <f t="shared" ca="1" si="174"/>
        <v>-92385512507610.422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-92385512507610.422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-384939635448.37677</v>
      </c>
      <c r="L4722" s="444">
        <f t="shared" ca="1" si="174"/>
        <v>-92770452143058.797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-92770452143058.797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-386543550596.07831</v>
      </c>
      <c r="L4723" s="444">
        <f t="shared" ca="1" si="174"/>
        <v>-93156995693654.875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-93156995693654.875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-388154148723.56195</v>
      </c>
      <c r="L4724" s="444">
        <f t="shared" ca="1" si="174"/>
        <v>-93545149842378.438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-93545149842378.438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-389771457676.57684</v>
      </c>
      <c r="L4725" s="444">
        <f t="shared" ca="1" si="174"/>
        <v>-93934921300055.016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-93934921300055.016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-391395505416.89587</v>
      </c>
      <c r="L4726" s="444">
        <f t="shared" ca="1" si="174"/>
        <v>-94326316805471.906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-94326316805471.906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-393026320022.79962</v>
      </c>
      <c r="L4727" s="444">
        <f t="shared" ca="1" si="174"/>
        <v>-94719343125494.703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-94719343125494.703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-394663929689.56128</v>
      </c>
      <c r="L4728" s="444">
        <f t="shared" ca="1" si="174"/>
        <v>-95114007055184.266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-95114007055184.266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-396308362729.93445</v>
      </c>
      <c r="L4729" s="444">
        <f t="shared" ca="1" si="174"/>
        <v>-95510315417914.203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-95510315417914.203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-397959647574.64252</v>
      </c>
      <c r="L4730" s="444">
        <f t="shared" ca="1" si="174"/>
        <v>-95908275065488.844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-95908275065488.844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-399617812772.87018</v>
      </c>
      <c r="L4731" s="444">
        <f t="shared" ca="1" si="174"/>
        <v>-96307892878261.719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-96307892878261.719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-401282886992.75714</v>
      </c>
      <c r="L4732" s="444">
        <f t="shared" ca="1" si="174"/>
        <v>-96709175765254.469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-96709175765254.469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-402954899021.89362</v>
      </c>
      <c r="L4733" s="444">
        <f t="shared" ca="1" si="174"/>
        <v>-97112130664276.359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-97112130664276.359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-404633877767.81818</v>
      </c>
      <c r="L4734" s="444">
        <f t="shared" ca="1" si="174"/>
        <v>-97516764542044.172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-97516764542044.172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-406319852258.5174</v>
      </c>
      <c r="L4735" s="444">
        <f t="shared" ca="1" si="174"/>
        <v>-97923084394302.688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-97923084394302.688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-408012851642.92786</v>
      </c>
      <c r="L4736" s="444">
        <f t="shared" ca="1" si="174"/>
        <v>-98331097245945.609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-98331097245945.609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-409712905191.44006</v>
      </c>
      <c r="L4737" s="444">
        <f t="shared" ca="1" si="174"/>
        <v>-98740810151137.047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-98740810151137.047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-411420042296.40436</v>
      </c>
      <c r="L4738" s="444">
        <f t="shared" ca="1" si="174"/>
        <v>-99152230193433.453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-99152230193433.453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-413134292472.6394</v>
      </c>
      <c r="L4739" s="444">
        <f t="shared" ca="1" si="174"/>
        <v>-99565364485906.094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-99565364485906.094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-414855685357.94208</v>
      </c>
      <c r="L4740" s="444">
        <f t="shared" ca="1" si="174"/>
        <v>-99980220171264.031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-99980220171264.031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-416584250713.6001</v>
      </c>
      <c r="L4741" s="444">
        <f t="shared" ca="1" si="174"/>
        <v>-100396804421977.63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-100396804421977.63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-418320018424.90674</v>
      </c>
      <c r="L4742" s="444">
        <f t="shared" ca="1" si="174"/>
        <v>-100815124440402.53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-100815124440402.53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-420063018501.67719</v>
      </c>
      <c r="L4743" s="444">
        <f t="shared" ca="1" si="174"/>
        <v>-101235187458904.2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-101235187458904.2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-421813281078.76752</v>
      </c>
      <c r="L4744" s="444">
        <f t="shared" ca="1" si="174"/>
        <v>-101657000739982.97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-101657000739982.97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-423570836416.5957</v>
      </c>
      <c r="L4745" s="444">
        <f t="shared" ca="1" si="174"/>
        <v>-102080571576399.56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-102080571576399.56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-425335714901.66486</v>
      </c>
      <c r="L4746" s="444">
        <f t="shared" ca="1" si="174"/>
        <v>-102505907291301.23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-102505907291301.23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-427107947047.0885</v>
      </c>
      <c r="L4747" s="444">
        <f t="shared" ca="1" si="174"/>
        <v>-102933015238348.33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-102933015238348.33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-428887563493.11804</v>
      </c>
      <c r="L4748" s="444">
        <f t="shared" ca="1" si="174"/>
        <v>-103361902801841.45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-103361902801841.45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-430674595007.67273</v>
      </c>
      <c r="L4749" s="444">
        <f t="shared" ca="1" si="174"/>
        <v>-103792577396849.13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-103792577396849.13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-432469072486.87134</v>
      </c>
      <c r="L4750" s="444">
        <f t="shared" ca="1" si="174"/>
        <v>-104225046469336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-104225046469336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-434271026955.56665</v>
      </c>
      <c r="L4751" s="444">
        <f t="shared" ca="1" si="174"/>
        <v>-104659317496291.56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-104659317496291.56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-436080489567.88153</v>
      </c>
      <c r="L4752" s="444">
        <f t="shared" ca="1" si="174"/>
        <v>-105095397985859.44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-105095397985859.44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-437897491607.74768</v>
      </c>
      <c r="L4753" s="444">
        <f t="shared" ca="1" si="174"/>
        <v>-105533295477467.19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-105533295477467.19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-439722064489.44659</v>
      </c>
      <c r="L4754" s="444">
        <f t="shared" ca="1" si="174"/>
        <v>-105973017541956.64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-105973017541956.64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-441554239758.15265</v>
      </c>
      <c r="L4755" s="444">
        <f t="shared" ca="1" si="174"/>
        <v>-106414571781714.8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-106414571781714.8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-443394049090.47833</v>
      </c>
      <c r="L4756" s="444">
        <f t="shared" ca="1" si="174"/>
        <v>-106857965830805.28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-106857965830805.28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-445241524295.02197</v>
      </c>
      <c r="L4757" s="444">
        <f t="shared" ca="1" si="174"/>
        <v>-107303207355100.3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-107303207355100.3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-447096697312.91791</v>
      </c>
      <c r="L4758" s="444">
        <f t="shared" ca="1" si="174"/>
        <v>-107750304052413.22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-107750304052413.22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-448959600218.38843</v>
      </c>
      <c r="L4759" s="444">
        <f t="shared" ca="1" si="174"/>
        <v>-108199263652631.61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-108199263652631.61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-450830265219.29834</v>
      </c>
      <c r="L4760" s="444">
        <f t="shared" ca="1" si="174"/>
        <v>-108650093917850.91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-108650093917850.91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-452708724657.7121</v>
      </c>
      <c r="L4761" s="444">
        <f t="shared" ca="1" si="174"/>
        <v>-109102802642508.63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-109102802642508.63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-454595011010.45258</v>
      </c>
      <c r="L4762" s="444">
        <f t="shared" ca="1" si="174"/>
        <v>-109557397653519.08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-109557397653519.08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-456489156889.66284</v>
      </c>
      <c r="L4763" s="444">
        <f t="shared" ca="1" si="174"/>
        <v>-110013886810408.73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-110013886810408.73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-458391195043.36969</v>
      </c>
      <c r="L4764" s="444">
        <f t="shared" ca="1" si="174"/>
        <v>-110472278005452.11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-110472278005452.11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-460301158356.05048</v>
      </c>
      <c r="L4765" s="444">
        <f t="shared" ca="1" si="174"/>
        <v>-110932579163808.16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-110932579163808.16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-462219079849.20068</v>
      </c>
      <c r="L4766" s="444">
        <f t="shared" ca="1" si="174"/>
        <v>-111394798243657.36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-111394798243657.36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-464144992681.90558</v>
      </c>
      <c r="L4767" s="444">
        <f t="shared" ca="1" si="174"/>
        <v>-111858943236339.27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-111858943236339.27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-466078930151.41357</v>
      </c>
      <c r="L4768" s="444">
        <f t="shared" ca="1" si="174"/>
        <v>-112325022166490.67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-112325022166490.67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-468020925693.71112</v>
      </c>
      <c r="L4769" s="444">
        <f t="shared" ca="1" si="174"/>
        <v>-112793043092184.39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-112793043092184.39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-469971012884.10156</v>
      </c>
      <c r="L4770" s="444">
        <f t="shared" ca="1" si="174"/>
        <v>-113263014105068.5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-113263014105068.5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-471929225437.78546</v>
      </c>
      <c r="L4771" s="444">
        <f t="shared" ca="1" si="174"/>
        <v>-113734943330506.28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-113734943330506.28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-473895597210.44287</v>
      </c>
      <c r="L4772" s="444">
        <f t="shared" ca="1" si="174"/>
        <v>-114208838927716.72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-114208838927716.72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-475870162198.81964</v>
      </c>
      <c r="L4773" s="444">
        <f t="shared" ca="1" si="174"/>
        <v>-114684709089915.53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-114684709089915.53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-477852954541.31464</v>
      </c>
      <c r="L4774" s="444">
        <f t="shared" ca="1" si="174"/>
        <v>-115162562044456.84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-115162562044456.84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-479844008518.57013</v>
      </c>
      <c r="L4775" s="444">
        <f t="shared" ca="1" si="174"/>
        <v>-115642406052975.41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-115642406052975.41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-481843358554.06421</v>
      </c>
      <c r="L4776" s="444">
        <f t="shared" ca="1" si="174"/>
        <v>-116124249411529.47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-116124249411529.47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-483851039214.70605</v>
      </c>
      <c r="L4777" s="444">
        <f t="shared" ca="1" si="174"/>
        <v>-116608100450744.17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-116608100450744.17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-485867085211.43402</v>
      </c>
      <c r="L4778" s="444">
        <f t="shared" ca="1" si="174"/>
        <v>-117093967535955.61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-117093967535955.61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-487891531399.815</v>
      </c>
      <c r="L4779" s="444">
        <f t="shared" ca="1" si="174"/>
        <v>-117581859067355.42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-117581859067355.42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-489924412780.64758</v>
      </c>
      <c r="L4780" s="444">
        <f t="shared" ca="1" si="174"/>
        <v>-118071783480136.06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-118071783480136.06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-491965764500.56683</v>
      </c>
      <c r="L4781" s="444">
        <f t="shared" ca="1" si="174"/>
        <v>-118563749244636.63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-118563749244636.63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-494015621852.65253</v>
      </c>
      <c r="L4782" s="444">
        <f t="shared" ca="1" si="174"/>
        <v>-119057764866489.28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-119057764866489.28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-496074020277.03864</v>
      </c>
      <c r="L4783" s="444">
        <f t="shared" ca="1" si="174"/>
        <v>-119553838886766.31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-119553838886766.31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-498140995361.52637</v>
      </c>
      <c r="L4784" s="444">
        <f t="shared" ca="1" si="174"/>
        <v>-120051979882127.84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-120051979882127.84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-500216582842.19934</v>
      </c>
      <c r="L4785" s="444">
        <f t="shared" ca="1" si="174"/>
        <v>-120552196464970.05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-120552196464970.05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-502300818604.04193</v>
      </c>
      <c r="L4786" s="444">
        <f t="shared" ca="1" si="174"/>
        <v>-121054497283574.09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-121054497283574.09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-504393738681.55872</v>
      </c>
      <c r="L4787" s="444">
        <f t="shared" ca="1" si="174"/>
        <v>-121558891022255.66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-121558891022255.66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-506495379259.39862</v>
      </c>
      <c r="L4788" s="444">
        <f t="shared" ca="1" si="174"/>
        <v>-122065386401515.06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-122065386401515.06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-508605776672.97943</v>
      </c>
      <c r="L4789" s="444">
        <f t="shared" ca="1" si="174"/>
        <v>-122573992178188.05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-122573992178188.05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-510724967409.11688</v>
      </c>
      <c r="L4790" s="444">
        <f t="shared" ca="1" si="174"/>
        <v>-123084717145597.16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-123084717145597.16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-512852988106.65472</v>
      </c>
      <c r="L4791" s="444">
        <f t="shared" ca="1" si="174"/>
        <v>-123597570133703.81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-123597570133703.81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-514989875557.09918</v>
      </c>
      <c r="L4792" s="444">
        <f t="shared" ca="1" si="174"/>
        <v>-124112560009260.91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-124112560009260.91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-517135666705.25385</v>
      </c>
      <c r="L4793" s="444">
        <f t="shared" ca="1" si="174"/>
        <v>-124629695675966.16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-124629695675966.16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-519290398649.85895</v>
      </c>
      <c r="L4794" s="444">
        <f t="shared" ca="1" si="174"/>
        <v>-125148986074616.02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-125148986074616.02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-521454108644.2334</v>
      </c>
      <c r="L4795" s="444">
        <f t="shared" ca="1" si="174"/>
        <v>-125670440183260.25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-125670440183260.25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-523626834096.91772</v>
      </c>
      <c r="L4796" s="444">
        <f t="shared" ca="1" si="174"/>
        <v>-126194067017357.17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-126194067017357.17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-525808612572.32153</v>
      </c>
      <c r="L4797" s="444">
        <f t="shared" ca="1" si="174"/>
        <v>-126719875629929.5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-126719875629929.5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-527999481791.37286</v>
      </c>
      <c r="L4798" s="444">
        <f t="shared" ca="1" si="174"/>
        <v>-127247875111720.88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-127247875111720.88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-530199479632.17035</v>
      </c>
      <c r="L4799" s="444">
        <f t="shared" ca="1" si="174"/>
        <v>-127778074591353.05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-127778074591353.05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-532408644130.6377</v>
      </c>
      <c r="L4800" s="444">
        <f t="shared" ca="1" si="174"/>
        <v>-128310483235483.69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-128310483235483.69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-534627013481.18207</v>
      </c>
      <c r="L4801" s="444">
        <f t="shared" ca="1" si="174"/>
        <v>-128845110248964.88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-128845110248964.88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-536854626037.35364</v>
      </c>
      <c r="L4802" s="444">
        <f t="shared" ca="1" si="174"/>
        <v>-129381964875002.23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-129381964875002.23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-539091520312.50928</v>
      </c>
      <c r="L4803" s="444">
        <f t="shared" ca="1" si="174"/>
        <v>-129921056395314.75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-129921056395314.75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-541337734980.47809</v>
      </c>
      <c r="L4804" s="444">
        <f t="shared" ca="1" si="174"/>
        <v>-130462394130295.23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-130462394130295.23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-543593308876.23016</v>
      </c>
      <c r="L4805" s="444">
        <f t="shared" ca="1" si="174"/>
        <v>-131005987439171.47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-131005987439171.47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-545858280996.54779</v>
      </c>
      <c r="L4806" s="444">
        <f t="shared" ca="1" si="174"/>
        <v>-131551845720168.02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-131551845720168.02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-548132690500.70007</v>
      </c>
      <c r="L4807" s="444">
        <f t="shared" ca="1" si="174"/>
        <v>-132099978410668.72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-132099978410668.72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-550416576711.11963</v>
      </c>
      <c r="L4808" s="444">
        <f t="shared" ca="1" si="174"/>
        <v>-132650394987379.84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-132650394987379.84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-552709979114.08264</v>
      </c>
      <c r="L4809" s="444">
        <f t="shared" ca="1" si="174"/>
        <v>-133203104966493.92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-133203104966493.92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-555012937360.39136</v>
      </c>
      <c r="L4810" s="444">
        <f t="shared" ca="1" si="174"/>
        <v>-133758117903854.31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-133758117903854.31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-557325491266.05969</v>
      </c>
      <c r="L4811" s="444">
        <f t="shared" ca="1" si="174"/>
        <v>-134315443395120.38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-134315443395120.38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-559647680813.00146</v>
      </c>
      <c r="L4812" s="444">
        <f t="shared" ca="1" si="174"/>
        <v>-134875091075933.38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-134875091075933.38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-561979546149.72241</v>
      </c>
      <c r="L4813" s="444">
        <f t="shared" ca="1" si="174"/>
        <v>-135437070622083.09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-135437070622083.09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-564321127592.01294</v>
      </c>
      <c r="L4814" s="444">
        <f t="shared" ca="1" si="174"/>
        <v>-136001391749675.11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-136001391749675.11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-566672465623.64624</v>
      </c>
      <c r="L4815" s="444">
        <f t="shared" ca="1" si="174"/>
        <v>-136568064215298.75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-136568064215298.75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-569033600897.07813</v>
      </c>
      <c r="L4816" s="444">
        <f t="shared" ca="1" si="174"/>
        <v>-137137097816195.83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-137137097816195.83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-571404574234.14917</v>
      </c>
      <c r="L4817" s="444">
        <f t="shared" ca="1" si="174"/>
        <v>-137708502390429.98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-137708502390429.98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-573785426626.79163</v>
      </c>
      <c r="L4818" s="444">
        <f t="shared" ca="1" si="174"/>
        <v>-138282287817056.78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-138282287817056.78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-576176199237.73657</v>
      </c>
      <c r="L4819" s="444">
        <f t="shared" ca="1" si="174"/>
        <v>-138858464016294.52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-138858464016294.52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-578576933401.22705</v>
      </c>
      <c r="L4820" s="444">
        <f t="shared" ca="1" si="174"/>
        <v>-139437040949695.75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-139437040949695.75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-580987670623.7323</v>
      </c>
      <c r="L4821" s="444">
        <f t="shared" ca="1" si="174"/>
        <v>-140018028620319.48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-140018028620319.48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-583408452584.66443</v>
      </c>
      <c r="L4822" s="444">
        <f t="shared" ca="1" si="174"/>
        <v>-140601437072904.16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-140601437072904.16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-585839321137.10059</v>
      </c>
      <c r="L4823" s="444">
        <f t="shared" ca="1" si="174"/>
        <v>-141187276394041.25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-141187276394041.25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-588280318308.50525</v>
      </c>
      <c r="L4824" s="444">
        <f t="shared" ca="1" si="174"/>
        <v>-141775556712349.75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-141775556712349.75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-590731486301.45728</v>
      </c>
      <c r="L4825" s="444">
        <f t="shared" ca="1" si="174"/>
        <v>-142366288198651.22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-142366288198651.22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-593192867494.38013</v>
      </c>
      <c r="L4826" s="444">
        <f t="shared" ca="1" si="174"/>
        <v>-142959481066145.59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-142959481066145.59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-595664504442.27332</v>
      </c>
      <c r="L4827" s="444">
        <f t="shared" ca="1" si="174"/>
        <v>-143555145570587.88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-143555145570587.88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-598146439877.44946</v>
      </c>
      <c r="L4828" s="444">
        <f t="shared" ca="1" si="174"/>
        <v>-144153292010465.31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-144153292010465.31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-600638716710.27209</v>
      </c>
      <c r="L4829" s="444">
        <f t="shared" ca="1" si="174"/>
        <v>-144753930727175.59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-144753930727175.59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-603141378029.89832</v>
      </c>
      <c r="L4830" s="444">
        <f t="shared" ca="1" si="174"/>
        <v>-145357072105205.5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-145357072105205.5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-605654467105.02295</v>
      </c>
      <c r="L4831" s="444">
        <f t="shared" ca="1" si="174"/>
        <v>-145962726572310.53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-145962726572310.53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-608178027384.6272</v>
      </c>
      <c r="L4832" s="444">
        <f t="shared" ca="1" si="174"/>
        <v>-146570904599695.16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-146570904599695.16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-610712102498.72986</v>
      </c>
      <c r="L4833" s="444">
        <f t="shared" ca="1" si="174"/>
        <v>-147181616702193.88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-147181616702193.88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-613256736259.14111</v>
      </c>
      <c r="L4834" s="444">
        <f t="shared" ca="1" si="174"/>
        <v>-147794873438453.03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-147794873438453.03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-615811972660.22095</v>
      </c>
      <c r="L4835" s="444">
        <f t="shared" ca="1" si="174"/>
        <v>-148410685411113.25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-148410685411113.25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-618377855879.63855</v>
      </c>
      <c r="L4836" s="444">
        <f t="shared" ca="1" si="174"/>
        <v>-149029063266992.88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-149029063266992.88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-620954430279.13696</v>
      </c>
      <c r="L4837" s="444">
        <f t="shared" ca="1" si="174"/>
        <v>-149650017697272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-149650017697272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-623541740405.30005</v>
      </c>
      <c r="L4838" s="444">
        <f t="shared" ca="1" si="174"/>
        <v>-150273559437677.31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-150273559437677.31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-626139830990.32214</v>
      </c>
      <c r="L4839" s="444">
        <f t="shared" ca="1" si="174"/>
        <v>-150899699268667.63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-150899699268667.63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-628748746952.78174</v>
      </c>
      <c r="L4840" s="444">
        <f t="shared" ca="1" si="174"/>
        <v>-151528448015620.41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-151528448015620.41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-631368533398.41833</v>
      </c>
      <c r="L4841" s="444">
        <f t="shared" ca="1" si="174"/>
        <v>-152159816549018.81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-152159816549018.81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-633999235620.91174</v>
      </c>
      <c r="L4842" s="444">
        <f t="shared" ca="1" si="174"/>
        <v>-152793815784639.72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-152793815784639.72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-636640899102.66553</v>
      </c>
      <c r="L4843" s="444">
        <f t="shared" ca="1" si="174"/>
        <v>-153430456683742.38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-153430456683742.38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-639293569515.59326</v>
      </c>
      <c r="L4844" s="444">
        <f t="shared" ca="1" si="174"/>
        <v>-154069750253257.97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-154069750253257.97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-641957292721.9082</v>
      </c>
      <c r="L4845" s="444">
        <f t="shared" ca="1" si="174"/>
        <v>-154711707545979.88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-154711707545979.88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-644632114774.91614</v>
      </c>
      <c r="L4846" s="444">
        <f t="shared" ca="1" si="174"/>
        <v>-155356339660754.78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-155356339660754.78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-647318081919.81152</v>
      </c>
      <c r="L4847" s="444">
        <f t="shared" ca="1" si="174"/>
        <v>-156003657742674.59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-156003657742674.59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-650015240594.47742</v>
      </c>
      <c r="L4848" s="444">
        <f t="shared" ca="1" si="174"/>
        <v>-156653672983269.06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-156653672983269.06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-652723637430.28772</v>
      </c>
      <c r="L4849" s="444">
        <f t="shared" ca="1" si="174"/>
        <v>-157306396620699.34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-157306396620699.34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-655443319252.91394</v>
      </c>
      <c r="L4850" s="444">
        <f t="shared" ca="1" si="174"/>
        <v>-157961839939952.25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-157961839939952.25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-658174333083.1344</v>
      </c>
      <c r="L4851" s="444">
        <f t="shared" ca="1" si="174"/>
        <v>-158620014273035.38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-158620014273035.38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-660916726137.64734</v>
      </c>
      <c r="L4852" s="444">
        <f t="shared" ca="1" si="174"/>
        <v>-159280930999173.03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-159280930999173.03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-663670545829.88757</v>
      </c>
      <c r="L4853" s="444">
        <f t="shared" ref="L4853:L5107" ca="1" si="179">I4853-J4853+K4853</f>
        <v>-159944601545002.91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-159944601545002.91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-666435839770.84546</v>
      </c>
      <c r="L4854" s="444">
        <f t="shared" ca="1" si="179"/>
        <v>-160611037384773.75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-160611037384773.75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-669212655769.89063</v>
      </c>
      <c r="L4855" s="444">
        <f t="shared" ca="1" si="179"/>
        <v>-161280250040543.63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-161280250040543.63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-672001041835.59839</v>
      </c>
      <c r="L4856" s="444">
        <f t="shared" ca="1" si="179"/>
        <v>-161952251082379.22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-161952251082379.22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-674801046176.58008</v>
      </c>
      <c r="L4857" s="444">
        <f t="shared" ca="1" si="179"/>
        <v>-162627052128555.81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-162627052128555.81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-677612717202.31592</v>
      </c>
      <c r="L4858" s="444">
        <f t="shared" ca="1" si="179"/>
        <v>-163304664845758.13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-163304664845758.13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-680436103523.99219</v>
      </c>
      <c r="L4859" s="444">
        <f t="shared" ca="1" si="179"/>
        <v>-163985100949282.13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-163985100949282.13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-683271253955.34216</v>
      </c>
      <c r="L4860" s="444">
        <f t="shared" ca="1" si="179"/>
        <v>-164668372203237.47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-164668372203237.47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-686118217513.4895</v>
      </c>
      <c r="L4861" s="444">
        <f t="shared" ca="1" si="179"/>
        <v>-165354490420750.97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-165354490420750.97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-688977043419.79565</v>
      </c>
      <c r="L4862" s="444">
        <f t="shared" ca="1" si="179"/>
        <v>-166043467464170.75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-166043467464170.75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-691847781100.71143</v>
      </c>
      <c r="L4863" s="444">
        <f t="shared" ca="1" si="179"/>
        <v>-166735315245271.47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-166735315245271.47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-694730480188.6311</v>
      </c>
      <c r="L4864" s="444">
        <f t="shared" ca="1" si="179"/>
        <v>-167430045725460.09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-167430045725460.09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-697625190522.75037</v>
      </c>
      <c r="L4865" s="444">
        <f t="shared" ca="1" si="179"/>
        <v>-168127670915982.84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-168127670915982.84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-700531962149.92847</v>
      </c>
      <c r="L4866" s="444">
        <f t="shared" ca="1" si="179"/>
        <v>-168828202878132.78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-168828202878132.78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-703450845325.55322</v>
      </c>
      <c r="L4867" s="444">
        <f t="shared" ca="1" si="179"/>
        <v>-169531653723458.34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-169531653723458.34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-706381890514.40979</v>
      </c>
      <c r="L4868" s="444">
        <f t="shared" ca="1" si="179"/>
        <v>-170238035613972.75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-170238035613972.75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-709325148391.5531</v>
      </c>
      <c r="L4869" s="444">
        <f t="shared" ca="1" si="179"/>
        <v>-170947360762364.31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-170947360762364.31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-712280669843.18457</v>
      </c>
      <c r="L4870" s="444">
        <f t="shared" ca="1" si="179"/>
        <v>-171659641432207.5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-171659641432207.5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-715248505967.53125</v>
      </c>
      <c r="L4871" s="444">
        <f t="shared" ca="1" si="179"/>
        <v>-172374889938175.03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-172374889938175.03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-718228708075.72925</v>
      </c>
      <c r="L4872" s="444">
        <f t="shared" ca="1" si="179"/>
        <v>-173093118646250.75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-173093118646250.75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-721221327692.71143</v>
      </c>
      <c r="L4873" s="444">
        <f t="shared" ca="1" si="179"/>
        <v>-173814339973943.47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-173814339973943.47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-724226416558.09778</v>
      </c>
      <c r="L4874" s="444">
        <f t="shared" ca="1" si="179"/>
        <v>-174538566390501.56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-174538566390501.56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-727244026627.08984</v>
      </c>
      <c r="L4875" s="444">
        <f t="shared" ca="1" si="179"/>
        <v>-175265810417128.66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-175265810417128.66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-730274210071.36938</v>
      </c>
      <c r="L4876" s="444">
        <f t="shared" ca="1" si="179"/>
        <v>-175996084627200.03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-175996084627200.03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-733317019280.00012</v>
      </c>
      <c r="L4877" s="444">
        <f t="shared" ca="1" si="179"/>
        <v>-176729401646480.03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-176729401646480.03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-736372506860.3335</v>
      </c>
      <c r="L4878" s="444">
        <f t="shared" ca="1" si="179"/>
        <v>-177465774153340.38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-177465774153340.38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-739440725638.91821</v>
      </c>
      <c r="L4879" s="444">
        <f t="shared" ca="1" si="179"/>
        <v>-178205214878979.28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-178205214878979.28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-742521728662.4137</v>
      </c>
      <c r="L4880" s="444">
        <f t="shared" ca="1" si="179"/>
        <v>-178947736607641.69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-178947736607641.69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-745615569198.50708</v>
      </c>
      <c r="L4881" s="444">
        <f t="shared" ca="1" si="179"/>
        <v>-179693352176840.19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-179693352176840.19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-748722300736.83411</v>
      </c>
      <c r="L4882" s="444">
        <f t="shared" ca="1" si="179"/>
        <v>-180442074477577.03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-180442074477577.03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-751841976989.9043</v>
      </c>
      <c r="L4883" s="444">
        <f t="shared" ca="1" si="179"/>
        <v>-181193916454566.94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-181193916454566.94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-754974651894.02893</v>
      </c>
      <c r="L4884" s="444">
        <f t="shared" ca="1" si="179"/>
        <v>-181948891106460.97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-181948891106460.97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-758120379610.25403</v>
      </c>
      <c r="L4885" s="444">
        <f t="shared" ca="1" si="179"/>
        <v>-182707011486071.22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-182707011486071.22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-761279214525.29675</v>
      </c>
      <c r="L4886" s="444">
        <f t="shared" ca="1" si="179"/>
        <v>-183468290700596.5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-183468290700596.5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-764451211252.48535</v>
      </c>
      <c r="L4887" s="444">
        <f t="shared" ca="1" si="179"/>
        <v>-184232741911849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-184232741911849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-767636424632.7041</v>
      </c>
      <c r="L4888" s="444">
        <f t="shared" ca="1" si="179"/>
        <v>-185000378336481.72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-185000378336481.72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-770834909735.34045</v>
      </c>
      <c r="L4889" s="444">
        <f t="shared" ca="1" si="179"/>
        <v>-185771213246217.06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-185771213246217.06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-774046721859.23779</v>
      </c>
      <c r="L4890" s="444">
        <f t="shared" ca="1" si="179"/>
        <v>-186545259968076.31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-186545259968076.31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-777271916533.65125</v>
      </c>
      <c r="L4891" s="444">
        <f t="shared" ca="1" si="179"/>
        <v>-187322531884609.97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-187322531884609.97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-780510549519.20825</v>
      </c>
      <c r="L4892" s="444">
        <f t="shared" ca="1" si="179"/>
        <v>-188103042434129.19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-188103042434129.19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-783762676808.87158</v>
      </c>
      <c r="L4893" s="444">
        <f t="shared" ca="1" si="179"/>
        <v>-188886805110938.06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-188886805110938.06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-787028354628.90857</v>
      </c>
      <c r="L4894" s="444">
        <f t="shared" ca="1" si="179"/>
        <v>-189673833465566.97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-189673833465566.97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-790307639439.8623</v>
      </c>
      <c r="L4895" s="444">
        <f t="shared" ca="1" si="179"/>
        <v>-190464141105006.84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-190464141105006.84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-793600587937.52856</v>
      </c>
      <c r="L4896" s="444">
        <f t="shared" ca="1" si="179"/>
        <v>-191257741692944.38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-191257741692944.38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-796907257053.93494</v>
      </c>
      <c r="L4897" s="444">
        <f t="shared" ca="1" si="179"/>
        <v>-192054648949998.31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-192054648949998.31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-800227703958.32629</v>
      </c>
      <c r="L4898" s="444">
        <f t="shared" ca="1" si="179"/>
        <v>-192854876653956.63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-192854876653956.63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-803561986058.15259</v>
      </c>
      <c r="L4899" s="444">
        <f t="shared" ca="1" si="179"/>
        <v>-193658438640014.78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-193658438640014.78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-806910161000.06152</v>
      </c>
      <c r="L4900" s="444">
        <f t="shared" ca="1" si="179"/>
        <v>-194465348801014.84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-194465348801014.84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-810272286670.89514</v>
      </c>
      <c r="L4901" s="444">
        <f t="shared" ca="1" si="179"/>
        <v>-195275621087685.75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-195275621087685.75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-813648421198.69067</v>
      </c>
      <c r="L4902" s="444">
        <f t="shared" ca="1" si="179"/>
        <v>-196089269508884.44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-196089269508884.44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-817038622953.68518</v>
      </c>
      <c r="L4903" s="444">
        <f t="shared" ca="1" si="179"/>
        <v>-196906308131838.13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-196906308131838.13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-820442950549.32556</v>
      </c>
      <c r="L4904" s="444">
        <f t="shared" ca="1" si="179"/>
        <v>-197726751082387.44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-197726751082387.44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-823861462843.28101</v>
      </c>
      <c r="L4905" s="444">
        <f t="shared" ca="1" si="179"/>
        <v>-198550612545230.72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-198550612545230.72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-827294218938.4613</v>
      </c>
      <c r="L4906" s="444">
        <f t="shared" ca="1" si="179"/>
        <v>-199377906764169.19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-199377906764169.19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-830741278184.03833</v>
      </c>
      <c r="L4907" s="444">
        <f t="shared" ca="1" si="179"/>
        <v>-200208648042353.22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-200208648042353.22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-834202700176.47168</v>
      </c>
      <c r="L4908" s="444">
        <f t="shared" ca="1" si="179"/>
        <v>-201042850742529.69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-201042850742529.69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-837678544760.54041</v>
      </c>
      <c r="L4909" s="444">
        <f t="shared" ca="1" si="179"/>
        <v>-201880529287290.22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-201880529287290.22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-841168872030.37585</v>
      </c>
      <c r="L4910" s="444">
        <f t="shared" ca="1" si="179"/>
        <v>-202721698159320.59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-202721698159320.59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-844673742330.50244</v>
      </c>
      <c r="L4911" s="444">
        <f t="shared" ca="1" si="179"/>
        <v>-203566371901651.09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-203566371901651.09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-848193216256.87952</v>
      </c>
      <c r="L4912" s="444">
        <f t="shared" ca="1" si="179"/>
        <v>-204414565117907.97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-204414565117907.97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-851727354657.94983</v>
      </c>
      <c r="L4913" s="444">
        <f t="shared" ca="1" si="179"/>
        <v>-205266292472565.91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-205266292472565.91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-855276218635.69128</v>
      </c>
      <c r="L4914" s="444">
        <f t="shared" ca="1" si="179"/>
        <v>-206121568691201.59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-206121568691201.59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-858839869546.67334</v>
      </c>
      <c r="L4915" s="444">
        <f t="shared" ca="1" si="179"/>
        <v>-206980408560748.28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-206980408560748.28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-862418369003.1178</v>
      </c>
      <c r="L4916" s="444">
        <f t="shared" ca="1" si="179"/>
        <v>-207842826929751.41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-207842826929751.41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-866011778873.96423</v>
      </c>
      <c r="L4917" s="444">
        <f t="shared" ca="1" si="179"/>
        <v>-208708838708625.38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-208708838708625.38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-869620161285.93909</v>
      </c>
      <c r="L4918" s="444">
        <f t="shared" ca="1" si="179"/>
        <v>-209578458869911.31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-209578458869911.31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-873243578624.63049</v>
      </c>
      <c r="L4919" s="444">
        <f t="shared" ca="1" si="179"/>
        <v>-210451702448535.94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-210451702448535.94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-876882093535.56641</v>
      </c>
      <c r="L4920" s="444">
        <f t="shared" ca="1" si="179"/>
        <v>-211328584542071.5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-211328584542071.5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-880535768925.29785</v>
      </c>
      <c r="L4921" s="444">
        <f t="shared" ca="1" si="179"/>
        <v>-212209120310996.81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-212209120310996.81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-884204667962.48669</v>
      </c>
      <c r="L4922" s="444">
        <f t="shared" ca="1" si="179"/>
        <v>-213093324978959.31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-213093324978959.31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-887888854078.99707</v>
      </c>
      <c r="L4923" s="444">
        <f t="shared" ca="1" si="179"/>
        <v>-213981213833038.31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-213981213833038.31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-891588390970.99292</v>
      </c>
      <c r="L4924" s="444">
        <f t="shared" ca="1" si="179"/>
        <v>-214872802224009.31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-214872802224009.31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-895303342600.03882</v>
      </c>
      <c r="L4925" s="444">
        <f t="shared" ca="1" si="179"/>
        <v>-215768105566609.34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-215768105566609.34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-899033773194.20557</v>
      </c>
      <c r="L4926" s="444">
        <f t="shared" ca="1" si="179"/>
        <v>-216667139339803.56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-216667139339803.56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-902779747249.18152</v>
      </c>
      <c r="L4927" s="444">
        <f t="shared" ca="1" si="179"/>
        <v>-217569919087052.75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-217569919087052.75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-906541329529.38647</v>
      </c>
      <c r="L4928" s="444">
        <f t="shared" ca="1" si="179"/>
        <v>-218476460416582.13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-218476460416582.13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-910318585069.09216</v>
      </c>
      <c r="L4929" s="444">
        <f t="shared" ca="1" si="179"/>
        <v>-219386779001651.22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-219386779001651.22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-914111579173.54675</v>
      </c>
      <c r="L4930" s="444">
        <f t="shared" ca="1" si="179"/>
        <v>-220300890580824.75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-220300890580824.75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-917920377420.10315</v>
      </c>
      <c r="L4931" s="444">
        <f t="shared" ca="1" si="179"/>
        <v>-221218810958244.84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-221218810958244.84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-921745045659.35364</v>
      </c>
      <c r="L4932" s="444">
        <f t="shared" ca="1" si="179"/>
        <v>-222140556003904.19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-222140556003904.19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-925585650016.26758</v>
      </c>
      <c r="L4933" s="444">
        <f t="shared" ca="1" si="179"/>
        <v>-223066141653920.47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-223066141653920.47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-929442256891.33533</v>
      </c>
      <c r="L4934" s="444">
        <f t="shared" ca="1" si="179"/>
        <v>-223995583910811.81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-223995583910811.81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-933314932961.71582</v>
      </c>
      <c r="L4935" s="444">
        <f t="shared" ca="1" si="179"/>
        <v>-224928898843773.53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-224928898843773.53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-937203745182.38965</v>
      </c>
      <c r="L4936" s="444">
        <f t="shared" ca="1" si="179"/>
        <v>-225866102588955.91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-225866102588955.91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-941108760787.31628</v>
      </c>
      <c r="L4937" s="444">
        <f t="shared" ca="1" si="179"/>
        <v>-226807211349743.22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-226807211349743.22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-945030047290.59668</v>
      </c>
      <c r="L4938" s="444">
        <f t="shared" ca="1" si="179"/>
        <v>-227752241397033.81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-227752241397033.81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-948967672487.64087</v>
      </c>
      <c r="L4939" s="444">
        <f t="shared" ca="1" si="179"/>
        <v>-228701209069521.47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-228701209069521.47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-952921704456.33936</v>
      </c>
      <c r="L4940" s="444">
        <f t="shared" ca="1" si="179"/>
        <v>-229654130773977.81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-229654130773977.81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-956892211558.24084</v>
      </c>
      <c r="L4941" s="444">
        <f t="shared" ca="1" si="179"/>
        <v>-230611022985536.06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-230611022985536.06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-960879262439.73352</v>
      </c>
      <c r="L4942" s="444">
        <f t="shared" ca="1" si="179"/>
        <v>-231571902247975.78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-231571902247975.78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-964882926033.2323</v>
      </c>
      <c r="L4943" s="444">
        <f t="shared" ca="1" si="179"/>
        <v>-232536785174009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-232536785174009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-968903271558.37073</v>
      </c>
      <c r="L4944" s="444">
        <f t="shared" ca="1" si="179"/>
        <v>-233505688445567.38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-233505688445567.38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-972940368523.19739</v>
      </c>
      <c r="L4945" s="444">
        <f t="shared" ca="1" si="179"/>
        <v>-234478628814090.56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-234478628814090.56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-976994286725.3772</v>
      </c>
      <c r="L4946" s="444">
        <f t="shared" ca="1" si="179"/>
        <v>-235455623100815.94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-235455623100815.94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-981065096253.39954</v>
      </c>
      <c r="L4947" s="444">
        <f t="shared" ca="1" si="179"/>
        <v>-236436688197069.34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-236436688197069.34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-985152867487.78894</v>
      </c>
      <c r="L4948" s="444">
        <f t="shared" ca="1" si="179"/>
        <v>-237421841064557.13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-237421841064557.13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-989257671102.32129</v>
      </c>
      <c r="L4949" s="444">
        <f t="shared" ca="1" si="179"/>
        <v>-238411098735659.44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-238411098735659.44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-993379578065.24768</v>
      </c>
      <c r="L4950" s="444">
        <f t="shared" ca="1" si="179"/>
        <v>-239404478313724.69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-239404478313724.69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-997518659640.51941</v>
      </c>
      <c r="L4951" s="444">
        <f t="shared" ca="1" si="179"/>
        <v>-240401996973365.22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-240401996973365.22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-1001674987389.0217</v>
      </c>
      <c r="L4952" s="444">
        <f t="shared" ca="1" si="179"/>
        <v>-241403671960754.25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-241403671960754.25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-1005848633169.8093</v>
      </c>
      <c r="L4953" s="444">
        <f t="shared" ca="1" si="179"/>
        <v>-242409520593924.06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-242409520593924.06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-1010039669141.3501</v>
      </c>
      <c r="L4954" s="444">
        <f t="shared" ca="1" si="179"/>
        <v>-243419560263065.41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-243419560263065.41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-1014248167762.7725</v>
      </c>
      <c r="L4955" s="444">
        <f t="shared" ca="1" si="179"/>
        <v>-244433808430828.19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-244433808430828.19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-1018474201795.1174</v>
      </c>
      <c r="L4956" s="444">
        <f t="shared" ca="1" si="179"/>
        <v>-245452282632623.31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-245452282632623.31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-1022717844302.5972</v>
      </c>
      <c r="L4957" s="444">
        <f t="shared" ca="1" si="179"/>
        <v>-246475000476925.91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-246475000476925.91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-1026979168653.8579</v>
      </c>
      <c r="L4958" s="444">
        <f t="shared" ca="1" si="179"/>
        <v>-247501979645579.75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-247501979645579.75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-1031258248523.2488</v>
      </c>
      <c r="L4959" s="444">
        <f t="shared" ca="1" si="179"/>
        <v>-248533237894103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-248533237894103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-1035555157892.0958</v>
      </c>
      <c r="L4960" s="444">
        <f t="shared" ca="1" si="179"/>
        <v>-249568793051995.09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-249568793051995.09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-1039869971049.9795</v>
      </c>
      <c r="L4961" s="444">
        <f t="shared" ca="1" si="179"/>
        <v>-250608663023045.06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-250608663023045.06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-1044202762596.0211</v>
      </c>
      <c r="L4962" s="444">
        <f t="shared" ca="1" si="179"/>
        <v>-251652865785641.09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-251652865785641.09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-1048553607440.1713</v>
      </c>
      <c r="L4963" s="444">
        <f t="shared" ca="1" si="179"/>
        <v>-252701419393081.25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-252701419393081.25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-1052922580804.505</v>
      </c>
      <c r="L4964" s="444">
        <f t="shared" ca="1" si="179"/>
        <v>-253754341973885.75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-253754341973885.75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-1057309758224.5239</v>
      </c>
      <c r="L4965" s="444">
        <f t="shared" ca="1" si="179"/>
        <v>-254811651732110.28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-254811651732110.28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-1061715215550.4595</v>
      </c>
      <c r="L4966" s="444">
        <f t="shared" ca="1" si="179"/>
        <v>-255873366947660.75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-255873366947660.75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-1066139028948.5863</v>
      </c>
      <c r="L4967" s="444">
        <f t="shared" ca="1" si="179"/>
        <v>-256939505976609.34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-256939505976609.34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-1070581274902.5389</v>
      </c>
      <c r="L4968" s="444">
        <f t="shared" ca="1" si="179"/>
        <v>-258010087251511.88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-258010087251511.88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-1075042030214.6328</v>
      </c>
      <c r="L4969" s="444">
        <f t="shared" ca="1" si="179"/>
        <v>-259085129281726.5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-259085129281726.5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-1079521372007.1937</v>
      </c>
      <c r="L4970" s="444">
        <f t="shared" ca="1" si="179"/>
        <v>-260164650653733.69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-260164650653733.69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-1084019377723.8904</v>
      </c>
      <c r="L4971" s="444">
        <f t="shared" ca="1" si="179"/>
        <v>-261248670031457.56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-261248670031457.56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-1088536125131.0731</v>
      </c>
      <c r="L4972" s="444">
        <f t="shared" ca="1" si="179"/>
        <v>-262337206156588.63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-262337206156588.63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-1093071692319.1193</v>
      </c>
      <c r="L4973" s="444">
        <f t="shared" ca="1" si="179"/>
        <v>-263430277848907.75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-263430277848907.75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-1097626157703.7821</v>
      </c>
      <c r="L4974" s="444">
        <f t="shared" ca="1" si="179"/>
        <v>-264527904006611.53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-264527904006611.53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-1102199600027.5481</v>
      </c>
      <c r="L4975" s="444">
        <f t="shared" ca="1" si="179"/>
        <v>-265630103606639.09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-265630103606639.09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-1106792098360.9961</v>
      </c>
      <c r="L4976" s="444">
        <f t="shared" ca="1" si="179"/>
        <v>-266736895705000.09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-266736895705000.09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-1111403732104.167</v>
      </c>
      <c r="L4977" s="444">
        <f t="shared" ca="1" si="179"/>
        <v>-267848299437104.25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-267848299437104.25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-1116034580987.9343</v>
      </c>
      <c r="L4978" s="444">
        <f t="shared" ca="1" si="179"/>
        <v>-268964334018092.19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-268964334018092.19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-1120684725075.384</v>
      </c>
      <c r="L4979" s="444">
        <f t="shared" ca="1" si="179"/>
        <v>-270085018743167.56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-270085018743167.56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-1125354244763.1982</v>
      </c>
      <c r="L4980" s="444">
        <f t="shared" ca="1" si="179"/>
        <v>-271210372987930.75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-271210372987930.75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-1130043220783.0447</v>
      </c>
      <c r="L4981" s="444">
        <f t="shared" ca="1" si="179"/>
        <v>-272340416208713.78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-272340416208713.78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-1134751734202.9741</v>
      </c>
      <c r="L4982" s="444">
        <f t="shared" ca="1" si="179"/>
        <v>-273475167942916.75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-273475167942916.75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-1139479866428.8196</v>
      </c>
      <c r="L4983" s="444">
        <f t="shared" ca="1" si="179"/>
        <v>-274614647809345.56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-274614647809345.56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-1144227699205.6067</v>
      </c>
      <c r="L4984" s="444">
        <f t="shared" ca="1" si="179"/>
        <v>-275758875508551.16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-275758875508551.16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-1148995314618.9631</v>
      </c>
      <c r="L4985" s="444">
        <f t="shared" ca="1" si="179"/>
        <v>-276907870823170.13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-276907870823170.13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-1153782795096.5422</v>
      </c>
      <c r="L4986" s="444">
        <f t="shared" ca="1" si="179"/>
        <v>-278061653618266.66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-278061653618266.66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-1158590223409.4443</v>
      </c>
      <c r="L4987" s="444">
        <f t="shared" ca="1" si="179"/>
        <v>-279220243841676.09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-279220243841676.09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-1163417682673.6504</v>
      </c>
      <c r="L4988" s="444">
        <f t="shared" ca="1" si="179"/>
        <v>-280383661524349.75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-280383661524349.75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-1168265256351.4573</v>
      </c>
      <c r="L4989" s="444">
        <f t="shared" ca="1" si="179"/>
        <v>-281551926780701.19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-281551926780701.19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-1173133028252.9216</v>
      </c>
      <c r="L4990" s="444">
        <f t="shared" ca="1" si="179"/>
        <v>-282725059808954.13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-282725059808954.13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-1178021082537.3088</v>
      </c>
      <c r="L4991" s="444">
        <f t="shared" ca="1" si="179"/>
        <v>-283903080891491.44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-283903080891491.44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-1182929503714.5476</v>
      </c>
      <c r="L4992" s="444">
        <f t="shared" ca="1" si="179"/>
        <v>-285086010395206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-285086010395206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-1187858376646.6917</v>
      </c>
      <c r="L4993" s="444">
        <f t="shared" ca="1" si="179"/>
        <v>-286273868771852.69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-286273868771852.69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-1192807786549.3862</v>
      </c>
      <c r="L4994" s="444">
        <f t="shared" ca="1" si="179"/>
        <v>-287466676558402.06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-287466676558402.06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-1197777818993.3418</v>
      </c>
      <c r="L4995" s="444">
        <f t="shared" ca="1" si="179"/>
        <v>-288664454377395.38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-288664454377395.38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-1202768559905.814</v>
      </c>
      <c r="L4996" s="444">
        <f t="shared" ca="1" si="179"/>
        <v>-289867222937301.19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-289867222937301.19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-1207780095572.0884</v>
      </c>
      <c r="L4997" s="444">
        <f t="shared" ca="1" si="179"/>
        <v>-291075003032873.25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-291075003032873.25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-1212812512636.9719</v>
      </c>
      <c r="L4998" s="444">
        <f t="shared" ca="1" si="179"/>
        <v>-292287815545510.25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-292287815545510.25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-1217865898106.2927</v>
      </c>
      <c r="L4999" s="444">
        <f t="shared" ca="1" si="179"/>
        <v>-293505681443616.56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-293505681443616.56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-1222940339348.4023</v>
      </c>
      <c r="L5000" s="444">
        <f t="shared" ca="1" si="179"/>
        <v>-294728621782964.94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-294728621782964.94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-1228035924095.6873</v>
      </c>
      <c r="L5001" s="444">
        <f t="shared" ca="1" si="179"/>
        <v>-295956657707060.63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-295956657707060.63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-1233152740446.0859</v>
      </c>
      <c r="L5002" s="444">
        <f t="shared" ca="1" si="179"/>
        <v>-297189810447506.69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-297189810447506.69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-1238290876864.6111</v>
      </c>
      <c r="L5003" s="444">
        <f t="shared" ca="1" si="179"/>
        <v>-298428101324371.31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-298428101324371.31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-1243450422184.8804</v>
      </c>
      <c r="L5004" s="444">
        <f t="shared" ca="1" si="179"/>
        <v>-299671551746556.19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-299671551746556.19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-1248631465610.6509</v>
      </c>
      <c r="L5005" s="444">
        <f t="shared" ca="1" si="179"/>
        <v>-300920183212166.81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-300920183212166.81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-1253834096717.3618</v>
      </c>
      <c r="L5006" s="444">
        <f t="shared" ca="1" si="179"/>
        <v>-302174017308884.19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-302174017308884.19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-1259058405453.6841</v>
      </c>
      <c r="L5007" s="444">
        <f t="shared" ca="1" si="179"/>
        <v>-303433075714337.88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-303433075714337.88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-1264304482143.0745</v>
      </c>
      <c r="L5008" s="444">
        <f t="shared" ca="1" si="179"/>
        <v>-304697380196480.94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-304697380196480.94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-1269572417485.3372</v>
      </c>
      <c r="L5009" s="444">
        <f t="shared" ca="1" si="179"/>
        <v>-305966952613966.25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-305966952613966.25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-1274862302558.1926</v>
      </c>
      <c r="L5010" s="444">
        <f t="shared" ca="1" si="179"/>
        <v>-307241814916524.44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-307241814916524.44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-1280174228818.8518</v>
      </c>
      <c r="L5011" s="444">
        <f t="shared" ca="1" si="179"/>
        <v>-308521989145343.31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-308521989145343.31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-1285508288105.5972</v>
      </c>
      <c r="L5012" s="444">
        <f t="shared" ca="1" si="179"/>
        <v>-309807497433448.94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-309807497433448.94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-1290864572639.3706</v>
      </c>
      <c r="L5013" s="444">
        <f t="shared" ca="1" si="179"/>
        <v>-311098362006088.31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-311098362006088.31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-1296243175025.3679</v>
      </c>
      <c r="L5014" s="444">
        <f t="shared" ca="1" si="179"/>
        <v>-312394605181113.69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-312394605181113.69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-1301644188254.6404</v>
      </c>
      <c r="L5015" s="444">
        <f t="shared" ca="1" si="179"/>
        <v>-313696249369368.31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-313696249369368.31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-1307067705705.7012</v>
      </c>
      <c r="L5016" s="444">
        <f t="shared" ca="1" si="179"/>
        <v>-315003317075074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-315003317075074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-1312513821146.1416</v>
      </c>
      <c r="L5017" s="444">
        <f t="shared" ca="1" si="179"/>
        <v>-316315830896220.13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-316315830896220.13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-1317982628734.2505</v>
      </c>
      <c r="L5018" s="444">
        <f t="shared" ca="1" si="179"/>
        <v>-317633813524954.38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-317633813524954.38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-1323474223020.6433</v>
      </c>
      <c r="L5019" s="444">
        <f t="shared" ca="1" si="179"/>
        <v>-318957287747975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-318957287747975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-1328988698949.8958</v>
      </c>
      <c r="L5020" s="444">
        <f t="shared" ca="1" si="179"/>
        <v>-320286276446924.88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-320286276446924.88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-1334526151862.187</v>
      </c>
      <c r="L5021" s="444">
        <f t="shared" ca="1" si="179"/>
        <v>-321620802598787.06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-321620802598787.06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-1340086677494.946</v>
      </c>
      <c r="L5022" s="444">
        <f t="shared" ca="1" si="179"/>
        <v>-322960889276282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-322960889276282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-1345670371984.5083</v>
      </c>
      <c r="L5023" s="444">
        <f t="shared" ca="1" si="179"/>
        <v>-324306559648266.5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-324306559648266.5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-1351277331867.7771</v>
      </c>
      <c r="L5024" s="444">
        <f t="shared" ca="1" si="179"/>
        <v>-325657836980134.25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-325657836980134.25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-1356907654083.8926</v>
      </c>
      <c r="L5025" s="444">
        <f t="shared" ca="1" si="179"/>
        <v>-327014744634218.13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-327014744634218.13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-1362561435975.9089</v>
      </c>
      <c r="L5026" s="444">
        <f t="shared" ca="1" si="179"/>
        <v>-328377306070194.06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-328377306070194.06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-1368238775292.4753</v>
      </c>
      <c r="L5027" s="444">
        <f t="shared" ca="1" si="179"/>
        <v>-329745544845486.56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-329745544845486.56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-1373939770189.5273</v>
      </c>
      <c r="L5028" s="444">
        <f t="shared" ca="1" si="179"/>
        <v>-331119484615676.06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-331119484615676.06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-1379664519231.9836</v>
      </c>
      <c r="L5029" s="444">
        <f t="shared" ca="1" si="179"/>
        <v>-332499149134908.06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-332499149134908.06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-1385413121395.4502</v>
      </c>
      <c r="L5030" s="444">
        <f t="shared" ca="1" si="179"/>
        <v>-333884562256303.5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-333884562256303.5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-1391185676067.9312</v>
      </c>
      <c r="L5031" s="444">
        <f t="shared" ca="1" si="179"/>
        <v>-335275747932371.44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-335275747932371.44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-1396982283051.5476</v>
      </c>
      <c r="L5032" s="444">
        <f t="shared" ca="1" si="179"/>
        <v>-336672730215423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-336672730215423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-1402803042564.2625</v>
      </c>
      <c r="L5033" s="444">
        <f t="shared" ca="1" si="179"/>
        <v>-338075533257987.25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-338075533257987.25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-1408648055241.6135</v>
      </c>
      <c r="L5034" s="444">
        <f t="shared" ca="1" si="179"/>
        <v>-339484181313228.88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-339484181313228.88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-1414517422138.4536</v>
      </c>
      <c r="L5035" s="444">
        <f t="shared" ca="1" si="179"/>
        <v>-340898698735367.31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-340898698735367.31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-1420411244730.697</v>
      </c>
      <c r="L5036" s="444">
        <f t="shared" ca="1" si="179"/>
        <v>-342319109980098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-342319109980098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-1426329624917.075</v>
      </c>
      <c r="L5037" s="444">
        <f t="shared" ca="1" si="179"/>
        <v>-343745439605015.06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-343745439605015.06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-1432272665020.896</v>
      </c>
      <c r="L5038" s="444">
        <f t="shared" ca="1" si="179"/>
        <v>-345177712270035.94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-345177712270035.94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-1438240467791.8164</v>
      </c>
      <c r="L5039" s="444">
        <f t="shared" ca="1" si="179"/>
        <v>-346615952737827.75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-346615952737827.75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-1444233136407.6157</v>
      </c>
      <c r="L5040" s="444">
        <f t="shared" ca="1" si="179"/>
        <v>-348060185874235.38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-348060185874235.38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-1450250774475.9807</v>
      </c>
      <c r="L5041" s="444">
        <f t="shared" ca="1" si="179"/>
        <v>-349510436648711.38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-349510436648711.38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-1456293486036.2974</v>
      </c>
      <c r="L5042" s="444">
        <f t="shared" ca="1" si="179"/>
        <v>-350966730134747.69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-350966730134747.69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-1462361375561.4487</v>
      </c>
      <c r="L5043" s="444">
        <f t="shared" ca="1" si="179"/>
        <v>-352429091510309.13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-352429091510309.13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-1468454547959.6213</v>
      </c>
      <c r="L5044" s="444">
        <f t="shared" ca="1" si="179"/>
        <v>-353897546058268.75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-353897546058268.75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-1474573108576.1199</v>
      </c>
      <c r="L5045" s="444">
        <f t="shared" ca="1" si="179"/>
        <v>-355372119166844.88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-355372119166844.88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-1480717163195.187</v>
      </c>
      <c r="L5046" s="444">
        <f t="shared" ca="1" si="179"/>
        <v>-356852836330040.06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-356852836330040.06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-1486886818041.8335</v>
      </c>
      <c r="L5047" s="444">
        <f t="shared" ca="1" si="179"/>
        <v>-358339723148081.88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-358339723148081.88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-1493082179783.6746</v>
      </c>
      <c r="L5048" s="444">
        <f t="shared" ca="1" si="179"/>
        <v>-359832805327865.56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-359832805327865.56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-1499303355532.7732</v>
      </c>
      <c r="L5049" s="444">
        <f t="shared" ca="1" si="179"/>
        <v>-361332108683398.31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-361332108683398.31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-1505550452847.4929</v>
      </c>
      <c r="L5050" s="444">
        <f t="shared" ca="1" si="179"/>
        <v>-362837659136245.81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-362837659136245.81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-1511823579734.3574</v>
      </c>
      <c r="L5051" s="444">
        <f t="shared" ca="1" si="179"/>
        <v>-364349482715980.19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-364349482715980.19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-1518122844649.9175</v>
      </c>
      <c r="L5052" s="444">
        <f t="shared" ca="1" si="179"/>
        <v>-365867605560630.13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-365867605560630.13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-1524448356502.6255</v>
      </c>
      <c r="L5053" s="444">
        <f t="shared" ca="1" si="179"/>
        <v>-367392053917132.75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-367392053917132.75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-1530800224654.7197</v>
      </c>
      <c r="L5054" s="444">
        <f t="shared" ca="1" si="179"/>
        <v>-368922854141787.5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-368922854141787.5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-1537178558924.1145</v>
      </c>
      <c r="L5055" s="444">
        <f t="shared" ca="1" si="179"/>
        <v>-370460032700711.63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-370460032700711.63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-1543583469586.2983</v>
      </c>
      <c r="L5056" s="444">
        <f t="shared" ca="1" si="179"/>
        <v>-372003616170297.94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-372003616170297.94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-1550015067376.2415</v>
      </c>
      <c r="L5057" s="444">
        <f t="shared" ca="1" si="179"/>
        <v>-373553631237674.19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-373553631237674.19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-1556473463490.3091</v>
      </c>
      <c r="L5058" s="444">
        <f t="shared" ca="1" si="179"/>
        <v>-375110104701164.5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-375110104701164.5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-1562958769588.1853</v>
      </c>
      <c r="L5059" s="444">
        <f t="shared" ca="1" si="179"/>
        <v>-376673063470752.69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-376673063470752.69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-1569471097794.8027</v>
      </c>
      <c r="L5060" s="444">
        <f t="shared" ca="1" si="179"/>
        <v>-378242534568547.5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-378242534568547.5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-1576010560702.2813</v>
      </c>
      <c r="L5061" s="444">
        <f t="shared" ca="1" si="179"/>
        <v>-379818545129249.75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-379818545129249.75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-1582577271371.874</v>
      </c>
      <c r="L5062" s="444">
        <f t="shared" ca="1" si="179"/>
        <v>-381401122400621.63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-381401122400621.63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-1589171343335.9233</v>
      </c>
      <c r="L5063" s="444">
        <f t="shared" ca="1" si="179"/>
        <v>-382990293743957.56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-382990293743957.56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-1595792890599.8232</v>
      </c>
      <c r="L5064" s="444">
        <f t="shared" ca="1" si="179"/>
        <v>-384586086634557.38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-384586086634557.38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-1602442027643.989</v>
      </c>
      <c r="L5065" s="444">
        <f t="shared" ca="1" si="179"/>
        <v>-386188528662201.38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-386188528662201.38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-1609118869425.8391</v>
      </c>
      <c r="L5066" s="444">
        <f t="shared" ca="1" si="179"/>
        <v>-387797647531627.19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-387797647531627.19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-1615823531381.78</v>
      </c>
      <c r="L5067" s="444">
        <f t="shared" ca="1" si="179"/>
        <v>-389413471063008.94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-389413471063008.94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-1622556129429.2039</v>
      </c>
      <c r="L5068" s="444">
        <f t="shared" ca="1" si="179"/>
        <v>-391036027192438.13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-391036027192438.13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-1629316779968.4922</v>
      </c>
      <c r="L5069" s="444">
        <f t="shared" ca="1" si="179"/>
        <v>-392665343972406.63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-392665343972406.63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-1636105599885.0276</v>
      </c>
      <c r="L5070" s="444">
        <f t="shared" ca="1" si="179"/>
        <v>-394301449572291.63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-394301449572291.63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-1642922706551.2151</v>
      </c>
      <c r="L5071" s="444">
        <f t="shared" ca="1" si="179"/>
        <v>-395944372278842.81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-395944372278842.81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-1649768217828.5117</v>
      </c>
      <c r="L5072" s="444">
        <f t="shared" ca="1" si="179"/>
        <v>-397594140496671.31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-397594140496671.31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-1656642252069.4639</v>
      </c>
      <c r="L5073" s="444">
        <f t="shared" ca="1" si="179"/>
        <v>-399250782748740.75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-399250782748740.75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-1663544928119.7532</v>
      </c>
      <c r="L5074" s="444">
        <f t="shared" ca="1" si="179"/>
        <v>-400914327676860.5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-400914327676860.5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-1670476365320.252</v>
      </c>
      <c r="L5075" s="444">
        <f t="shared" ca="1" si="179"/>
        <v>-402584804042180.75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-402584804042180.75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-1677436683509.0864</v>
      </c>
      <c r="L5076" s="444">
        <f t="shared" ca="1" si="179"/>
        <v>-404262240725689.81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-404262240725689.81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-1684426003023.7075</v>
      </c>
      <c r="L5077" s="444">
        <f t="shared" ca="1" si="179"/>
        <v>-405946666728713.5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-405946666728713.5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-1691444444702.9729</v>
      </c>
      <c r="L5078" s="444">
        <f t="shared" ca="1" si="179"/>
        <v>-407638111173416.5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-407638111173416.5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-1698492129889.2354</v>
      </c>
      <c r="L5079" s="444">
        <f t="shared" ca="1" si="179"/>
        <v>-409336603303305.75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-409336603303305.75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-1705569180430.4407</v>
      </c>
      <c r="L5080" s="444">
        <f t="shared" ca="1" si="179"/>
        <v>-411042172483736.19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-411042172483736.19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-1712675718682.2341</v>
      </c>
      <c r="L5081" s="444">
        <f t="shared" ca="1" si="179"/>
        <v>-412754848202418.44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-412754848202418.44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-1719811867510.0769</v>
      </c>
      <c r="L5082" s="444">
        <f t="shared" ca="1" si="179"/>
        <v>-414474660069928.5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-414474660069928.5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-1726977750291.3687</v>
      </c>
      <c r="L5083" s="444">
        <f t="shared" ca="1" si="179"/>
        <v>-416201637820219.88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-416201637820219.88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-1734173490917.5828</v>
      </c>
      <c r="L5084" s="444">
        <f t="shared" ca="1" si="179"/>
        <v>-417935811311137.44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-417935811311137.44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-1741399213796.406</v>
      </c>
      <c r="L5085" s="444">
        <f t="shared" ca="1" si="179"/>
        <v>-419677210524933.81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-419677210524933.81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-1748655043853.8909</v>
      </c>
      <c r="L5086" s="444">
        <f t="shared" ca="1" si="179"/>
        <v>-421425865568787.69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-421425865568787.69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-1755941106536.6152</v>
      </c>
      <c r="L5087" s="444">
        <f t="shared" ca="1" si="179"/>
        <v>-423181806675324.31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-423181806675324.31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-1763257527813.8513</v>
      </c>
      <c r="L5088" s="444">
        <f t="shared" ca="1" si="179"/>
        <v>-424945064203138.19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-424945064203138.19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-1770604434179.7424</v>
      </c>
      <c r="L5089" s="444">
        <f t="shared" ca="1" si="179"/>
        <v>-426715668637317.94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-426715668637317.94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-1777981952655.4915</v>
      </c>
      <c r="L5090" s="444">
        <f t="shared" ca="1" si="179"/>
        <v>-428493650589973.44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-428493650589973.44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-1785390210791.5559</v>
      </c>
      <c r="L5091" s="444">
        <f t="shared" ca="1" si="179"/>
        <v>-430279040800765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-430279040800765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-1792829336669.8542</v>
      </c>
      <c r="L5092" s="444">
        <f t="shared" ca="1" si="179"/>
        <v>-432071870137434.88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-432071870137434.88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-1800299458905.9785</v>
      </c>
      <c r="L5093" s="444">
        <f t="shared" ca="1" si="179"/>
        <v>-433872169596340.88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-433872169596340.88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-1807800706651.4202</v>
      </c>
      <c r="L5094" s="444">
        <f t="shared" ca="1" si="179"/>
        <v>-435679970302992.31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-435679970302992.31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-1815333209595.8013</v>
      </c>
      <c r="L5095" s="444">
        <f t="shared" ca="1" si="179"/>
        <v>-437495303512588.13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-437495303512588.13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-1822897097969.1172</v>
      </c>
      <c r="L5096" s="444">
        <f t="shared" ca="1" si="179"/>
        <v>-439318200610557.25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-439318200610557.25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-1830492502543.9883</v>
      </c>
      <c r="L5097" s="444">
        <f t="shared" ca="1" si="179"/>
        <v>-441148693113101.25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-441148693113101.25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-1838119554637.9219</v>
      </c>
      <c r="L5098" s="444">
        <f t="shared" ca="1" si="179"/>
        <v>-442986812667739.19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-442986812667739.19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-1845778386115.5798</v>
      </c>
      <c r="L5099" s="444">
        <f t="shared" ca="1" si="179"/>
        <v>-444832591053854.75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-444832591053854.75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-1853469129391.0615</v>
      </c>
      <c r="L5100" s="444">
        <f t="shared" ca="1" si="179"/>
        <v>-446686060183245.81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-446686060183245.81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-1861191917430.1909</v>
      </c>
      <c r="L5101" s="444">
        <f t="shared" ca="1" si="179"/>
        <v>-448547252100676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-448547252100676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-1868946883752.8164</v>
      </c>
      <c r="L5102" s="444">
        <f t="shared" ca="1" si="179"/>
        <v>-450416198984428.81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-450416198984428.81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-1876734162435.1201</v>
      </c>
      <c r="L5103" s="444">
        <f t="shared" ca="1" si="179"/>
        <v>-452292933146863.94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-452292933146863.94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-1884553888111.9331</v>
      </c>
      <c r="L5104" s="444">
        <f t="shared" ca="1" si="179"/>
        <v>-454177487034975.88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-454177487034975.88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-1892406195979.0664</v>
      </c>
      <c r="L5105" s="444">
        <f t="shared" ca="1" si="179"/>
        <v>-456069893230954.94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-456069893230954.94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-1900291221795.6455</v>
      </c>
      <c r="L5106" s="444">
        <f t="shared" ca="1" si="179"/>
        <v>-457970184452750.56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-457970184452750.56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-1908209101886.4607</v>
      </c>
      <c r="L5107" s="444">
        <f t="shared" ca="1" si="179"/>
        <v>-459878393554637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-459878393554637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-1916159973144.3208</v>
      </c>
      <c r="L5108" s="444">
        <f t="shared" ref="L5108:L5362" ca="1" si="184">I5108-J5108+K5108</f>
        <v>-461794553527781.31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-461794553527781.31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-1924143973032.4221</v>
      </c>
      <c r="L5109" s="444">
        <f t="shared" ca="1" si="184"/>
        <v>-463718697500813.75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-463718697500813.75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-1932161239586.7239</v>
      </c>
      <c r="L5110" s="444">
        <f t="shared" ca="1" si="184"/>
        <v>-465650858740400.5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-465650858740400.5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-1940211911418.3354</v>
      </c>
      <c r="L5111" s="444">
        <f t="shared" ca="1" si="184"/>
        <v>-467591070651818.81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-467591070651818.81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-1948296127715.9116</v>
      </c>
      <c r="L5112" s="444">
        <f t="shared" ca="1" si="184"/>
        <v>-469539366779534.75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-469539366779534.75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-1956414028248.0615</v>
      </c>
      <c r="L5113" s="444">
        <f t="shared" ca="1" si="184"/>
        <v>-471495780807782.81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-471495780807782.81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-1964565753365.7617</v>
      </c>
      <c r="L5114" s="444">
        <f t="shared" ca="1" si="184"/>
        <v>-473460346561148.56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-473460346561148.56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-1972751444004.7854</v>
      </c>
      <c r="L5115" s="444">
        <f t="shared" ca="1" si="184"/>
        <v>-475433098005153.38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-475433098005153.38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-1980971241688.1389</v>
      </c>
      <c r="L5116" s="444">
        <f t="shared" ca="1" si="184"/>
        <v>-477414069246841.5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-477414069246841.5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-1989225288528.5061</v>
      </c>
      <c r="L5117" s="444">
        <f t="shared" ca="1" si="184"/>
        <v>-479403294535370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-479403294535370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-1997513727230.7085</v>
      </c>
      <c r="L5118" s="444">
        <f t="shared" ca="1" si="184"/>
        <v>-481400808262600.69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-481400808262600.69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-2005836701094.1692</v>
      </c>
      <c r="L5119" s="444">
        <f t="shared" ca="1" si="184"/>
        <v>-483406644963694.88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-483406644963694.88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-2014194354015.3955</v>
      </c>
      <c r="L5120" s="444">
        <f t="shared" ca="1" si="184"/>
        <v>-485420839317710.25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-485420839317710.25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-2022586830490.4592</v>
      </c>
      <c r="L5121" s="444">
        <f t="shared" ca="1" si="184"/>
        <v>-487443426148200.69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-487443426148200.69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-2031014275617.5032</v>
      </c>
      <c r="L5122" s="444">
        <f t="shared" ca="1" si="184"/>
        <v>-489474440423818.19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-489474440423818.19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-2039476835099.2427</v>
      </c>
      <c r="L5123" s="444">
        <f t="shared" ca="1" si="184"/>
        <v>-491513917258917.44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-491513917258917.44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-2047974655245.4893</v>
      </c>
      <c r="L5124" s="444">
        <f t="shared" ca="1" si="184"/>
        <v>-493561891914162.94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-493561891914162.94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-2056507882975.679</v>
      </c>
      <c r="L5125" s="444">
        <f t="shared" ca="1" si="184"/>
        <v>-495618399797138.63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-495618399797138.63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-2065076665821.4109</v>
      </c>
      <c r="L5126" s="444">
        <f t="shared" ca="1" si="184"/>
        <v>-497683476462960.06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-497683476462960.06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-2073681151929.0005</v>
      </c>
      <c r="L5127" s="444">
        <f t="shared" ca="1" si="184"/>
        <v>-499757157614889.06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-499757157614889.06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-2082321490062.0374</v>
      </c>
      <c r="L5128" s="444">
        <f t="shared" ca="1" si="184"/>
        <v>-501839479104951.13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-501839479104951.13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-2090997829603.9629</v>
      </c>
      <c r="L5129" s="444">
        <f t="shared" ca="1" si="184"/>
        <v>-503930476934555.06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-503930476934555.06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-2099710320560.646</v>
      </c>
      <c r="L5130" s="444">
        <f t="shared" ca="1" si="184"/>
        <v>-506030187255115.69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-506030187255115.69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-2108459113562.9819</v>
      </c>
      <c r="L5131" s="444">
        <f t="shared" ca="1" si="184"/>
        <v>-508138646368678.69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-508138646368678.69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-2117244359869.4944</v>
      </c>
      <c r="L5132" s="444">
        <f t="shared" ca="1" si="184"/>
        <v>-510255890728548.19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-510255890728548.19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-2126066211368.9509</v>
      </c>
      <c r="L5133" s="444">
        <f t="shared" ca="1" si="184"/>
        <v>-512381956939917.13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-512381956939917.13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-2134924820582.9883</v>
      </c>
      <c r="L5134" s="444">
        <f t="shared" ca="1" si="184"/>
        <v>-514516881760500.13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-514516881760500.13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-2143820340668.7505</v>
      </c>
      <c r="L5135" s="444">
        <f t="shared" ca="1" si="184"/>
        <v>-516660702101168.88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-516660702101168.88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-2152752925421.5371</v>
      </c>
      <c r="L5136" s="444">
        <f t="shared" ca="1" si="184"/>
        <v>-518813455026590.44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-518813455026590.44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-2161722729277.4602</v>
      </c>
      <c r="L5137" s="444">
        <f t="shared" ca="1" si="184"/>
        <v>-520975177755867.88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-520975177755867.88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-2170729907316.1162</v>
      </c>
      <c r="L5138" s="444">
        <f t="shared" ca="1" si="184"/>
        <v>-523145907663184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-523145907663184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-2179774615263.2666</v>
      </c>
      <c r="L5139" s="444">
        <f t="shared" ca="1" si="184"/>
        <v>-525325682278447.25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-525325682278447.25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-2188857009493.5303</v>
      </c>
      <c r="L5140" s="444">
        <f t="shared" ca="1" si="184"/>
        <v>-527514539287940.75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-527514539287940.75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-2197977247033.0864</v>
      </c>
      <c r="L5141" s="444">
        <f t="shared" ca="1" si="184"/>
        <v>-529712516534973.81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-529712516534973.81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-2207135485562.3911</v>
      </c>
      <c r="L5142" s="444">
        <f t="shared" ca="1" si="184"/>
        <v>-531919652020536.19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-531919652020536.19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-2216331883418.9009</v>
      </c>
      <c r="L5143" s="444">
        <f t="shared" ca="1" si="184"/>
        <v>-534135983903955.06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-534135983903955.06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-2225566599599.813</v>
      </c>
      <c r="L5144" s="444">
        <f t="shared" ca="1" si="184"/>
        <v>-536361550503554.88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-536361550503554.88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-2234839793764.812</v>
      </c>
      <c r="L5145" s="444">
        <f t="shared" ca="1" si="184"/>
        <v>-538596390297319.69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-538596390297319.69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-2244151626238.832</v>
      </c>
      <c r="L5146" s="444">
        <f t="shared" ca="1" si="184"/>
        <v>-540840541923558.5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-540840541923558.5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-2253502258014.8271</v>
      </c>
      <c r="L5147" s="444">
        <f t="shared" ca="1" si="184"/>
        <v>-543094044181573.31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-543094044181573.31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-2262891850756.5557</v>
      </c>
      <c r="L5148" s="444">
        <f t="shared" ca="1" si="184"/>
        <v>-545356936032329.88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-545356936032329.88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-2272320566801.3745</v>
      </c>
      <c r="L5149" s="444">
        <f t="shared" ca="1" si="184"/>
        <v>-547629256599131.25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-547629256599131.25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-2281788569163.0469</v>
      </c>
      <c r="L5150" s="444">
        <f t="shared" ca="1" si="184"/>
        <v>-549911045168294.31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-549911045168294.31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-2291296021534.5601</v>
      </c>
      <c r="L5151" s="444">
        <f t="shared" ca="1" si="184"/>
        <v>-552202341189828.88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-552202341189828.88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-2300843088290.9541</v>
      </c>
      <c r="L5152" s="444">
        <f t="shared" ca="1" si="184"/>
        <v>-554503184278119.81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-554503184278119.81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-2310429934492.166</v>
      </c>
      <c r="L5153" s="444">
        <f t="shared" ca="1" si="184"/>
        <v>-556813614212612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-556813614212612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-2320056725885.8833</v>
      </c>
      <c r="L5154" s="444">
        <f t="shared" ca="1" si="184"/>
        <v>-559133670938497.88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-559133670938497.88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-2329723628910.4082</v>
      </c>
      <c r="L5155" s="444">
        <f t="shared" ca="1" si="184"/>
        <v>-561463394567408.31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-561463394567408.31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-2339430810697.5347</v>
      </c>
      <c r="L5156" s="444">
        <f t="shared" ca="1" si="184"/>
        <v>-563802825378105.88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-563802825378105.88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-2349178439075.4409</v>
      </c>
      <c r="L5157" s="444">
        <f t="shared" ca="1" si="184"/>
        <v>-566152003817181.38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-566152003817181.38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-2358966682571.5889</v>
      </c>
      <c r="L5158" s="444">
        <f t="shared" ca="1" si="184"/>
        <v>-568510970499753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-568510970499753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-2368795710415.6377</v>
      </c>
      <c r="L5159" s="444">
        <f t="shared" ca="1" si="184"/>
        <v>-570879766210168.63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-570879766210168.63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-2378665692542.3691</v>
      </c>
      <c r="L5160" s="444">
        <f t="shared" ca="1" si="184"/>
        <v>-573258431902711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-573258431902711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-2388576799594.6289</v>
      </c>
      <c r="L5161" s="444">
        <f t="shared" ca="1" si="184"/>
        <v>-575647008702305.63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-575647008702305.63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-2398529202926.2734</v>
      </c>
      <c r="L5162" s="444">
        <f t="shared" ca="1" si="184"/>
        <v>-578045537905231.88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-578045537905231.88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-2408523074605.1328</v>
      </c>
      <c r="L5163" s="444">
        <f t="shared" ca="1" si="184"/>
        <v>-580454060979837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-580454060979837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-2418558587415.9873</v>
      </c>
      <c r="L5164" s="444">
        <f t="shared" ca="1" si="184"/>
        <v>-582872619567253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-582872619567253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-2428635914863.5542</v>
      </c>
      <c r="L5165" s="444">
        <f t="shared" ca="1" si="184"/>
        <v>-585301255482116.5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-585301255482116.5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-2438755231175.4854</v>
      </c>
      <c r="L5166" s="444">
        <f t="shared" ca="1" si="184"/>
        <v>-587740010713292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-587740010713292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-2448916711305.3833</v>
      </c>
      <c r="L5167" s="444">
        <f t="shared" ca="1" si="184"/>
        <v>-590188927424597.38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-590188927424597.38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-2459120530935.8223</v>
      </c>
      <c r="L5168" s="444">
        <f t="shared" ca="1" si="184"/>
        <v>-592648047955533.25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-592648047955533.25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-2469366866481.3887</v>
      </c>
      <c r="L5169" s="444">
        <f t="shared" ca="1" si="184"/>
        <v>-595117414822014.63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-595117414822014.63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-2479655895091.7275</v>
      </c>
      <c r="L5170" s="444">
        <f t="shared" ca="1" si="184"/>
        <v>-597597070717106.38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-597597070717106.38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-2489987794654.6099</v>
      </c>
      <c r="L5171" s="444">
        <f t="shared" ca="1" si="184"/>
        <v>-600087058511761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-600087058511761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-2500362743799.0039</v>
      </c>
      <c r="L5172" s="444">
        <f t="shared" ca="1" si="184"/>
        <v>-602587421255560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-602587421255560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-2510780921898.1665</v>
      </c>
      <c r="L5173" s="444">
        <f t="shared" ca="1" si="184"/>
        <v>-605098202177458.13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-605098202177458.13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-2521242509072.7422</v>
      </c>
      <c r="L5174" s="444">
        <f t="shared" ca="1" si="184"/>
        <v>-607619444686530.88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-607619444686530.88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-2531747686193.8784</v>
      </c>
      <c r="L5175" s="444">
        <f t="shared" ca="1" si="184"/>
        <v>-610151192372724.75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-610151192372724.75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-2542296634886.353</v>
      </c>
      <c r="L5176" s="444">
        <f t="shared" ca="1" si="184"/>
        <v>-612693489007611.13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-612693489007611.13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-2552889537531.7129</v>
      </c>
      <c r="L5177" s="444">
        <f t="shared" ca="1" si="184"/>
        <v>-615246378545142.88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-615246378545142.88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-2563526577271.4287</v>
      </c>
      <c r="L5178" s="444">
        <f t="shared" ca="1" si="184"/>
        <v>-617809905122414.25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-617809905122414.25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-2574207938010.0596</v>
      </c>
      <c r="L5179" s="444">
        <f t="shared" ca="1" si="184"/>
        <v>-620384113060424.25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-620384113060424.25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-2584933804418.4346</v>
      </c>
      <c r="L5180" s="444">
        <f t="shared" ca="1" si="184"/>
        <v>-622969046864842.63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-622969046864842.63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-2595704361936.8442</v>
      </c>
      <c r="L5181" s="444">
        <f t="shared" ca="1" si="184"/>
        <v>-625564751226779.5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-625564751226779.5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-2606519796778.248</v>
      </c>
      <c r="L5182" s="444">
        <f t="shared" ca="1" si="184"/>
        <v>-628171271023557.75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-628171271023557.75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-2617380295931.4907</v>
      </c>
      <c r="L5183" s="444">
        <f t="shared" ca="1" si="184"/>
        <v>-630788651319489.25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-630788651319489.25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-2628286047164.5386</v>
      </c>
      <c r="L5184" s="444">
        <f t="shared" ca="1" si="184"/>
        <v>-633416937366653.75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-633416937366653.75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-2639237239027.7241</v>
      </c>
      <c r="L5185" s="444">
        <f t="shared" ca="1" si="184"/>
        <v>-636056174605681.5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-636056174605681.5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-2650234060857.0063</v>
      </c>
      <c r="L5186" s="444">
        <f t="shared" ca="1" si="184"/>
        <v>-638706408666538.5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-638706408666538.5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-2661276702777.2437</v>
      </c>
      <c r="L5187" s="444">
        <f t="shared" ca="1" si="184"/>
        <v>-641367685369315.75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-641367685369315.75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-2672365355705.4824</v>
      </c>
      <c r="L5188" s="444">
        <f t="shared" ca="1" si="184"/>
        <v>-644040050725021.25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-644040050725021.25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-2683500211354.2554</v>
      </c>
      <c r="L5189" s="444">
        <f t="shared" ca="1" si="184"/>
        <v>-646723550936375.5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-646723550936375.5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-2694681462234.8979</v>
      </c>
      <c r="L5190" s="444">
        <f t="shared" ca="1" si="184"/>
        <v>-649418232398610.38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-649418232398610.38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-2705909301660.8765</v>
      </c>
      <c r="L5191" s="444">
        <f t="shared" ca="1" si="184"/>
        <v>-652124141700271.25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-652124141700271.25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-2717183923751.1304</v>
      </c>
      <c r="L5192" s="444">
        <f t="shared" ca="1" si="184"/>
        <v>-654841325624022.38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-654841325624022.38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-2728505523433.4268</v>
      </c>
      <c r="L5193" s="444">
        <f t="shared" ca="1" si="184"/>
        <v>-657569831147455.75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-657569831147455.75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-2739874296447.7324</v>
      </c>
      <c r="L5194" s="444">
        <f t="shared" ca="1" si="184"/>
        <v>-660309705443903.5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-660309705443903.5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-2751290439349.5977</v>
      </c>
      <c r="L5195" s="444">
        <f t="shared" ca="1" si="184"/>
        <v>-663060995883253.13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-663060995883253.13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-2762754149513.5547</v>
      </c>
      <c r="L5196" s="444">
        <f t="shared" ca="1" si="184"/>
        <v>-665823750032766.63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-665823750032766.63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-2774265625136.5273</v>
      </c>
      <c r="L5197" s="444">
        <f t="shared" ca="1" si="184"/>
        <v>-668598015657903.13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-668598015657903.13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-2785825065241.2632</v>
      </c>
      <c r="L5198" s="444">
        <f t="shared" ca="1" si="184"/>
        <v>-671383840723144.38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-671383840723144.38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-2797432669679.7681</v>
      </c>
      <c r="L5199" s="444">
        <f t="shared" ca="1" si="184"/>
        <v>-674181273392824.13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-674181273392824.13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-2809088639136.7671</v>
      </c>
      <c r="L5200" s="444">
        <f t="shared" ca="1" si="184"/>
        <v>-676990362031960.88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-676990362031960.88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-2820793175133.1704</v>
      </c>
      <c r="L5201" s="444">
        <f t="shared" ca="1" si="184"/>
        <v>-679811155207094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-679811155207094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-2832546480029.5581</v>
      </c>
      <c r="L5202" s="444">
        <f t="shared" ca="1" si="184"/>
        <v>-682643701687123.5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-682643701687123.5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-2844348757029.6812</v>
      </c>
      <c r="L5203" s="444">
        <f t="shared" ca="1" si="184"/>
        <v>-685488050444153.13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-685488050444153.13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-2856200210183.9712</v>
      </c>
      <c r="L5204" s="444">
        <f t="shared" ca="1" si="184"/>
        <v>-688344250654337.13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-688344250654337.13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-2868101044393.0713</v>
      </c>
      <c r="L5205" s="444">
        <f t="shared" ca="1" si="184"/>
        <v>-691212351698730.25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-691212351698730.25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-2880051465411.376</v>
      </c>
      <c r="L5206" s="444">
        <f t="shared" ca="1" si="184"/>
        <v>-694092403164141.63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-694092403164141.63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-2892051679850.5898</v>
      </c>
      <c r="L5207" s="444">
        <f t="shared" ca="1" si="184"/>
        <v>-696984454843992.25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-696984454843992.25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-2904101895183.3008</v>
      </c>
      <c r="L5208" s="444">
        <f t="shared" ca="1" si="184"/>
        <v>-699888556739175.5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-699888556739175.5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-2916202319746.5645</v>
      </c>
      <c r="L5209" s="444">
        <f t="shared" ca="1" si="184"/>
        <v>-702804759058922.13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-702804759058922.13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-2928353162745.5088</v>
      </c>
      <c r="L5210" s="444">
        <f t="shared" ca="1" si="184"/>
        <v>-705733112221667.63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-705733112221667.63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-2940554634256.9482</v>
      </c>
      <c r="L5211" s="444">
        <f t="shared" ca="1" si="184"/>
        <v>-708673666855924.63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-708673666855924.63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-2952806945233.019</v>
      </c>
      <c r="L5212" s="444">
        <f t="shared" ca="1" si="184"/>
        <v>-711626473801157.63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-711626473801157.63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-2965110307504.8232</v>
      </c>
      <c r="L5213" s="444">
        <f t="shared" ca="1" si="184"/>
        <v>-714591584108662.5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-714591584108662.5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-2977464933786.0938</v>
      </c>
      <c r="L5214" s="444">
        <f t="shared" ca="1" si="184"/>
        <v>-717569049042448.63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-717569049042448.63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-2989871037676.8691</v>
      </c>
      <c r="L5215" s="444">
        <f t="shared" ca="1" si="184"/>
        <v>-720558920080125.5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-720558920080125.5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-3002328833667.1895</v>
      </c>
      <c r="L5216" s="444">
        <f t="shared" ca="1" si="184"/>
        <v>-723561248913792.75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-723561248913792.75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-3014838537140.8032</v>
      </c>
      <c r="L5217" s="444">
        <f t="shared" ca="1" si="184"/>
        <v>-726576087450933.5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-726576087450933.5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-3027400364378.8896</v>
      </c>
      <c r="L5218" s="444">
        <f t="shared" ca="1" si="184"/>
        <v>-729603487815312.38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-729603487815312.38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-3040014532563.8018</v>
      </c>
      <c r="L5219" s="444">
        <f t="shared" ca="1" si="184"/>
        <v>-732643502347876.13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-732643502347876.13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-3052681259782.8174</v>
      </c>
      <c r="L5220" s="444">
        <f t="shared" ca="1" si="184"/>
        <v>-735696183607659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-735696183607659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-3065400765031.9126</v>
      </c>
      <c r="L5221" s="444">
        <f t="shared" ca="1" si="184"/>
        <v>-738761584372690.88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-738761584372690.88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-3078173268219.5454</v>
      </c>
      <c r="L5222" s="444">
        <f t="shared" ca="1" si="184"/>
        <v>-741839757640910.38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-741839757640910.38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-3090998990170.46</v>
      </c>
      <c r="L5223" s="444">
        <f t="shared" ca="1" si="184"/>
        <v>-744930756631080.88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-744930756631080.88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-3103878152629.5034</v>
      </c>
      <c r="L5224" s="444">
        <f t="shared" ca="1" si="184"/>
        <v>-748034634783710.38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-748034634783710.38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-3116810978265.46</v>
      </c>
      <c r="L5225" s="444">
        <f t="shared" ca="1" si="184"/>
        <v>-751151445761975.88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-751151445761975.88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-3129797690674.8994</v>
      </c>
      <c r="L5226" s="444">
        <f t="shared" ca="1" si="184"/>
        <v>-754281243452650.75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-754281243452650.75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-3142838514386.0449</v>
      </c>
      <c r="L5227" s="444">
        <f t="shared" ca="1" si="184"/>
        <v>-757424081967036.75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-757424081967036.75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-3155933674862.6533</v>
      </c>
      <c r="L5228" s="444">
        <f t="shared" ca="1" si="184"/>
        <v>-760580015641899.38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-760580015641899.38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-3169083398507.9141</v>
      </c>
      <c r="L5229" s="444">
        <f t="shared" ca="1" si="184"/>
        <v>-763749099040407.25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-763749099040407.25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-3182287912668.3633</v>
      </c>
      <c r="L5230" s="444">
        <f t="shared" ca="1" si="184"/>
        <v>-766931386953075.63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-766931386953075.63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-3195547445637.8149</v>
      </c>
      <c r="L5231" s="444">
        <f t="shared" ca="1" si="184"/>
        <v>-770126934398713.5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-770126934398713.5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-3208862226661.3062</v>
      </c>
      <c r="L5232" s="444">
        <f t="shared" ca="1" si="184"/>
        <v>-773335796625374.75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-773335796625374.75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-3222232485939.0615</v>
      </c>
      <c r="L5233" s="444">
        <f t="shared" ca="1" si="184"/>
        <v>-776558029111313.75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-776558029111313.75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-3235658454630.4741</v>
      </c>
      <c r="L5234" s="444">
        <f t="shared" ca="1" si="184"/>
        <v>-779793687565944.25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-779793687565944.25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-3249140364858.1011</v>
      </c>
      <c r="L5235" s="444">
        <f t="shared" ca="1" si="184"/>
        <v>-783042827930802.38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-783042827930802.38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-3262678449711.6768</v>
      </c>
      <c r="L5236" s="444">
        <f t="shared" ca="1" si="184"/>
        <v>-786305506380514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-786305506380514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-3276272943252.1416</v>
      </c>
      <c r="L5237" s="444">
        <f t="shared" ca="1" si="184"/>
        <v>-789581779323766.13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-789581779323766.13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-3289924080515.6924</v>
      </c>
      <c r="L5238" s="444">
        <f t="shared" ca="1" si="184"/>
        <v>-792871703404281.88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-792871703404281.88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-3303632097517.8413</v>
      </c>
      <c r="L5239" s="444">
        <f t="shared" ca="1" si="184"/>
        <v>-796175335501799.75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-796175335501799.75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-3317397231257.499</v>
      </c>
      <c r="L5240" s="444">
        <f t="shared" ca="1" si="184"/>
        <v>-799492732733057.25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-799492732733057.25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-3331219719721.0718</v>
      </c>
      <c r="L5241" s="444">
        <f t="shared" ca="1" si="184"/>
        <v>-802823952452778.38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-802823952452778.38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-3345099801886.5767</v>
      </c>
      <c r="L5242" s="444">
        <f t="shared" ca="1" si="184"/>
        <v>-806169052254665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-806169052254665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-3359037717727.771</v>
      </c>
      <c r="L5243" s="444">
        <f t="shared" ca="1" si="184"/>
        <v>-809528089972392.75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-809528089972392.75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-3373033708218.3032</v>
      </c>
      <c r="L5244" s="444">
        <f t="shared" ca="1" si="184"/>
        <v>-812901123680611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-812901123680611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-3387088015335.8789</v>
      </c>
      <c r="L5245" s="444">
        <f t="shared" ca="1" si="184"/>
        <v>-816288211695946.88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-816288211695946.88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-3401200882066.4453</v>
      </c>
      <c r="L5246" s="444">
        <f t="shared" ca="1" si="184"/>
        <v>-819689412578013.38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-819689412578013.38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-3415372552408.3892</v>
      </c>
      <c r="L5247" s="444">
        <f t="shared" ca="1" si="184"/>
        <v>-823104785130421.75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-823104785130421.75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-3429603271376.7573</v>
      </c>
      <c r="L5248" s="444">
        <f t="shared" ca="1" si="184"/>
        <v>-826534388401798.5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-826534388401798.5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-3443893285007.4937</v>
      </c>
      <c r="L5249" s="444">
        <f t="shared" ca="1" si="184"/>
        <v>-829978281686806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-829978281686806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-3458242840361.6914</v>
      </c>
      <c r="L5250" s="444">
        <f t="shared" ca="1" si="184"/>
        <v>-833436524527167.75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-833436524527167.75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-3472652185529.8657</v>
      </c>
      <c r="L5251" s="444">
        <f t="shared" ca="1" si="184"/>
        <v>-836909176712697.63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-836909176712697.63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-3487121569636.2402</v>
      </c>
      <c r="L5252" s="444">
        <f t="shared" ca="1" si="184"/>
        <v>-840396298282333.88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-840396298282333.88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-3501651242843.0576</v>
      </c>
      <c r="L5253" s="444">
        <f t="shared" ca="1" si="184"/>
        <v>-843897949525176.88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-843897949525176.88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-3516241456354.9038</v>
      </c>
      <c r="L5254" s="444">
        <f t="shared" ca="1" si="184"/>
        <v>-847414190981531.75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-847414190981531.75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-3530892462423.0488</v>
      </c>
      <c r="L5255" s="444">
        <f t="shared" ca="1" si="184"/>
        <v>-850945083443954.75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-850945083443954.75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-3545604514349.8115</v>
      </c>
      <c r="L5256" s="444">
        <f t="shared" ca="1" si="184"/>
        <v>-854490687958304.5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-854490687958304.5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-3560377866492.9355</v>
      </c>
      <c r="L5257" s="444">
        <f t="shared" ca="1" si="184"/>
        <v>-858051065824797.38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-858051065824797.38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-3575212774269.9888</v>
      </c>
      <c r="L5258" s="444">
        <f t="shared" ca="1" si="184"/>
        <v>-861626278599067.38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-861626278599067.38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-3590109494162.7808</v>
      </c>
      <c r="L5259" s="444">
        <f t="shared" ca="1" si="184"/>
        <v>-865216388093230.13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-865216388093230.13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-3605068283721.792</v>
      </c>
      <c r="L5260" s="444">
        <f t="shared" ca="1" si="184"/>
        <v>-868821456376951.88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-868821456376951.88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-3620089401570.6328</v>
      </c>
      <c r="L5261" s="444">
        <f t="shared" ca="1" si="184"/>
        <v>-872441545778522.5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-872441545778522.5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-3635173107410.5103</v>
      </c>
      <c r="L5262" s="444">
        <f t="shared" ca="1" si="184"/>
        <v>-876076718885933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-876076718885933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-3650319662024.7207</v>
      </c>
      <c r="L5263" s="444">
        <f t="shared" ca="1" si="184"/>
        <v>-879727038547957.75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-879727038547957.75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-3665529327283.1572</v>
      </c>
      <c r="L5264" s="444">
        <f t="shared" ca="1" si="184"/>
        <v>-883392567875240.88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-883392567875240.88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-3680802366146.8369</v>
      </c>
      <c r="L5265" s="444">
        <f t="shared" ca="1" si="184"/>
        <v>-887073370241387.75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-887073370241387.75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-3696139042672.4492</v>
      </c>
      <c r="L5266" s="444">
        <f t="shared" ca="1" si="184"/>
        <v>-890769509284060.25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-890769509284060.25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-3711539622016.917</v>
      </c>
      <c r="L5267" s="444">
        <f t="shared" ca="1" si="184"/>
        <v>-894481048906077.13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-894481048906077.13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-3727004370441.9873</v>
      </c>
      <c r="L5268" s="444">
        <f t="shared" ca="1" si="184"/>
        <v>-898208053276519.13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-898208053276519.13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-3742533555318.8291</v>
      </c>
      <c r="L5269" s="444">
        <f t="shared" ca="1" si="184"/>
        <v>-901950586831838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-901950586831838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-3758127445132.6582</v>
      </c>
      <c r="L5270" s="444">
        <f t="shared" ca="1" si="184"/>
        <v>-905708714276970.63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-905708714276970.63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-3773786309487.377</v>
      </c>
      <c r="L5271" s="444">
        <f t="shared" ca="1" si="184"/>
        <v>-909482500586458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-909482500586458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-3789510419110.2417</v>
      </c>
      <c r="L5272" s="444">
        <f t="shared" ca="1" si="184"/>
        <v>-913272011005568.25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-913272011005568.25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-3805300045856.5342</v>
      </c>
      <c r="L5273" s="444">
        <f t="shared" ca="1" si="184"/>
        <v>-917077311051424.75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-917077311051424.75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-3821155462714.2695</v>
      </c>
      <c r="L5274" s="444">
        <f t="shared" ca="1" si="184"/>
        <v>-920898466514139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-920898466514139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-3837076943808.9131</v>
      </c>
      <c r="L5275" s="444">
        <f t="shared" ca="1" si="184"/>
        <v>-924735543457947.88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-924735543457947.88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-3853064764408.1167</v>
      </c>
      <c r="L5276" s="444">
        <f t="shared" ca="1" si="184"/>
        <v>-928588608222356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-928588608222356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-3869119200926.4834</v>
      </c>
      <c r="L5277" s="444">
        <f t="shared" ca="1" si="184"/>
        <v>-932457727423282.5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-932457727423282.5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-3885240530930.3438</v>
      </c>
      <c r="L5278" s="444">
        <f t="shared" ca="1" si="184"/>
        <v>-936342967954212.88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-936342967954212.88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-3901429033142.5532</v>
      </c>
      <c r="L5279" s="444">
        <f t="shared" ca="1" si="184"/>
        <v>-940244396987355.38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-940244396987355.38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-3917684987447.314</v>
      </c>
      <c r="L5280" s="444">
        <f t="shared" ca="1" si="184"/>
        <v>-944162081974802.75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-944162081974802.75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-3934008674895.0112</v>
      </c>
      <c r="L5281" s="444">
        <f t="shared" ca="1" si="184"/>
        <v>-948096090649697.75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-948096090649697.75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-3950400377707.0737</v>
      </c>
      <c r="L5282" s="444">
        <f t="shared" ca="1" si="184"/>
        <v>-952046491027404.88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-952046491027404.88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-3966860379280.8535</v>
      </c>
      <c r="L5283" s="444">
        <f t="shared" ca="1" si="184"/>
        <v>-956013351406685.75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-956013351406685.75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-3983388964194.5244</v>
      </c>
      <c r="L5284" s="444">
        <f t="shared" ca="1" si="184"/>
        <v>-959996740370880.25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-959996740370880.25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-3999986418212.001</v>
      </c>
      <c r="L5285" s="444">
        <f t="shared" ca="1" si="184"/>
        <v>-963996726789092.25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-963996726789092.25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-4016653028287.8843</v>
      </c>
      <c r="L5286" s="444">
        <f t="shared" ca="1" si="184"/>
        <v>-968013379817380.13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-968013379817380.13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-4033389082572.417</v>
      </c>
      <c r="L5287" s="444">
        <f t="shared" ca="1" si="184"/>
        <v>-972046768899952.5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-972046768899952.5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-4050194870416.4688</v>
      </c>
      <c r="L5288" s="444">
        <f t="shared" ca="1" si="184"/>
        <v>-976096963770369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-976096963770369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-4067070682376.5371</v>
      </c>
      <c r="L5289" s="444">
        <f t="shared" ca="1" si="184"/>
        <v>-980164034452745.5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-980164034452745.5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-4084016810219.7729</v>
      </c>
      <c r="L5290" s="444">
        <f t="shared" ca="1" si="184"/>
        <v>-984248051262965.25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-984248051262965.25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-4101033546929.0225</v>
      </c>
      <c r="L5291" s="444">
        <f t="shared" ca="1" si="184"/>
        <v>-988349084809894.25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-988349084809894.25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-4118121186707.8931</v>
      </c>
      <c r="L5292" s="444">
        <f t="shared" ca="1" si="184"/>
        <v>-992467205996602.13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-992467205996602.13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-4135280024985.8423</v>
      </c>
      <c r="L5293" s="444">
        <f t="shared" ca="1" si="184"/>
        <v>-996602486021588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-996602486021588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-4152510358423.2832</v>
      </c>
      <c r="L5294" s="444">
        <f t="shared" ca="1" si="184"/>
        <v>-1000754996380011.3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-1000754996380011.3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-4169812484916.7134</v>
      </c>
      <c r="L5295" s="444">
        <f t="shared" ca="1" si="184"/>
        <v>-1004924808864928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-1004924808864928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-4187186703603.8667</v>
      </c>
      <c r="L5296" s="444">
        <f t="shared" ca="1" si="184"/>
        <v>-1009111995568531.9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-1009111995568531.9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-4204633314868.8828</v>
      </c>
      <c r="L5297" s="444">
        <f t="shared" ca="1" si="184"/>
        <v>-1013316628883400.8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-1013316628883400.8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-4222152620347.5029</v>
      </c>
      <c r="L5298" s="444">
        <f t="shared" ca="1" si="184"/>
        <v>-1017538781503748.3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-1017538781503748.3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-4239744922932.2842</v>
      </c>
      <c r="L5299" s="444">
        <f t="shared" ca="1" si="184"/>
        <v>-1021778526426680.5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-1021778526426680.5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-4257410526777.8354</v>
      </c>
      <c r="L5300" s="444">
        <f t="shared" ca="1" si="184"/>
        <v>-1026035936953458.4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-1026035936953458.4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-4275149737306.0767</v>
      </c>
      <c r="L5301" s="444">
        <f t="shared" ca="1" si="184"/>
        <v>-1030311086690764.5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-1030311086690764.5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-4292962861211.5186</v>
      </c>
      <c r="L5302" s="444">
        <f t="shared" ca="1" si="184"/>
        <v>-1034604049551976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-1034604049551976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-4310850206466.5664</v>
      </c>
      <c r="L5303" s="444">
        <f t="shared" ca="1" si="184"/>
        <v>-1038914899758442.6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-1038914899758442.6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-4328812082326.8442</v>
      </c>
      <c r="L5304" s="444">
        <f t="shared" ca="1" si="184"/>
        <v>-1043243711840769.5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-1043243711840769.5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-4346848799336.5391</v>
      </c>
      <c r="L5305" s="444">
        <f t="shared" ca="1" si="184"/>
        <v>-1047590560640106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-1047590560640106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-4364960669333.7754</v>
      </c>
      <c r="L5306" s="444">
        <f t="shared" ca="1" si="184"/>
        <v>-1051955521309439.8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-1051955521309439.8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-4383148005455.9995</v>
      </c>
      <c r="L5307" s="444">
        <f t="shared" ca="1" si="184"/>
        <v>-1056338669314895.8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-1056338669314895.8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-4401411122145.3984</v>
      </c>
      <c r="L5308" s="444">
        <f t="shared" ca="1" si="184"/>
        <v>-1060740080437041.1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-1060740080437041.1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-4419750335154.3379</v>
      </c>
      <c r="L5309" s="444">
        <f t="shared" ca="1" si="184"/>
        <v>-1065159830772195.5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-1065159830772195.5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-4438165961550.8145</v>
      </c>
      <c r="L5310" s="444">
        <f t="shared" ca="1" si="184"/>
        <v>-1069597996733746.4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-1069597996733746.4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-4456658319723.9434</v>
      </c>
      <c r="L5311" s="444">
        <f t="shared" ca="1" si="184"/>
        <v>-1074054655053470.4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-1074054655053470.4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-4475227729389.46</v>
      </c>
      <c r="L5312" s="444">
        <f t="shared" ca="1" si="184"/>
        <v>-1078529882782859.9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-1078529882782859.9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-4493874511595.249</v>
      </c>
      <c r="L5313" s="444">
        <f t="shared" ca="1" si="184"/>
        <v>-1083023757294455.1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-1083023757294455.1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-4512598988726.8965</v>
      </c>
      <c r="L5314" s="444">
        <f t="shared" ca="1" si="184"/>
        <v>-1087536356283182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-1087536356283182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-4531401484513.2578</v>
      </c>
      <c r="L5315" s="444">
        <f t="shared" ca="1" si="184"/>
        <v>-1092067757767695.3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-1092067757767695.3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-4550282324032.0635</v>
      </c>
      <c r="L5316" s="444">
        <f t="shared" ca="1" si="184"/>
        <v>-1096618040091727.4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-1096618040091727.4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-4569241833715.5303</v>
      </c>
      <c r="L5317" s="444">
        <f t="shared" ca="1" si="184"/>
        <v>-1101187281925442.9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-1101187281925442.9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-4588280341356.0117</v>
      </c>
      <c r="L5318" s="444">
        <f t="shared" ca="1" si="184"/>
        <v>-1105775562266798.9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-1105775562266798.9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-4607398176111.6621</v>
      </c>
      <c r="L5319" s="444">
        <f t="shared" ca="1" si="184"/>
        <v>-1110382960442910.5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-1110382960442910.5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-4626595668512.1279</v>
      </c>
      <c r="L5320" s="444">
        <f t="shared" ca="1" si="184"/>
        <v>-1115009556111422.6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-1115009556111422.6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-4645873150464.2607</v>
      </c>
      <c r="L5321" s="444">
        <f t="shared" ca="1" si="184"/>
        <v>-1119655429261886.9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-1119655429261886.9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-4665230955257.8623</v>
      </c>
      <c r="L5322" s="444">
        <f t="shared" ca="1" si="184"/>
        <v>-1124320660217144.8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-1124320660217144.8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-4684669417571.4365</v>
      </c>
      <c r="L5323" s="444">
        <f t="shared" ca="1" si="184"/>
        <v>-1129005329634716.3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-1129005329634716.3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-4704188873477.9844</v>
      </c>
      <c r="L5324" s="444">
        <f t="shared" ca="1" si="184"/>
        <v>-1133709518508194.3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-1133709518508194.3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-4723789660450.8096</v>
      </c>
      <c r="L5325" s="444">
        <f t="shared" ca="1" si="184"/>
        <v>-1138433308168645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-1138433308168645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-4743472117369.3545</v>
      </c>
      <c r="L5326" s="444">
        <f t="shared" ca="1" si="184"/>
        <v>-1143176780286014.3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-1143176780286014.3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-4763236584525.0596</v>
      </c>
      <c r="L5327" s="444">
        <f t="shared" ca="1" si="184"/>
        <v>-1147940016870539.3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-1147940016870539.3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-4783083403627.2471</v>
      </c>
      <c r="L5328" s="444">
        <f t="shared" ca="1" si="184"/>
        <v>-1152723100274166.5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-1152723100274166.5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-4803012917809.0273</v>
      </c>
      <c r="L5329" s="444">
        <f t="shared" ca="1" si="184"/>
        <v>-1157526113191975.5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-1157526113191975.5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-4823025471633.2314</v>
      </c>
      <c r="L5330" s="444">
        <f t="shared" ca="1" si="184"/>
        <v>-1162349138663608.8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-1162349138663608.8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-4843121411098.3701</v>
      </c>
      <c r="L5331" s="444">
        <f t="shared" ca="1" si="184"/>
        <v>-1167192260074707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-1167192260074707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-4863301083644.6123</v>
      </c>
      <c r="L5332" s="444">
        <f t="shared" ca="1" si="184"/>
        <v>-1172055561158351.5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-1172055561158351.5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-4883564838159.7979</v>
      </c>
      <c r="L5333" s="444">
        <f t="shared" ca="1" si="184"/>
        <v>-1176939125996511.3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-1176939125996511.3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-4903913024985.4639</v>
      </c>
      <c r="L5334" s="444">
        <f t="shared" ca="1" si="184"/>
        <v>-1181843039021496.8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-1181843039021496.8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-4924345995922.9033</v>
      </c>
      <c r="L5335" s="444">
        <f t="shared" ca="1" si="184"/>
        <v>-1186767385017419.8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-1186767385017419.8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-4944864104239.249</v>
      </c>
      <c r="L5336" s="444">
        <f t="shared" ca="1" si="184"/>
        <v>-1191712249121659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-1191712249121659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-4965467704673.5791</v>
      </c>
      <c r="L5337" s="444">
        <f t="shared" ca="1" si="184"/>
        <v>-1196677716826332.5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-1196677716826332.5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-4986157153443.0518</v>
      </c>
      <c r="L5338" s="444">
        <f t="shared" ca="1" si="184"/>
        <v>-1201663873979775.5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-1201663873979775.5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-5006932808249.0645</v>
      </c>
      <c r="L5339" s="444">
        <f t="shared" ca="1" si="184"/>
        <v>-1206670806788024.5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-1206670806788024.5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-5027795028283.4355</v>
      </c>
      <c r="L5340" s="444">
        <f t="shared" ca="1" si="184"/>
        <v>-1211698601816308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-1211698601816308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-5048744174234.6162</v>
      </c>
      <c r="L5341" s="444">
        <f t="shared" ca="1" si="184"/>
        <v>-1216747345990542.5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-1216747345990542.5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-5069780608293.9268</v>
      </c>
      <c r="L5342" s="444">
        <f t="shared" ca="1" si="184"/>
        <v>-1221817126598836.5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-1221817126598836.5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-5090904694161.8184</v>
      </c>
      <c r="L5343" s="444">
        <f t="shared" ca="1" si="184"/>
        <v>-1226908031292998.3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-1226908031292998.3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-5112116797054.1592</v>
      </c>
      <c r="L5344" s="444">
        <f t="shared" ca="1" si="184"/>
        <v>-1232020148090052.5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-1232020148090052.5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-5133417283708.5518</v>
      </c>
      <c r="L5345" s="444">
        <f t="shared" ca="1" si="184"/>
        <v>-1237153565373761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-1237153565373761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-5154806522390.6709</v>
      </c>
      <c r="L5346" s="444">
        <f t="shared" ca="1" si="184"/>
        <v>-1242308371896151.8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-1242308371896151.8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-5176284882900.6318</v>
      </c>
      <c r="L5347" s="444">
        <f t="shared" ca="1" si="184"/>
        <v>-1247484656779052.5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-1247484656779052.5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-5197852736579.3857</v>
      </c>
      <c r="L5348" s="444">
        <f t="shared" ca="1" si="184"/>
        <v>-1252682509515632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-1252682509515632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-5219510456315.1328</v>
      </c>
      <c r="L5349" s="444">
        <f t="shared" ca="1" si="184"/>
        <v>-1257902019971947.3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-1257902019971947.3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-5241258416549.7803</v>
      </c>
      <c r="L5350" s="444">
        <f t="shared" ca="1" si="184"/>
        <v>-1263143278388497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-1263143278388497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-5263096993285.4043</v>
      </c>
      <c r="L5351" s="444">
        <f t="shared" ca="1" si="184"/>
        <v>-1268406375381782.5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-1268406375381782.5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-5285026564090.7607</v>
      </c>
      <c r="L5352" s="444">
        <f t="shared" ca="1" si="184"/>
        <v>-1273691401945873.3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-1273691401945873.3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-5307047508107.8047</v>
      </c>
      <c r="L5353" s="444">
        <f t="shared" ca="1" si="184"/>
        <v>-1278998449453981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-1278998449453981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-5329160206058.2539</v>
      </c>
      <c r="L5354" s="444">
        <f t="shared" ca="1" si="184"/>
        <v>-1284327609660039.3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-1284327609660039.3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-5351365040250.1631</v>
      </c>
      <c r="L5355" s="444">
        <f t="shared" ca="1" si="184"/>
        <v>-1289678974700289.5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-1289678974700289.5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-5373662394584.5391</v>
      </c>
      <c r="L5356" s="444">
        <f t="shared" ca="1" si="184"/>
        <v>-1295052637094874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-1295052637094874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-5396052654561.9746</v>
      </c>
      <c r="L5357" s="444">
        <f t="shared" ca="1" si="184"/>
        <v>-1300448689749436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-1300448689749436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-5418536207289.3164</v>
      </c>
      <c r="L5358" s="444">
        <f t="shared" ca="1" si="184"/>
        <v>-1305867225956725.3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-1305867225956725.3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-5441113441486.3555</v>
      </c>
      <c r="L5359" s="444">
        <f t="shared" ca="1" si="184"/>
        <v>-1311308339398211.5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-1311308339398211.5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-5463784747492.5479</v>
      </c>
      <c r="L5360" s="444">
        <f t="shared" ca="1" si="184"/>
        <v>-1316772124145704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-1316772124145704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-5486550517273.7666</v>
      </c>
      <c r="L5361" s="444">
        <f t="shared" ca="1" si="184"/>
        <v>-1322258674662977.8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-1322258674662977.8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-5509411144429.0742</v>
      </c>
      <c r="L5362" s="444">
        <f t="shared" ca="1" si="184"/>
        <v>-1327768085807406.8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-1327768085807406.8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-5532367024197.5283</v>
      </c>
      <c r="L5363" s="444">
        <f t="shared" ref="L5363:L5617" ca="1" si="189">I5363-J5363+K5363</f>
        <v>-1333300452831604.3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-1333300452831604.3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-5555418553465.0176</v>
      </c>
      <c r="L5364" s="444">
        <f t="shared" ca="1" si="189"/>
        <v>-1338855871385069.3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-1338855871385069.3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-5578566130771.1221</v>
      </c>
      <c r="L5365" s="444">
        <f t="shared" ca="1" si="189"/>
        <v>-1344434437515840.3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-1344434437515840.3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-5601810156316.001</v>
      </c>
      <c r="L5366" s="444">
        <f t="shared" ca="1" si="189"/>
        <v>-1350036247672156.3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-1350036247672156.3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-5625151031967.3174</v>
      </c>
      <c r="L5367" s="444">
        <f t="shared" ca="1" si="189"/>
        <v>-1355661398704123.5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-1355661398704123.5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-5648589161267.1816</v>
      </c>
      <c r="L5368" s="444">
        <f t="shared" ca="1" si="189"/>
        <v>-1361309987865390.8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-1361309987865390.8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-5672124949439.1279</v>
      </c>
      <c r="L5369" s="444">
        <f t="shared" ca="1" si="189"/>
        <v>-1366982112814830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-1366982112814830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-5695758803395.125</v>
      </c>
      <c r="L5370" s="444">
        <f t="shared" ca="1" si="189"/>
        <v>-1372677871618225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-1372677871618225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-5719491131742.6045</v>
      </c>
      <c r="L5371" s="444">
        <f t="shared" ca="1" si="189"/>
        <v>-1378397362749967.5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-1378397362749967.5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-5743322344791.5313</v>
      </c>
      <c r="L5372" s="444">
        <f t="shared" ca="1" si="189"/>
        <v>-1384140685094759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-1384140685094759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-5767252854561.4961</v>
      </c>
      <c r="L5373" s="444">
        <f t="shared" ca="1" si="189"/>
        <v>-1389907937949320.5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-1389907937949320.5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-5791283074788.835</v>
      </c>
      <c r="L5374" s="444">
        <f t="shared" ca="1" si="189"/>
        <v>-1395699221024109.3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-1395699221024109.3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-5815413420933.7881</v>
      </c>
      <c r="L5375" s="444">
        <f t="shared" ca="1" si="189"/>
        <v>-1401514634445043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-1401514634445043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-5839644310187.6787</v>
      </c>
      <c r="L5376" s="444">
        <f t="shared" ca="1" si="189"/>
        <v>-1407354278755230.8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-1407354278755230.8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-5863976161480.1279</v>
      </c>
      <c r="L5377" s="444">
        <f t="shared" ca="1" si="189"/>
        <v>-1413218254916711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-1413218254916711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-5888409395486.2959</v>
      </c>
      <c r="L5378" s="444">
        <f t="shared" ca="1" si="189"/>
        <v>-1419106664312197.3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-1419106664312197.3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-5912944434634.1553</v>
      </c>
      <c r="L5379" s="444">
        <f t="shared" ca="1" si="189"/>
        <v>-1425019608746831.5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-1425019608746831.5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-5937581703111.7979</v>
      </c>
      <c r="L5380" s="444">
        <f t="shared" ca="1" si="189"/>
        <v>-1430957190449943.3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-1430957190449943.3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-5962321626874.7637</v>
      </c>
      <c r="L5381" s="444">
        <f t="shared" ca="1" si="189"/>
        <v>-1436919512076818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-1436919512076818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-5987164633653.4082</v>
      </c>
      <c r="L5382" s="444">
        <f t="shared" ca="1" si="189"/>
        <v>-1442906676710471.5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-1442906676710471.5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-6012111152960.2979</v>
      </c>
      <c r="L5383" s="444">
        <f t="shared" ca="1" si="189"/>
        <v>-1448918787863431.8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-1448918787863431.8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-6037161616097.6318</v>
      </c>
      <c r="L5384" s="444">
        <f t="shared" ca="1" si="189"/>
        <v>-1454955949479529.5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-1454955949479529.5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-6062316456164.7061</v>
      </c>
      <c r="L5385" s="444">
        <f t="shared" ca="1" si="189"/>
        <v>-1461018265935694.3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-1461018265935694.3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-6087576108065.3926</v>
      </c>
      <c r="L5386" s="444">
        <f t="shared" ca="1" si="189"/>
        <v>-1467105842043759.8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-1467105842043759.8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-6112941008515.666</v>
      </c>
      <c r="L5387" s="444">
        <f t="shared" ca="1" si="189"/>
        <v>-1473218783052275.5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-1473218783052275.5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-6138411596051.1475</v>
      </c>
      <c r="L5388" s="444">
        <f t="shared" ca="1" si="189"/>
        <v>-1479357194648326.8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-1479357194648326.8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-6163988311034.6943</v>
      </c>
      <c r="L5389" s="444">
        <f t="shared" ca="1" si="189"/>
        <v>-1485521182959361.5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-1485521182959361.5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-6189671595664.0059</v>
      </c>
      <c r="L5390" s="444">
        <f t="shared" ca="1" si="189"/>
        <v>-1491710854555025.5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-1491710854555025.5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-6215461893979.2725</v>
      </c>
      <c r="L5391" s="444">
        <f t="shared" ca="1" si="189"/>
        <v>-1497926316449004.8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-1497926316449004.8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-6241359651870.8535</v>
      </c>
      <c r="L5392" s="444">
        <f t="shared" ca="1" si="189"/>
        <v>-1504167676100875.5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-1504167676100875.5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-6267365317086.9814</v>
      </c>
      <c r="L5393" s="444">
        <f t="shared" ca="1" si="189"/>
        <v>-1510435041417962.5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-1510435041417962.5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-6293479339241.5107</v>
      </c>
      <c r="L5394" s="444">
        <f t="shared" ca="1" si="189"/>
        <v>-1516728520757204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-1516728520757204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-6319702169821.6836</v>
      </c>
      <c r="L5395" s="444">
        <f t="shared" ca="1" si="189"/>
        <v>-1523048222927025.8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-1523048222927025.8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-6346034262195.9404</v>
      </c>
      <c r="L5396" s="444">
        <f t="shared" ca="1" si="189"/>
        <v>-1529394257189221.8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-1529394257189221.8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-6372476071621.7568</v>
      </c>
      <c r="L5397" s="444">
        <f t="shared" ca="1" si="189"/>
        <v>-1535766733260843.5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-1535766733260843.5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-6399028055253.5146</v>
      </c>
      <c r="L5398" s="444">
        <f t="shared" ca="1" si="189"/>
        <v>-1542165761316097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-1542165761316097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-6425690672150.4043</v>
      </c>
      <c r="L5399" s="444">
        <f t="shared" ca="1" si="189"/>
        <v>-1548591451988247.5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-1548591451988247.5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-6452464383284.3643</v>
      </c>
      <c r="L5400" s="444">
        <f t="shared" ca="1" si="189"/>
        <v>-1555043916371531.8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-1555043916371531.8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-6479349651548.0488</v>
      </c>
      <c r="L5401" s="444">
        <f t="shared" ca="1" si="189"/>
        <v>-1561523266023079.8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-1561523266023079.8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-6506346941762.832</v>
      </c>
      <c r="L5402" s="444">
        <f t="shared" ca="1" si="189"/>
        <v>-1568029612964842.5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-1568029612964842.5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-6533456720686.8438</v>
      </c>
      <c r="L5403" s="444">
        <f t="shared" ca="1" si="189"/>
        <v>-1574563069685529.3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-1574563069685529.3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-6560679457023.0381</v>
      </c>
      <c r="L5404" s="444">
        <f t="shared" ca="1" si="189"/>
        <v>-1581123749142552.3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-1581123749142552.3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-6588015621427.3008</v>
      </c>
      <c r="L5405" s="444">
        <f t="shared" ca="1" si="189"/>
        <v>-1587711764763979.5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-1587711764763979.5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-6615465686516.5811</v>
      </c>
      <c r="L5406" s="444">
        <f t="shared" ca="1" si="189"/>
        <v>-1594327230450496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-1594327230450496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-6643030126877.0664</v>
      </c>
      <c r="L5407" s="444">
        <f t="shared" ca="1" si="189"/>
        <v>-1600970260577373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-1600970260577373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-6670709419072.3877</v>
      </c>
      <c r="L5408" s="444">
        <f t="shared" ca="1" si="189"/>
        <v>-1607640969996445.5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-1607640969996445.5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-6698504041651.8564</v>
      </c>
      <c r="L5409" s="444">
        <f t="shared" ca="1" si="189"/>
        <v>-1614339474038097.3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-1614339474038097.3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-6726414475158.7383</v>
      </c>
      <c r="L5410" s="444">
        <f t="shared" ca="1" si="189"/>
        <v>-1621065888513256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-1621065888513256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-6754441202138.5664</v>
      </c>
      <c r="L5411" s="444">
        <f t="shared" ca="1" si="189"/>
        <v>-1627820329715394.5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-1627820329715394.5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-6782584707147.4766</v>
      </c>
      <c r="L5412" s="444">
        <f t="shared" ca="1" si="189"/>
        <v>-1634602914422542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-1634602914422542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-6810845476760.5918</v>
      </c>
      <c r="L5413" s="444">
        <f t="shared" ca="1" si="189"/>
        <v>-1641413759899302.5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-1641413759899302.5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-6839223999580.4268</v>
      </c>
      <c r="L5414" s="444">
        <f t="shared" ca="1" si="189"/>
        <v>-1648252983898883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-1648252983898883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-6867720766245.3457</v>
      </c>
      <c r="L5415" s="444">
        <f t="shared" ca="1" si="189"/>
        <v>-1655120704665128.3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-1655120704665128.3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-6896336269438.0342</v>
      </c>
      <c r="L5416" s="444">
        <f t="shared" ca="1" si="189"/>
        <v>-1662017040934566.3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-1662017040934566.3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-6925071003894.0264</v>
      </c>
      <c r="L5417" s="444">
        <f t="shared" ca="1" si="189"/>
        <v>-1668942111938460.3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-1668942111938460.3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-6953925466410.251</v>
      </c>
      <c r="L5418" s="444">
        <f t="shared" ca="1" si="189"/>
        <v>-1675896037404870.5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-1675896037404870.5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-6982900155853.627</v>
      </c>
      <c r="L5419" s="444">
        <f t="shared" ca="1" si="189"/>
        <v>-1682878937560724.3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-1682878937560724.3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-7011995573169.6846</v>
      </c>
      <c r="L5420" s="444">
        <f t="shared" ca="1" si="189"/>
        <v>-1689890933133894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-1689890933133894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-7041212221391.2246</v>
      </c>
      <c r="L5421" s="444">
        <f t="shared" ca="1" si="189"/>
        <v>-1696932145355285.3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-1696932145355285.3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-7070550605647.0215</v>
      </c>
      <c r="L5422" s="444">
        <f t="shared" ca="1" si="189"/>
        <v>-1704002695960932.3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-1704002695960932.3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-7100011233170.5508</v>
      </c>
      <c r="L5423" s="444">
        <f t="shared" ca="1" si="189"/>
        <v>-1711102707194102.8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-1711102707194102.8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-7129594613308.7617</v>
      </c>
      <c r="L5424" s="444">
        <f t="shared" ca="1" si="189"/>
        <v>-1718232301807411.5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-1718232301807411.5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-7159301257530.8809</v>
      </c>
      <c r="L5425" s="444">
        <f t="shared" ca="1" si="189"/>
        <v>-1725391603064942.5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-1725391603064942.5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-7189131679437.2607</v>
      </c>
      <c r="L5426" s="444">
        <f t="shared" ca="1" si="189"/>
        <v>-1732580734744379.8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-1732580734744379.8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-7219086394768.249</v>
      </c>
      <c r="L5427" s="444">
        <f t="shared" ca="1" si="189"/>
        <v>-1739799821139148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-1739799821139148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-7249165921413.1162</v>
      </c>
      <c r="L5428" s="444">
        <f t="shared" ca="1" si="189"/>
        <v>-1747048987060561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-1747048987060561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-7279370779419.0039</v>
      </c>
      <c r="L5429" s="444">
        <f t="shared" ca="1" si="189"/>
        <v>-1754328357839980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-1754328357839980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-7309701490999.917</v>
      </c>
      <c r="L5430" s="444">
        <f t="shared" ca="1" si="189"/>
        <v>-1761638059330980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-1761638059330980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-7340158580545.749</v>
      </c>
      <c r="L5431" s="444">
        <f t="shared" ca="1" si="189"/>
        <v>-1768978217911525.8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-1768978217911525.8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-7370742574631.3564</v>
      </c>
      <c r="L5432" s="444">
        <f t="shared" ca="1" si="189"/>
        <v>-1776348960486157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-1776348960486157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-7401454002025.6543</v>
      </c>
      <c r="L5433" s="444">
        <f t="shared" ca="1" si="189"/>
        <v>-1783750414488182.8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-1783750414488182.8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-7432293393700.7617</v>
      </c>
      <c r="L5434" s="444">
        <f t="shared" ca="1" si="189"/>
        <v>-1791182707881883.5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-1791182707881883.5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-7463261282841.1797</v>
      </c>
      <c r="L5435" s="444">
        <f t="shared" ca="1" si="189"/>
        <v>-1798645969164724.8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-1798645969164724.8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-7494358204853.0205</v>
      </c>
      <c r="L5436" s="444">
        <f t="shared" ca="1" si="189"/>
        <v>-1806140327369577.8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-1806140327369577.8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-7525584697373.2412</v>
      </c>
      <c r="L5437" s="444">
        <f t="shared" ca="1" si="189"/>
        <v>-1813665912066951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-1813665912066951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-7556941300278.9619</v>
      </c>
      <c r="L5438" s="444">
        <f t="shared" ca="1" si="189"/>
        <v>-1821222853367230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-1821222853367230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-7588428555696.793</v>
      </c>
      <c r="L5439" s="444">
        <f t="shared" ca="1" si="189"/>
        <v>-1828811281922926.8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-1828811281922926.8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-7620047008012.1943</v>
      </c>
      <c r="L5440" s="444">
        <f t="shared" ca="1" si="189"/>
        <v>-1836431328930939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-1836431328930939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-7651797203878.9111</v>
      </c>
      <c r="L5441" s="444">
        <f t="shared" ca="1" si="189"/>
        <v>-1844083126134818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-1844083126134818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-7683679692228.4082</v>
      </c>
      <c r="L5442" s="444">
        <f t="shared" ca="1" si="189"/>
        <v>-1851766805827046.5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-1851766805827046.5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-7715695024279.3604</v>
      </c>
      <c r="L5443" s="444">
        <f t="shared" ca="1" si="189"/>
        <v>-1859482500851325.8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-1859482500851325.8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-7747843753547.1895</v>
      </c>
      <c r="L5444" s="444">
        <f t="shared" ca="1" si="189"/>
        <v>-1867230344604873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-1867230344604873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-7780126435853.6377</v>
      </c>
      <c r="L5445" s="444">
        <f t="shared" ca="1" si="189"/>
        <v>-1875010471040726.8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-1875010471040726.8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-7812543629336.3623</v>
      </c>
      <c r="L5446" s="444">
        <f t="shared" ca="1" si="189"/>
        <v>-1882823014670063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-1882823014670063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-7845095894458.5957</v>
      </c>
      <c r="L5447" s="444">
        <f t="shared" ca="1" si="189"/>
        <v>-1890668110564521.5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-1890668110564521.5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-7877783794018.8398</v>
      </c>
      <c r="L5448" s="444">
        <f t="shared" ca="1" si="189"/>
        <v>-1898545894358540.3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-1898545894358540.3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-7910607893160.584</v>
      </c>
      <c r="L5449" s="444">
        <f t="shared" ca="1" si="189"/>
        <v>-1906456502251700.8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-1906456502251700.8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-7943568759382.085</v>
      </c>
      <c r="L5450" s="444">
        <f t="shared" ca="1" si="189"/>
        <v>-1914400071011082.8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-1914400071011082.8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-7976666962546.1768</v>
      </c>
      <c r="L5451" s="444">
        <f t="shared" ca="1" si="189"/>
        <v>-1922376737973629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-1922376737973629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-8009903074890.1211</v>
      </c>
      <c r="L5452" s="444">
        <f t="shared" ca="1" si="189"/>
        <v>-1930386641048519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-1930386641048519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-8043277671035.4961</v>
      </c>
      <c r="L5453" s="444">
        <f t="shared" ca="1" si="189"/>
        <v>-1938429918719554.5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-1938429918719554.5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-8076791327998.1426</v>
      </c>
      <c r="L5454" s="444">
        <f t="shared" ca="1" si="189"/>
        <v>-1946506710047552.8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-1946506710047552.8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-8110444625198.1367</v>
      </c>
      <c r="L5455" s="444">
        <f t="shared" ca="1" si="189"/>
        <v>-1954617154672751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-1954617154672751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-8144238144469.7959</v>
      </c>
      <c r="L5456" s="444">
        <f t="shared" ca="1" si="189"/>
        <v>-1962761392817220.8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-1962761392817220.8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-8178172470071.7529</v>
      </c>
      <c r="L5457" s="444">
        <f t="shared" ca="1" si="189"/>
        <v>-1970939565287292.5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-1970939565287292.5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-8212248188697.0508</v>
      </c>
      <c r="L5458" s="444">
        <f t="shared" ca="1" si="189"/>
        <v>-1979151813475989.5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-1979151813475989.5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-8246465889483.2891</v>
      </c>
      <c r="L5459" s="444">
        <f t="shared" ca="1" si="189"/>
        <v>-1987398279365472.8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-1987398279365472.8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-8280826164022.8037</v>
      </c>
      <c r="L5460" s="444">
        <f t="shared" ca="1" si="189"/>
        <v>-1995679105529495.5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-1995679105529495.5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-8315329606372.8975</v>
      </c>
      <c r="L5461" s="444">
        <f t="shared" ca="1" si="189"/>
        <v>-2003994435135868.5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-2003994435135868.5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-8349976813066.1182</v>
      </c>
      <c r="L5462" s="444">
        <f t="shared" ca="1" si="189"/>
        <v>-2012344411948934.5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-2012344411948934.5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-8384768383120.5605</v>
      </c>
      <c r="L5463" s="444">
        <f t="shared" ca="1" si="189"/>
        <v>-2020729180332055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-2020729180332055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-8419704918050.2295</v>
      </c>
      <c r="L5464" s="444">
        <f t="shared" ca="1" si="189"/>
        <v>-2029148885250105.3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-2029148885250105.3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-8454787021875.4385</v>
      </c>
      <c r="L5465" s="444">
        <f t="shared" ca="1" si="189"/>
        <v>-2037603672271980.8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-2037603672271980.8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-8490015301133.2529</v>
      </c>
      <c r="L5466" s="444">
        <f t="shared" ca="1" si="189"/>
        <v>-2046093687573114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-2046093687573114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-8525390364887.9746</v>
      </c>
      <c r="L5467" s="444">
        <f t="shared" ca="1" si="189"/>
        <v>-2054619077938002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-2054619077938002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-8560912824741.6748</v>
      </c>
      <c r="L5468" s="444">
        <f t="shared" ca="1" si="189"/>
        <v>-2063179990762743.8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-2063179990762743.8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-8596583294844.7656</v>
      </c>
      <c r="L5469" s="444">
        <f t="shared" ca="1" si="189"/>
        <v>-2071776574057588.5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-2071776574057588.5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-8632402391906.6182</v>
      </c>
      <c r="L5470" s="444">
        <f t="shared" ca="1" si="189"/>
        <v>-2080408976449495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-2080408976449495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-8668370735206.2305</v>
      </c>
      <c r="L5471" s="444">
        <f t="shared" ca="1" si="189"/>
        <v>-2089077347184701.3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-2089077347184701.3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-8704488946602.9219</v>
      </c>
      <c r="L5472" s="444">
        <f t="shared" ca="1" si="189"/>
        <v>-2097781836131304.3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-2097781836131304.3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-8740757650547.1006</v>
      </c>
      <c r="L5473" s="444">
        <f t="shared" ca="1" si="189"/>
        <v>-2106522593781851.3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-2106522593781851.3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-8777177474091.0469</v>
      </c>
      <c r="L5474" s="444">
        <f t="shared" ca="1" si="189"/>
        <v>-2115299771255942.3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-2115299771255942.3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-8813749046899.7598</v>
      </c>
      <c r="L5475" s="444">
        <f t="shared" ca="1" si="189"/>
        <v>-2124113520302842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-2124113520302842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-8850473001261.8418</v>
      </c>
      <c r="L5476" s="444">
        <f t="shared" ca="1" si="189"/>
        <v>-2132963993304103.8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-2132963993304103.8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-8887349972100.4336</v>
      </c>
      <c r="L5477" s="444">
        <f t="shared" ca="1" si="189"/>
        <v>-2141851343276204.3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-2141851343276204.3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-8924380596984.1836</v>
      </c>
      <c r="L5478" s="444">
        <f t="shared" ca="1" si="189"/>
        <v>-2150775723873188.5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-2150775723873188.5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-8961565516138.2852</v>
      </c>
      <c r="L5479" s="444">
        <f t="shared" ca="1" si="189"/>
        <v>-2159737289389326.8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-2159737289389326.8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-8998905372455.5293</v>
      </c>
      <c r="L5480" s="444">
        <f t="shared" ca="1" si="189"/>
        <v>-2168736194761782.3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-2168736194761782.3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-9036400811507.4258</v>
      </c>
      <c r="L5481" s="444">
        <f t="shared" ca="1" si="189"/>
        <v>-2177772595573289.8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-2177772595573289.8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-9074052481555.373</v>
      </c>
      <c r="L5482" s="444">
        <f t="shared" ca="1" si="189"/>
        <v>-2186846648054845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-2186846648054845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-9111861033561.8535</v>
      </c>
      <c r="L5483" s="444">
        <f t="shared" ca="1" si="189"/>
        <v>-2195958509088406.8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-2195958509088406.8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-9149827121201.6953</v>
      </c>
      <c r="L5484" s="444">
        <f t="shared" ca="1" si="189"/>
        <v>-2205108336209608.5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-2205108336209608.5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-9187951400873.3672</v>
      </c>
      <c r="L5485" s="444">
        <f t="shared" ca="1" si="189"/>
        <v>-2214296287610481.8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-2214296287610481.8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-9226234531710.3398</v>
      </c>
      <c r="L5486" s="444">
        <f t="shared" ca="1" si="189"/>
        <v>-2223522522142192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-2223522522142192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-9264677175592.4668</v>
      </c>
      <c r="L5487" s="444">
        <f t="shared" ca="1" si="189"/>
        <v>-2232787199317784.5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-2232787199317784.5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-9303279997157.4355</v>
      </c>
      <c r="L5488" s="444">
        <f t="shared" ca="1" si="189"/>
        <v>-2242090479314942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-2242090479314942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-9342043663812.2578</v>
      </c>
      <c r="L5489" s="444">
        <f t="shared" ca="1" si="189"/>
        <v>-2251432522978754.3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-2251432522978754.3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-9380968845744.8086</v>
      </c>
      <c r="L5490" s="444">
        <f t="shared" ca="1" si="189"/>
        <v>-2260813491824499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-2260813491824499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-9420056215935.4121</v>
      </c>
      <c r="L5491" s="444">
        <f t="shared" ca="1" si="189"/>
        <v>-2270233548040434.5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-2270233548040434.5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-9459306450168.4766</v>
      </c>
      <c r="L5492" s="444">
        <f t="shared" ca="1" si="189"/>
        <v>-2279692854490603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-2279692854490603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-9498720227044.1797</v>
      </c>
      <c r="L5493" s="444">
        <f t="shared" ca="1" si="189"/>
        <v>-2289191574717647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-2289191574717647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-9538298227990.1953</v>
      </c>
      <c r="L5494" s="444">
        <f t="shared" ca="1" si="189"/>
        <v>-2298729872945637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-2298729872945637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-9578041137273.4883</v>
      </c>
      <c r="L5495" s="444">
        <f t="shared" ca="1" si="189"/>
        <v>-2308307914082910.5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-2308307914082910.5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-9617949642012.127</v>
      </c>
      <c r="L5496" s="444">
        <f t="shared" ca="1" si="189"/>
        <v>-2317925863724922.5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-2317925863724922.5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-9658024432187.1777</v>
      </c>
      <c r="L5497" s="444">
        <f t="shared" ca="1" si="189"/>
        <v>-2327583888157109.5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-2327583888157109.5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-9698266200654.623</v>
      </c>
      <c r="L5498" s="444">
        <f t="shared" ca="1" si="189"/>
        <v>-2337282154357764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-2337282154357764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-9738675643157.3496</v>
      </c>
      <c r="L5499" s="444">
        <f t="shared" ca="1" si="189"/>
        <v>-2347020830000921.5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-2347020830000921.5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-9779253458337.1719</v>
      </c>
      <c r="L5500" s="444">
        <f t="shared" ca="1" si="189"/>
        <v>-2356800083459258.5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-2356800083459258.5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-9820000347746.9102</v>
      </c>
      <c r="L5501" s="444">
        <f t="shared" ca="1" si="189"/>
        <v>-2366620083807005.5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-2366620083807005.5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-9860917015862.5234</v>
      </c>
      <c r="L5502" s="444">
        <f t="shared" ca="1" si="189"/>
        <v>-2376481000822868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-2376481000822868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-9902004170095.2832</v>
      </c>
      <c r="L5503" s="444">
        <f t="shared" ca="1" si="189"/>
        <v>-2386383004992963.5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-2386383004992963.5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-9943262520804.0137</v>
      </c>
      <c r="L5504" s="444">
        <f t="shared" ca="1" si="189"/>
        <v>-2396326267513767.5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-2396326267513767.5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-9984692781307.3652</v>
      </c>
      <c r="L5505" s="444">
        <f t="shared" ca="1" si="189"/>
        <v>-2406310960295075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-2406310960295075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-10026295667896.146</v>
      </c>
      <c r="L5506" s="444">
        <f t="shared" ca="1" si="189"/>
        <v>-2416337255962971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-2416337255962971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-10068071899845.713</v>
      </c>
      <c r="L5507" s="444">
        <f t="shared" ca="1" si="189"/>
        <v>-2426405327862816.5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-2426405327862816.5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-10110022199428.402</v>
      </c>
      <c r="L5508" s="444">
        <f t="shared" ca="1" si="189"/>
        <v>-2436515350062245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-2436515350062245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-10152147291926.021</v>
      </c>
      <c r="L5509" s="444">
        <f t="shared" ca="1" si="189"/>
        <v>-2446667497354171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-2446667497354171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-10194447905642.379</v>
      </c>
      <c r="L5510" s="444">
        <f t="shared" ca="1" si="189"/>
        <v>-2456861945259813.5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-2456861945259813.5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-10236924771915.889</v>
      </c>
      <c r="L5511" s="444">
        <f t="shared" ca="1" si="189"/>
        <v>-2467098870031729.5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-2467098870031729.5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-10279578625132.207</v>
      </c>
      <c r="L5512" s="444">
        <f t="shared" ca="1" si="189"/>
        <v>-2477378448656861.5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-2477378448656861.5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-10322410202736.922</v>
      </c>
      <c r="L5513" s="444">
        <f t="shared" ca="1" si="189"/>
        <v>-2487700858859598.5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-2487700858859598.5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-10365420245248.326</v>
      </c>
      <c r="L5514" s="444">
        <f t="shared" ca="1" si="189"/>
        <v>-2498066279104847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-2498066279104847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-10408609496270.195</v>
      </c>
      <c r="L5515" s="444">
        <f t="shared" ca="1" si="189"/>
        <v>-2508474888601117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-2508474888601117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-10451978702504.654</v>
      </c>
      <c r="L5516" s="444">
        <f t="shared" ca="1" si="189"/>
        <v>-2518926867303621.5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-2518926867303621.5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-10495528613765.09</v>
      </c>
      <c r="L5517" s="444">
        <f t="shared" ca="1" si="189"/>
        <v>-2529422395917386.5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-2529422395917386.5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-10539259982989.109</v>
      </c>
      <c r="L5518" s="444">
        <f t="shared" ca="1" si="189"/>
        <v>-2539961655900375.5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-2539961655900375.5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-10583173566251.564</v>
      </c>
      <c r="L5519" s="444">
        <f t="shared" ca="1" si="189"/>
        <v>-2550544829466627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-2550544829466627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-10627270122777.613</v>
      </c>
      <c r="L5520" s="444">
        <f t="shared" ca="1" si="189"/>
        <v>-2561172099589404.5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-2561172099589404.5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-10671550414955.852</v>
      </c>
      <c r="L5521" s="444">
        <f t="shared" ca="1" si="189"/>
        <v>-2571843650004360.5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-2571843650004360.5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-10716015208351.502</v>
      </c>
      <c r="L5522" s="444">
        <f t="shared" ca="1" si="189"/>
        <v>-2582559665212712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-2582559665212712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-10760665271719.633</v>
      </c>
      <c r="L5523" s="444">
        <f t="shared" ca="1" si="189"/>
        <v>-2593320330484431.5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-2593320330484431.5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-10805501377018.465</v>
      </c>
      <c r="L5524" s="444">
        <f t="shared" ca="1" si="189"/>
        <v>-2604125831861450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-2604125831861450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-10850524299422.709</v>
      </c>
      <c r="L5525" s="444">
        <f t="shared" ca="1" si="189"/>
        <v>-2614976356160872.5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-2614976356160872.5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-10895734817336.969</v>
      </c>
      <c r="L5526" s="444">
        <f t="shared" ca="1" si="189"/>
        <v>-2625872090978209.5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-2625872090978209.5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-10941133712409.207</v>
      </c>
      <c r="L5527" s="444">
        <f t="shared" ca="1" si="189"/>
        <v>-2636813224690618.5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-2636813224690618.5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-10986721769544.244</v>
      </c>
      <c r="L5528" s="444">
        <f t="shared" ca="1" si="189"/>
        <v>-2647799946460162.5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-2647799946460162.5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-11032499776917.344</v>
      </c>
      <c r="L5529" s="444">
        <f t="shared" ca="1" si="189"/>
        <v>-2658832446237080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-2658832446237080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-11078468525987.834</v>
      </c>
      <c r="L5530" s="444">
        <f t="shared" ca="1" si="189"/>
        <v>-2669910914763068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-2669910914763068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-11124628811512.783</v>
      </c>
      <c r="L5531" s="444">
        <f t="shared" ca="1" si="189"/>
        <v>-2681035543574581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-2681035543574581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-11170981431560.754</v>
      </c>
      <c r="L5532" s="444">
        <f t="shared" ca="1" si="189"/>
        <v>-2692206525006142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-2692206525006142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-11217527187525.592</v>
      </c>
      <c r="L5533" s="444">
        <f t="shared" ca="1" si="189"/>
        <v>-2703424052193667.5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-2703424052193667.5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-11264266884140.281</v>
      </c>
      <c r="L5534" s="444">
        <f t="shared" ca="1" si="189"/>
        <v>-2714688319077808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-2714688319077808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-11311201329490.867</v>
      </c>
      <c r="L5535" s="444">
        <f t="shared" ca="1" si="189"/>
        <v>-2725999520407299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-2725999520407299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-11358331335030.412</v>
      </c>
      <c r="L5536" s="444">
        <f t="shared" ca="1" si="189"/>
        <v>-2737357851742329.5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-2737357851742329.5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-11405657715593.039</v>
      </c>
      <c r="L5537" s="444">
        <f t="shared" ca="1" si="189"/>
        <v>-2748763509457922.5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-2748763509457922.5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-11453181289408.01</v>
      </c>
      <c r="L5538" s="444">
        <f t="shared" ca="1" si="189"/>
        <v>-2760216690747330.5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-2760216690747330.5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-11500902878113.877</v>
      </c>
      <c r="L5539" s="444">
        <f t="shared" ca="1" si="189"/>
        <v>-2771717593625444.5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-2771717593625444.5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-11548823306772.686</v>
      </c>
      <c r="L5540" s="444">
        <f t="shared" ca="1" si="189"/>
        <v>-2783266416932217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-2783266416932217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-11596943403884.238</v>
      </c>
      <c r="L5541" s="444">
        <f t="shared" ca="1" si="189"/>
        <v>-2794863360336101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-2794863360336101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-11645264001400.42</v>
      </c>
      <c r="L5542" s="444">
        <f t="shared" ca="1" si="189"/>
        <v>-2806508624337501.5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-2806508624337501.5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-11693785934739.59</v>
      </c>
      <c r="L5543" s="444">
        <f t="shared" ca="1" si="189"/>
        <v>-2818202410272241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-2818202410272241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-11742510042801.004</v>
      </c>
      <c r="L5544" s="444">
        <f t="shared" ca="1" si="189"/>
        <v>-2829944920315042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-2829944920315042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-11791437167979.342</v>
      </c>
      <c r="L5545" s="444">
        <f t="shared" ca="1" si="189"/>
        <v>-2841736357483021.5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-2841736357483021.5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-11840568156179.256</v>
      </c>
      <c r="L5546" s="444">
        <f t="shared" ca="1" si="189"/>
        <v>-2853576925639201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-2853576925639201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-11889903856830.004</v>
      </c>
      <c r="L5547" s="444">
        <f t="shared" ca="1" si="189"/>
        <v>-2865466829496031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-2865466829496031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-11939445122900.129</v>
      </c>
      <c r="L5548" s="444">
        <f t="shared" ca="1" si="189"/>
        <v>-2877406274618931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-2877406274618931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-11989192810912.213</v>
      </c>
      <c r="L5549" s="444">
        <f t="shared" ca="1" si="189"/>
        <v>-2889395467429843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-2889395467429843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-12039147780957.68</v>
      </c>
      <c r="L5550" s="444">
        <f t="shared" ca="1" si="189"/>
        <v>-2901434615210800.5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-2901434615210800.5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-12089310896711.668</v>
      </c>
      <c r="L5551" s="444">
        <f t="shared" ca="1" si="189"/>
        <v>-2913523926107512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-2913523926107512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-12139683025447.967</v>
      </c>
      <c r="L5552" s="444">
        <f t="shared" ca="1" si="189"/>
        <v>-2925663609132960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-2925663609132960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-12190265038054</v>
      </c>
      <c r="L5553" s="444">
        <f t="shared" ca="1" si="189"/>
        <v>-2937853874171014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-2937853874171014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-12241057809045.891</v>
      </c>
      <c r="L5554" s="444">
        <f t="shared" ca="1" si="189"/>
        <v>-2950094931980060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-2950094931980060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-12292062216583.584</v>
      </c>
      <c r="L5555" s="444">
        <f t="shared" ca="1" si="189"/>
        <v>-2962386994196643.5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-2962386994196643.5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-12343279142486.014</v>
      </c>
      <c r="L5556" s="444">
        <f t="shared" ca="1" si="189"/>
        <v>-2974730273339129.5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-2974730273339129.5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-12394709472246.373</v>
      </c>
      <c r="L5557" s="444">
        <f t="shared" ca="1" si="189"/>
        <v>-2987124982811376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-2987124982811376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-12446354095047.4</v>
      </c>
      <c r="L5558" s="444">
        <f t="shared" ca="1" si="189"/>
        <v>-2999571336906423.5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-2999571336906423.5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-12498213903776.764</v>
      </c>
      <c r="L5559" s="444">
        <f t="shared" ca="1" si="189"/>
        <v>-3012069550810200.5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-3012069550810200.5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-12550289795042.502</v>
      </c>
      <c r="L5560" s="444">
        <f t="shared" ca="1" si="189"/>
        <v>-3024619840605243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-3024619840605243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-12602582669188.512</v>
      </c>
      <c r="L5561" s="444">
        <f t="shared" ca="1" si="189"/>
        <v>-3037222423274431.5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-3037222423274431.5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-12655093430310.131</v>
      </c>
      <c r="L5562" s="444">
        <f t="shared" ca="1" si="189"/>
        <v>-3049877516704741.5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-3049877516704741.5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-12707822986269.756</v>
      </c>
      <c r="L5563" s="444">
        <f t="shared" ca="1" si="189"/>
        <v>-3062585339691011.5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-3062585339691011.5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-12760772248712.547</v>
      </c>
      <c r="L5564" s="444">
        <f t="shared" ca="1" si="189"/>
        <v>-3075346111939724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-3075346111939724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-12813942133082.184</v>
      </c>
      <c r="L5565" s="444">
        <f t="shared" ca="1" si="189"/>
        <v>-3088160054072806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-3088160054072806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-12867333558636.691</v>
      </c>
      <c r="L5566" s="444">
        <f t="shared" ca="1" si="189"/>
        <v>-3101027387631442.5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-3101027387631442.5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-12920947448464.344</v>
      </c>
      <c r="L5567" s="444">
        <f t="shared" ca="1" si="189"/>
        <v>-3113948335079907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-3113948335079907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-12974784729499.613</v>
      </c>
      <c r="L5568" s="444">
        <f t="shared" ca="1" si="189"/>
        <v>-3126923119809406.5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-3126923119809406.5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-13028846332539.193</v>
      </c>
      <c r="L5569" s="444">
        <f t="shared" ca="1" si="189"/>
        <v>-3139951966141945.5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-3139951966141945.5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-13083133192258.105</v>
      </c>
      <c r="L5570" s="444">
        <f t="shared" ca="1" si="189"/>
        <v>-3153035099334203.5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-3153035099334203.5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-13137646247225.848</v>
      </c>
      <c r="L5571" s="444">
        <f t="shared" ca="1" si="189"/>
        <v>-3166172745581429.5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-3166172745581429.5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-13192386439922.623</v>
      </c>
      <c r="L5572" s="444">
        <f t="shared" ca="1" si="189"/>
        <v>-3179365132021352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-3179365132021352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-13247354716755.633</v>
      </c>
      <c r="L5573" s="444">
        <f t="shared" ca="1" si="189"/>
        <v>-3192612486738107.5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-3192612486738107.5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-13302552028075.447</v>
      </c>
      <c r="L5574" s="444">
        <f t="shared" ca="1" si="189"/>
        <v>-3205915038766183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-3205915038766183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-13357979328192.43</v>
      </c>
      <c r="L5575" s="444">
        <f t="shared" ca="1" si="189"/>
        <v>-3219273018094375.5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-3219273018094375.5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-13413637575393.23</v>
      </c>
      <c r="L5576" s="444">
        <f t="shared" ca="1" si="189"/>
        <v>-3232686655669768.5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-3232686655669768.5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-13469527731957.369</v>
      </c>
      <c r="L5577" s="444">
        <f t="shared" ca="1" si="189"/>
        <v>-3246156183401726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-3246156183401726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-13525650764173.857</v>
      </c>
      <c r="L5578" s="444">
        <f t="shared" ca="1" si="189"/>
        <v>-3259681834165900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-3259681834165900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-13582007642357.916</v>
      </c>
      <c r="L5579" s="444">
        <f t="shared" ca="1" si="189"/>
        <v>-3273263841808258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-3273263841808258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-13638599340867.742</v>
      </c>
      <c r="L5580" s="444">
        <f t="shared" ca="1" si="189"/>
        <v>-3286902441149125.5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-3286902441149125.5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-13695426838121.355</v>
      </c>
      <c r="L5581" s="444">
        <f t="shared" ca="1" si="189"/>
        <v>-3300597867987247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-3300597867987247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-13752491116613.529</v>
      </c>
      <c r="L5582" s="444">
        <f t="shared" ca="1" si="189"/>
        <v>-3314350359103860.5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-3314350359103860.5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-13809793162932.752</v>
      </c>
      <c r="L5583" s="444">
        <f t="shared" ca="1" si="189"/>
        <v>-3328160152266793.5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-3328160152266793.5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-13867333967778.307</v>
      </c>
      <c r="L5584" s="444">
        <f t="shared" ca="1" si="189"/>
        <v>-3342027486234572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-3342027486234572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-13925114525977.383</v>
      </c>
      <c r="L5585" s="444">
        <f t="shared" ca="1" si="189"/>
        <v>-3355952600760549.5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-3355952600760549.5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-13983135836502.289</v>
      </c>
      <c r="L5586" s="444">
        <f t="shared" ca="1" si="189"/>
        <v>-3369935736597052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-3369935736597052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-14041398902487.717</v>
      </c>
      <c r="L5587" s="444">
        <f t="shared" ca="1" si="189"/>
        <v>-3383977135499539.5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-3383977135499539.5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-14099904731248.082</v>
      </c>
      <c r="L5588" s="444">
        <f t="shared" ca="1" si="189"/>
        <v>-3398077040230787.5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-3398077040230787.5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-14158654334294.947</v>
      </c>
      <c r="L5589" s="444">
        <f t="shared" ca="1" si="189"/>
        <v>-3412235694565082.5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-3412235694565082.5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-14217648727354.51</v>
      </c>
      <c r="L5590" s="444">
        <f t="shared" ca="1" si="189"/>
        <v>-3426453343292437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-3426453343292437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-14276888930385.154</v>
      </c>
      <c r="L5591" s="444">
        <f t="shared" ca="1" si="189"/>
        <v>-3440730232222822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-3440730232222822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-14336375967595.092</v>
      </c>
      <c r="L5592" s="444">
        <f t="shared" ca="1" si="189"/>
        <v>-3455066608190417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-3455066608190417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-14396110867460.07</v>
      </c>
      <c r="L5593" s="444">
        <f t="shared" ca="1" si="189"/>
        <v>-3469462719057877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-3469462719057877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-14456094662741.154</v>
      </c>
      <c r="L5594" s="444">
        <f t="shared" ca="1" si="189"/>
        <v>-3483918813720618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-3483918813720618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-14516328390502.574</v>
      </c>
      <c r="L5595" s="444">
        <f t="shared" ca="1" si="189"/>
        <v>-3498435142111120.5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-3498435142111120.5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-14576813092129.668</v>
      </c>
      <c r="L5596" s="444">
        <f t="shared" ca="1" si="189"/>
        <v>-3513011955203250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-3513011955203250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-14637549813346.875</v>
      </c>
      <c r="L5597" s="444">
        <f t="shared" ca="1" si="189"/>
        <v>-3527649505016597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-3527649505016597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-14698539604235.82</v>
      </c>
      <c r="L5598" s="444">
        <f t="shared" ca="1" si="189"/>
        <v>-3542348044620833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-3542348044620833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-14759783519253.473</v>
      </c>
      <c r="L5599" s="444">
        <f t="shared" ca="1" si="189"/>
        <v>-3557107828140086.5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-3557107828140086.5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-14821282617250.359</v>
      </c>
      <c r="L5600" s="444">
        <f t="shared" ca="1" si="189"/>
        <v>-3571929110757337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-3571929110757337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-14883037961488.904</v>
      </c>
      <c r="L5601" s="444">
        <f t="shared" ca="1" si="189"/>
        <v>-3586812148718826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-3586812148718826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-14945050619661.775</v>
      </c>
      <c r="L5602" s="444">
        <f t="shared" ca="1" si="189"/>
        <v>-3601757199338488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-3601757199338488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-15007321663910.367</v>
      </c>
      <c r="L5603" s="444">
        <f t="shared" ca="1" si="189"/>
        <v>-3616764521002398.5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-3616764521002398.5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-15069852170843.326</v>
      </c>
      <c r="L5604" s="444">
        <f t="shared" ca="1" si="189"/>
        <v>-3631834373173242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-3631834373173242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-15132643221555.174</v>
      </c>
      <c r="L5605" s="444">
        <f t="shared" ca="1" si="189"/>
        <v>-3646967016394797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-3646967016394797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-15195695901644.986</v>
      </c>
      <c r="L5606" s="444">
        <f t="shared" ca="1" si="189"/>
        <v>-3662162712296442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-3662162712296442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-15259011301235.174</v>
      </c>
      <c r="L5607" s="444">
        <f t="shared" ca="1" si="189"/>
        <v>-3677421723597677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-3677421723597677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-15322590514990.32</v>
      </c>
      <c r="L5608" s="444">
        <f t="shared" ca="1" si="189"/>
        <v>-3692744314112667.5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-3692744314112667.5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-15386434642136.115</v>
      </c>
      <c r="L5609" s="444">
        <f t="shared" ca="1" si="189"/>
        <v>-3708130748754803.5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-3708130748754803.5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-15450544786478.348</v>
      </c>
      <c r="L5610" s="444">
        <f t="shared" ca="1" si="189"/>
        <v>-3723581293541282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-3723581293541282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-15514922056422.01</v>
      </c>
      <c r="L5611" s="444">
        <f t="shared" ca="1" si="189"/>
        <v>-3739096215597704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-3739096215597704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-15579567564990.434</v>
      </c>
      <c r="L5612" s="444">
        <f t="shared" ca="1" si="189"/>
        <v>-3754675783162694.5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-3754675783162694.5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-15644482429844.561</v>
      </c>
      <c r="L5613" s="444">
        <f t="shared" ca="1" si="189"/>
        <v>-3770320265592539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-3770320265592539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-15709667773302.244</v>
      </c>
      <c r="L5614" s="444">
        <f t="shared" ca="1" si="189"/>
        <v>-3786029933365841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-3786029933365841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-15775124722357.67</v>
      </c>
      <c r="L5615" s="444">
        <f t="shared" ca="1" si="189"/>
        <v>-3801805058088198.5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-3801805058088198.5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-15840854408700.826</v>
      </c>
      <c r="L5616" s="444">
        <f t="shared" ca="1" si="189"/>
        <v>-3817645912496899.5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-3817645912496899.5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-15906857968737.084</v>
      </c>
      <c r="L5617" s="444">
        <f t="shared" ca="1" si="189"/>
        <v>-3833552770465636.5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-3833552770465636.5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-15973136543606.818</v>
      </c>
      <c r="L5618" s="444">
        <f t="shared" ref="L5618:L5872" ca="1" si="194">I5618-J5618+K5618</f>
        <v>-3849525907009243.5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-3849525907009243.5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-16039691279205.182</v>
      </c>
      <c r="L5619" s="444">
        <f t="shared" ca="1" si="194"/>
        <v>-3865565598288448.5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-3865565598288448.5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-16106523326201.869</v>
      </c>
      <c r="L5620" s="444">
        <f t="shared" ca="1" si="194"/>
        <v>-3881672121614650.5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-3881672121614650.5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-16173633840061.041</v>
      </c>
      <c r="L5621" s="444">
        <f t="shared" ca="1" si="194"/>
        <v>-3897845755454711.5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-3897845755454711.5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-16241023981061.297</v>
      </c>
      <c r="L5622" s="444">
        <f t="shared" ca="1" si="194"/>
        <v>-3914086779435773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-3914086779435773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-16308694914315.719</v>
      </c>
      <c r="L5623" s="444">
        <f t="shared" ca="1" si="194"/>
        <v>-3930395474350088.5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-3930395474350088.5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-16376647809792.033</v>
      </c>
      <c r="L5624" s="444">
        <f t="shared" ca="1" si="194"/>
        <v>-3946772122159880.5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-3946772122159880.5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-16444883842332.836</v>
      </c>
      <c r="L5625" s="444">
        <f t="shared" ca="1" si="194"/>
        <v>-3963217006002213.5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-3963217006002213.5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-16513404191675.889</v>
      </c>
      <c r="L5626" s="444">
        <f t="shared" ca="1" si="194"/>
        <v>-3979730410193889.5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-3979730410193889.5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-16582210042474.539</v>
      </c>
      <c r="L5627" s="444">
        <f t="shared" ca="1" si="194"/>
        <v>-3996312620236364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-3996312620236364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-16651302584318.184</v>
      </c>
      <c r="L5628" s="444">
        <f t="shared" ca="1" si="194"/>
        <v>-4012963922820682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-4012963922820682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-16720683011752.842</v>
      </c>
      <c r="L5629" s="444">
        <f t="shared" ca="1" si="194"/>
        <v>-4029684605832435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-4029684605832435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-16790352524301.813</v>
      </c>
      <c r="L5630" s="444">
        <f t="shared" ca="1" si="194"/>
        <v>-4046474958356737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-4046474958356737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-16860312326486.404</v>
      </c>
      <c r="L5631" s="444">
        <f t="shared" ca="1" si="194"/>
        <v>-4063335270683223.5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-4063335270683223.5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-16930563627846.764</v>
      </c>
      <c r="L5632" s="444">
        <f t="shared" ca="1" si="194"/>
        <v>-4080265834311070.5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-4080265834311070.5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-17001107642962.793</v>
      </c>
      <c r="L5633" s="444">
        <f t="shared" ca="1" si="194"/>
        <v>-4097266941954033.5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-4097266941954033.5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-17071945591475.139</v>
      </c>
      <c r="L5634" s="444">
        <f t="shared" ca="1" si="194"/>
        <v>-4114338887545508.5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-4114338887545508.5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-17143078698106.283</v>
      </c>
      <c r="L5635" s="444">
        <f t="shared" ca="1" si="194"/>
        <v>-4131481966243615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-4131481966243615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-17214508192681.73</v>
      </c>
      <c r="L5636" s="444">
        <f t="shared" ca="1" si="194"/>
        <v>-4148696474436296.5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-4148696474436296.5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-17286235310151.236</v>
      </c>
      <c r="L5637" s="444">
        <f t="shared" ca="1" si="194"/>
        <v>-4165982709746447.5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-4165982709746447.5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-17358261290610.197</v>
      </c>
      <c r="L5638" s="444">
        <f t="shared" ca="1" si="194"/>
        <v>-4183340971037057.5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-4183340971037057.5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-17430587379321.07</v>
      </c>
      <c r="L5639" s="444">
        <f t="shared" ca="1" si="194"/>
        <v>-4200771558416378.5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-4200771558416378.5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-17503214826734.91</v>
      </c>
      <c r="L5640" s="444">
        <f t="shared" ca="1" si="194"/>
        <v>-4218274773243113.5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-4218274773243113.5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-17576144888512.973</v>
      </c>
      <c r="L5641" s="444">
        <f t="shared" ca="1" si="194"/>
        <v>-4235850918131626.5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-4235850918131626.5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-17649378825548.445</v>
      </c>
      <c r="L5642" s="444">
        <f t="shared" ca="1" si="194"/>
        <v>-4253500296957175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-4253500296957175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-17722917903988.23</v>
      </c>
      <c r="L5643" s="444">
        <f t="shared" ca="1" si="194"/>
        <v>-4271223214861163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-4271223214861163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-17796763395254.848</v>
      </c>
      <c r="L5644" s="444">
        <f t="shared" ca="1" si="194"/>
        <v>-4289019978256418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-4289019978256418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-17870916576068.406</v>
      </c>
      <c r="L5645" s="444">
        <f t="shared" ca="1" si="194"/>
        <v>-4306890894832486.5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-4306890894832486.5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-17945378728468.695</v>
      </c>
      <c r="L5646" s="444">
        <f t="shared" ca="1" si="194"/>
        <v>-4324836273560955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-4324836273560955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-18020151139837.309</v>
      </c>
      <c r="L5647" s="444">
        <f t="shared" ca="1" si="194"/>
        <v>-4342856424700792.5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-4342856424700792.5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-18095235102919.965</v>
      </c>
      <c r="L5648" s="444">
        <f t="shared" ca="1" si="194"/>
        <v>-4360951659803712.5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-4360951659803712.5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-18170631915848.801</v>
      </c>
      <c r="L5649" s="444">
        <f t="shared" ca="1" si="194"/>
        <v>-4379122291719561.5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-4379122291719561.5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-18246342882164.84</v>
      </c>
      <c r="L5650" s="444">
        <f t="shared" ca="1" si="194"/>
        <v>-4397368634601726.5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-4397368634601726.5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-18322369310840.527</v>
      </c>
      <c r="L5651" s="444">
        <f t="shared" ca="1" si="194"/>
        <v>-4415691003912567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-4415691003912567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-18398712516302.363</v>
      </c>
      <c r="L5652" s="444">
        <f t="shared" ca="1" si="194"/>
        <v>-4434089716428869.5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-4434089716428869.5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-18475373818453.621</v>
      </c>
      <c r="L5653" s="444">
        <f t="shared" ca="1" si="194"/>
        <v>-4452565090247323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-4452565090247323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-18552354542697.18</v>
      </c>
      <c r="L5654" s="444">
        <f t="shared" ca="1" si="194"/>
        <v>-4471117444790020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-4471117444790020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-18629656019958.418</v>
      </c>
      <c r="L5655" s="444">
        <f t="shared" ca="1" si="194"/>
        <v>-4489747100809978.5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-4489747100809978.5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-18707279586708.242</v>
      </c>
      <c r="L5656" s="444">
        <f t="shared" ca="1" si="194"/>
        <v>-4508454380396687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-4508454380396687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-18785226584986.195</v>
      </c>
      <c r="L5657" s="444">
        <f t="shared" ca="1" si="194"/>
        <v>-4527239606981673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-4527239606981673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-18863498362423.637</v>
      </c>
      <c r="L5658" s="444">
        <f t="shared" ca="1" si="194"/>
        <v>-4546103105344097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-4546103105344097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-18942096272267.07</v>
      </c>
      <c r="L5659" s="444">
        <f t="shared" ca="1" si="194"/>
        <v>-4565045201616364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-4565045201616364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-19021021673401.516</v>
      </c>
      <c r="L5660" s="444">
        <f t="shared" ca="1" si="194"/>
        <v>-4584066223289766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-4584066223289766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-19100275930374.023</v>
      </c>
      <c r="L5661" s="444">
        <f t="shared" ca="1" si="194"/>
        <v>-4603166499220140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-4603166499220140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-19179860413417.25</v>
      </c>
      <c r="L5662" s="444">
        <f t="shared" ca="1" si="194"/>
        <v>-4622346359633557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-4622346359633557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-19259776498473.152</v>
      </c>
      <c r="L5663" s="444">
        <f t="shared" ca="1" si="194"/>
        <v>-4641606136132030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-4641606136132030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-19340025567216.793</v>
      </c>
      <c r="L5664" s="444">
        <f t="shared" ca="1" si="194"/>
        <v>-4660946161699247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-4660946161699247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-19420609007080.195</v>
      </c>
      <c r="L5665" s="444">
        <f t="shared" ca="1" si="194"/>
        <v>-4680366770706327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-4680366770706327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-19501528211276.363</v>
      </c>
      <c r="L5666" s="444">
        <f t="shared" ca="1" si="194"/>
        <v>-4699868298917603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-4699868298917603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-19582784578823.344</v>
      </c>
      <c r="L5667" s="444">
        <f t="shared" ca="1" si="194"/>
        <v>-4719451083496426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-4719451083496426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-19664379514568.441</v>
      </c>
      <c r="L5668" s="444">
        <f t="shared" ca="1" si="194"/>
        <v>-4739115463010994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-4739115463010994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-19746314429212.477</v>
      </c>
      <c r="L5669" s="444">
        <f t="shared" ca="1" si="194"/>
        <v>-4758861777440206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-4758861777440206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-19828590739334.191</v>
      </c>
      <c r="L5670" s="444">
        <f t="shared" ca="1" si="194"/>
        <v>-4778690368179540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-4778690368179540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-19911209867414.75</v>
      </c>
      <c r="L5671" s="444">
        <f t="shared" ca="1" si="194"/>
        <v>-4798601578046955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-4798601578046955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-19994173241862.313</v>
      </c>
      <c r="L5672" s="444">
        <f t="shared" ca="1" si="194"/>
        <v>-4818595751288817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-4818595751288817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-20077482297036.738</v>
      </c>
      <c r="L5673" s="444">
        <f t="shared" ca="1" si="194"/>
        <v>-4838673233585854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-4838673233585854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-20161138473274.391</v>
      </c>
      <c r="L5674" s="444">
        <f t="shared" ca="1" si="194"/>
        <v>-4858834372059128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-4858834372059128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-20245143216913.031</v>
      </c>
      <c r="L5675" s="444">
        <f t="shared" ca="1" si="194"/>
        <v>-4879079515276041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-4879079515276041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-20329497980316.836</v>
      </c>
      <c r="L5676" s="444">
        <f t="shared" ca="1" si="194"/>
        <v>-4899409013256358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-4899409013256358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-20414204221901.492</v>
      </c>
      <c r="L5677" s="444">
        <f t="shared" ca="1" si="194"/>
        <v>-4919823217478259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-4919823217478259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-20499263406159.414</v>
      </c>
      <c r="L5678" s="444">
        <f t="shared" ca="1" si="194"/>
        <v>-4940322480884418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-4940322480884418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-20584677003685.074</v>
      </c>
      <c r="L5679" s="444">
        <f t="shared" ca="1" si="194"/>
        <v>-4960907157888103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-4960907157888103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-20670446491200.43</v>
      </c>
      <c r="L5680" s="444">
        <f t="shared" ca="1" si="194"/>
        <v>-4981577604379303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-4981577604379303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-20756573351580.43</v>
      </c>
      <c r="L5681" s="444">
        <f t="shared" ca="1" si="194"/>
        <v>-5002334177730883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-5002334177730883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-20843059073878.68</v>
      </c>
      <c r="L5682" s="444">
        <f t="shared" ca="1" si="194"/>
        <v>-5023177236804762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-5023177236804762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-20929905153353.176</v>
      </c>
      <c r="L5683" s="444">
        <f t="shared" ca="1" si="194"/>
        <v>-5044107141958115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-5044107141958115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-21017113091492.145</v>
      </c>
      <c r="L5684" s="444">
        <f t="shared" ca="1" si="194"/>
        <v>-5065124255049607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-5065124255049607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-21104684396040.027</v>
      </c>
      <c r="L5685" s="444">
        <f t="shared" ca="1" si="194"/>
        <v>-5086228939445647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-5086228939445647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-21192620581023.527</v>
      </c>
      <c r="L5686" s="444">
        <f t="shared" ca="1" si="194"/>
        <v>-5107421560026671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-5107421560026671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-21280923166777.797</v>
      </c>
      <c r="L5687" s="444">
        <f t="shared" ca="1" si="194"/>
        <v>-5128702483193449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-5128702483193449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-21369593679972.703</v>
      </c>
      <c r="L5688" s="444">
        <f t="shared" ca="1" si="194"/>
        <v>-5150072076873422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-5150072076873422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-21458633653639.258</v>
      </c>
      <c r="L5689" s="444">
        <f t="shared" ca="1" si="194"/>
        <v>-5171530710527061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-5171530710527061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-21548044627196.086</v>
      </c>
      <c r="L5690" s="444">
        <f t="shared" ca="1" si="194"/>
        <v>-5193078755154257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-5193078755154257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-21637828146476.07</v>
      </c>
      <c r="L5691" s="444">
        <f t="shared" ca="1" si="194"/>
        <v>-5214716583300733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-5214716583300733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-21727985763753.055</v>
      </c>
      <c r="L5692" s="444">
        <f t="shared" ca="1" si="194"/>
        <v>-5236444569064486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-5236444569064486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-21818519037768.691</v>
      </c>
      <c r="L5693" s="444">
        <f t="shared" ca="1" si="194"/>
        <v>-5258263088102255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-5258263088102255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-21909429533759.395</v>
      </c>
      <c r="L5694" s="444">
        <f t="shared" ca="1" si="194"/>
        <v>-5280172517636014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-5280172517636014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-22000718823483.391</v>
      </c>
      <c r="L5695" s="444">
        <f t="shared" ca="1" si="194"/>
        <v>-5302173236459497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-5302173236459497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-22092388485247.902</v>
      </c>
      <c r="L5696" s="444">
        <f t="shared" ca="1" si="194"/>
        <v>-5324265624944745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-5324265624944745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-22184440103936.438</v>
      </c>
      <c r="L5697" s="444">
        <f t="shared" ca="1" si="194"/>
        <v>-5346450065048681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-5346450065048681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-22276875271036.172</v>
      </c>
      <c r="L5698" s="444">
        <f t="shared" ca="1" si="194"/>
        <v>-5368726940319717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-5368726940319717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-22369695584665.488</v>
      </c>
      <c r="L5699" s="444">
        <f t="shared" ca="1" si="194"/>
        <v>-5391096635904382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-5391096635904382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-22462902649601.59</v>
      </c>
      <c r="L5700" s="444">
        <f t="shared" ca="1" si="194"/>
        <v>-5413559538553984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-5413559538553984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-22556498077308.266</v>
      </c>
      <c r="L5701" s="444">
        <f t="shared" ca="1" si="194"/>
        <v>-5436116036631292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-5436116036631292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-22650483485963.715</v>
      </c>
      <c r="L5702" s="444">
        <f t="shared" ca="1" si="194"/>
        <v>-5458766520117256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-5458766520117256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-22744860500488.566</v>
      </c>
      <c r="L5703" s="444">
        <f t="shared" ca="1" si="194"/>
        <v>-5481511380617745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-5481511380617745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-22839630752573.938</v>
      </c>
      <c r="L5704" s="444">
        <f t="shared" ca="1" si="194"/>
        <v>-5504351011370319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-5504351011370319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-22934795880709.664</v>
      </c>
      <c r="L5705" s="444">
        <f t="shared" ca="1" si="194"/>
        <v>-5527285807251029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-5527285807251029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-23030357530212.621</v>
      </c>
      <c r="L5706" s="444">
        <f t="shared" ca="1" si="194"/>
        <v>-5550316164781242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-5550316164781242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-23126317353255.176</v>
      </c>
      <c r="L5707" s="444">
        <f t="shared" ca="1" si="194"/>
        <v>-5573442482134497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-5573442482134497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-23222677008893.738</v>
      </c>
      <c r="L5708" s="444">
        <f t="shared" ca="1" si="194"/>
        <v>-5596665159143391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-5596665159143391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-23319438163097.461</v>
      </c>
      <c r="L5709" s="444">
        <f t="shared" ca="1" si="194"/>
        <v>-5619984597306488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-5619984597306488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-23416602488777.031</v>
      </c>
      <c r="L5710" s="444">
        <f t="shared" ca="1" si="194"/>
        <v>-5643401199795265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-5643401199795265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-23514171665813.605</v>
      </c>
      <c r="L5711" s="444">
        <f t="shared" ca="1" si="194"/>
        <v>-5666915371461079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-5666915371461079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-23612147381087.828</v>
      </c>
      <c r="L5712" s="444">
        <f t="shared" ca="1" si="194"/>
        <v>-5690527518842167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-5690527518842167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-23710531328509.027</v>
      </c>
      <c r="L5713" s="444">
        <f t="shared" ca="1" si="194"/>
        <v>-5714238050170676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-5714238050170676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-23809325209044.484</v>
      </c>
      <c r="L5714" s="444">
        <f t="shared" ca="1" si="194"/>
        <v>-5738047375379720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-5738047375379720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-23908530730748.832</v>
      </c>
      <c r="L5715" s="444">
        <f t="shared" ca="1" si="194"/>
        <v>-5761955906110469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-5761955906110469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-24008149608793.621</v>
      </c>
      <c r="L5716" s="444">
        <f t="shared" ca="1" si="194"/>
        <v>-5785964055719263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-5785964055719263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-24108183565496.93</v>
      </c>
      <c r="L5717" s="444">
        <f t="shared" ca="1" si="194"/>
        <v>-5810072239284760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-5810072239284760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-24208634330353.168</v>
      </c>
      <c r="L5718" s="444">
        <f t="shared" ca="1" si="194"/>
        <v>-5834280873615113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-5834280873615113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-24309503640062.969</v>
      </c>
      <c r="L5719" s="444">
        <f t="shared" ca="1" si="194"/>
        <v>-5858590377255176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-5858590377255176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-24410793238563.234</v>
      </c>
      <c r="L5720" s="444">
        <f t="shared" ca="1" si="194"/>
        <v>-5883001170493739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-5883001170493739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-24512504877057.246</v>
      </c>
      <c r="L5721" s="444">
        <f t="shared" ca="1" si="194"/>
        <v>-5907513675370796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-5907513675370796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-24614640314044.984</v>
      </c>
      <c r="L5722" s="444">
        <f t="shared" ca="1" si="194"/>
        <v>-5932128315684841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-5932128315684841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-24717201315353.504</v>
      </c>
      <c r="L5723" s="444">
        <f t="shared" ca="1" si="194"/>
        <v>-5956845517000195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-5956845517000195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-24820189654167.48</v>
      </c>
      <c r="L5724" s="444">
        <f t="shared" ca="1" si="194"/>
        <v>-5981665706654362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-5981665706654362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-24923607111059.84</v>
      </c>
      <c r="L5725" s="444">
        <f t="shared" ca="1" si="194"/>
        <v>-6006589313765422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-6006589313765422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-25027455474022.59</v>
      </c>
      <c r="L5726" s="444">
        <f t="shared" ca="1" si="194"/>
        <v>-6031616769239445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-6031616769239445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-25131736538497.688</v>
      </c>
      <c r="L5727" s="444">
        <f t="shared" ca="1" si="194"/>
        <v>-6056748505777943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-6056748505777943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-25236452107408.094</v>
      </c>
      <c r="L5728" s="444">
        <f t="shared" ca="1" si="194"/>
        <v>-6081984957885351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-6081984957885351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-25341603991188.961</v>
      </c>
      <c r="L5729" s="444">
        <f t="shared" ca="1" si="194"/>
        <v>-6107326561876540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-6107326561876540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-25447194007818.918</v>
      </c>
      <c r="L5730" s="444">
        <f t="shared" ca="1" si="194"/>
        <v>-6132773755884359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-6132773755884359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-25553223982851.496</v>
      </c>
      <c r="L5731" s="444">
        <f t="shared" ca="1" si="194"/>
        <v>-6158326979867210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-6158326979867210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-25659695749446.707</v>
      </c>
      <c r="L5732" s="444">
        <f t="shared" ca="1" si="194"/>
        <v>-6183986675616657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-6183986675616657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-25766611148402.738</v>
      </c>
      <c r="L5733" s="444">
        <f t="shared" ca="1" si="194"/>
        <v>-6209753286765060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-6209753286765060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-25873972028187.75</v>
      </c>
      <c r="L5734" s="444">
        <f t="shared" ca="1" si="194"/>
        <v>-6235627258793248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-6235627258793248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-25981780244971.867</v>
      </c>
      <c r="L5735" s="444">
        <f t="shared" ca="1" si="194"/>
        <v>-6261609039038220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-6261609039038220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-26090037662659.25</v>
      </c>
      <c r="L5736" s="444">
        <f t="shared" ca="1" si="194"/>
        <v>-6287699076700879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-6287699076700879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-26198746152920.328</v>
      </c>
      <c r="L5737" s="444">
        <f t="shared" ca="1" si="194"/>
        <v>-6313897822853799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-6313897822853799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-26307907595224.164</v>
      </c>
      <c r="L5738" s="444">
        <f t="shared" ca="1" si="194"/>
        <v>-6340205730449023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-6340205730449023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-26417523876870.93</v>
      </c>
      <c r="L5739" s="444">
        <f t="shared" ca="1" si="194"/>
        <v>-6366623254325894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-6366623254325894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-26527596893024.559</v>
      </c>
      <c r="L5740" s="444">
        <f t="shared" ca="1" si="194"/>
        <v>-6393150851218919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-6393150851218919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-26638128546745.496</v>
      </c>
      <c r="L5741" s="444">
        <f t="shared" ca="1" si="194"/>
        <v>-6419788979765664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-6419788979765664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-26749120749023.602</v>
      </c>
      <c r="L5742" s="444">
        <f t="shared" ca="1" si="194"/>
        <v>-6446538100514688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-6446538100514688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-26860575418811.199</v>
      </c>
      <c r="L5743" s="444">
        <f t="shared" ca="1" si="194"/>
        <v>-6473398675933499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-6473398675933499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-26972494483056.246</v>
      </c>
      <c r="L5744" s="444">
        <f t="shared" ca="1" si="194"/>
        <v>-6500371170416555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-6500371170416555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-27084879876735.645</v>
      </c>
      <c r="L5745" s="444">
        <f t="shared" ca="1" si="194"/>
        <v>-6527456050293291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-6527456050293291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-27197733542888.711</v>
      </c>
      <c r="L5746" s="444">
        <f t="shared" ca="1" si="194"/>
        <v>-6554653783836180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-6554653783836180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-27311057432650.75</v>
      </c>
      <c r="L5747" s="444">
        <f t="shared" ca="1" si="194"/>
        <v>-6581964841268831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-6581964841268831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-27424853505286.797</v>
      </c>
      <c r="L5748" s="444">
        <f t="shared" ca="1" si="194"/>
        <v>-6609389694774118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-6609389694774118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-27539123728225.492</v>
      </c>
      <c r="L5749" s="444">
        <f t="shared" ca="1" si="194"/>
        <v>-6636928818502343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-6636928818502343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-27653870077093.094</v>
      </c>
      <c r="L5750" s="444">
        <f t="shared" ca="1" si="194"/>
        <v>-6664582688579436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-6664582688579436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-27769094535747.648</v>
      </c>
      <c r="L5751" s="444">
        <f t="shared" ca="1" si="194"/>
        <v>-6692351783115184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-6692351783115184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-27884799096313.266</v>
      </c>
      <c r="L5752" s="444">
        <f t="shared" ca="1" si="194"/>
        <v>-6720236582211497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-6720236582211497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-28000985759214.57</v>
      </c>
      <c r="L5753" s="444">
        <f t="shared" ca="1" si="194"/>
        <v>-6748237567970712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-6748237567970712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-28117656533211.301</v>
      </c>
      <c r="L5754" s="444">
        <f t="shared" ca="1" si="194"/>
        <v>-6776355224503923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-6776355224503923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-28234813435433.012</v>
      </c>
      <c r="L5755" s="444">
        <f t="shared" ca="1" si="194"/>
        <v>-6804590037939356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-6804590037939356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-28352458491413.984</v>
      </c>
      <c r="L5756" s="444">
        <f t="shared" ca="1" si="194"/>
        <v>-6832942496430770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-6832942496430770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-28470593735128.207</v>
      </c>
      <c r="L5757" s="444">
        <f t="shared" ca="1" si="194"/>
        <v>-6861413090165898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-6861413090165898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-28589221209024.574</v>
      </c>
      <c r="L5758" s="444">
        <f t="shared" ca="1" si="194"/>
        <v>-6890002311374923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-6890002311374923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-28708342964062.18</v>
      </c>
      <c r="L5759" s="444">
        <f t="shared" ca="1" si="194"/>
        <v>-6918710654338985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-6918710654338985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-28827961059745.77</v>
      </c>
      <c r="L5760" s="444">
        <f t="shared" ca="1" si="194"/>
        <v>-6947538615398731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-6947538615398731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-28948077564161.379</v>
      </c>
      <c r="L5761" s="444">
        <f t="shared" ca="1" si="194"/>
        <v>-6976486692962892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-6976486692962892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-29068694554012.051</v>
      </c>
      <c r="L5762" s="444">
        <f t="shared" ca="1" si="194"/>
        <v>-7005555387516904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-7005555387516904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-29189814114653.766</v>
      </c>
      <c r="L5763" s="444">
        <f t="shared" ca="1" si="194"/>
        <v>-7034745201631558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-7034745201631558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-29311438340131.492</v>
      </c>
      <c r="L5764" s="444">
        <f t="shared" ca="1" si="194"/>
        <v>-7064056639971689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-7064056639971689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-29433569333215.371</v>
      </c>
      <c r="L5765" s="444">
        <f t="shared" ca="1" si="194"/>
        <v>-7093490209304904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-7093490209304904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-29556209205437.098</v>
      </c>
      <c r="L5766" s="444">
        <f t="shared" ca="1" si="194"/>
        <v>-7123046418510341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-7123046418510341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-29679360077126.422</v>
      </c>
      <c r="L5767" s="444">
        <f t="shared" ca="1" si="194"/>
        <v>-7152725778587467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-7152725778587467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-29803024077447.781</v>
      </c>
      <c r="L5768" s="444">
        <f t="shared" ca="1" si="194"/>
        <v>-7182528802664915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-7182528802664915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-29927203344437.145</v>
      </c>
      <c r="L5769" s="444">
        <f t="shared" ca="1" si="194"/>
        <v>-7212456006009352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-7212456006009352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-30051900025038.965</v>
      </c>
      <c r="L5770" s="444">
        <f t="shared" ca="1" si="194"/>
        <v>-7242507906034391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-7242507906034391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-30177116275143.293</v>
      </c>
      <c r="L5771" s="444">
        <f t="shared" ca="1" si="194"/>
        <v>-7272685022309534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-7272685022309534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-30302854259623.059</v>
      </c>
      <c r="L5772" s="444">
        <f t="shared" ca="1" si="194"/>
        <v>-7302987876569157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-7302987876569157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-30429116152371.492</v>
      </c>
      <c r="L5773" s="444">
        <f t="shared" ca="1" si="194"/>
        <v>-7333416992721528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-7333416992721528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-30555904136339.699</v>
      </c>
      <c r="L5774" s="444">
        <f t="shared" ca="1" si="194"/>
        <v>-7363972896857868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-7363972896857868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-30683220403574.449</v>
      </c>
      <c r="L5775" s="444">
        <f t="shared" ca="1" si="194"/>
        <v>-7394656117261442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-7394656117261442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-30811067155256.012</v>
      </c>
      <c r="L5776" s="444">
        <f t="shared" ca="1" si="194"/>
        <v>-7425467184416698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-7425467184416698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-30939446601736.242</v>
      </c>
      <c r="L5777" s="444">
        <f t="shared" ca="1" si="194"/>
        <v>-7456406631018434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-7456406631018434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-31068360962576.809</v>
      </c>
      <c r="L5778" s="444">
        <f t="shared" ca="1" si="194"/>
        <v>-7487474991981011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-7487474991981011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-31197812466587.547</v>
      </c>
      <c r="L5779" s="444">
        <f t="shared" ca="1" si="194"/>
        <v>-7518672804447599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-7518672804447599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-31327803351864.996</v>
      </c>
      <c r="L5780" s="444">
        <f t="shared" ca="1" si="194"/>
        <v>-7550000607799464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-7550000607799464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-31458335865831.098</v>
      </c>
      <c r="L5781" s="444">
        <f t="shared" ca="1" si="194"/>
        <v>-7581458943665295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-7581458943665295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-31589412265272.063</v>
      </c>
      <c r="L5782" s="444">
        <f t="shared" ca="1" si="194"/>
        <v>-7613048355930567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-7613048355930567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-31721034816377.363</v>
      </c>
      <c r="L5783" s="444">
        <f t="shared" ca="1" si="194"/>
        <v>-7644769390746944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-7644769390746944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-31853205794778.934</v>
      </c>
      <c r="L5784" s="444">
        <f t="shared" ca="1" si="194"/>
        <v>-7676622596541723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-7676622596541723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-31985927485590.512</v>
      </c>
      <c r="L5785" s="444">
        <f t="shared" ca="1" si="194"/>
        <v>-7708608524027314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-7708608524027314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-32119202183447.141</v>
      </c>
      <c r="L5786" s="444">
        <f t="shared" ca="1" si="194"/>
        <v>-7740727726210761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-7740727726210761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-32253032192544.836</v>
      </c>
      <c r="L5787" s="444">
        <f t="shared" ca="1" si="194"/>
        <v>-7772980758403306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-7772980758403306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-32387419826680.441</v>
      </c>
      <c r="L5788" s="444">
        <f t="shared" ca="1" si="194"/>
        <v>-7805368178229986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-7805368178229986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-32522367409291.609</v>
      </c>
      <c r="L5789" s="444">
        <f t="shared" ca="1" si="194"/>
        <v>-7837890545639278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-7837890545639278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-32657877273496.992</v>
      </c>
      <c r="L5790" s="444">
        <f t="shared" ca="1" si="194"/>
        <v>-7870548422912775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-7870548422912775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-32793951762136.566</v>
      </c>
      <c r="L5791" s="444">
        <f t="shared" ca="1" si="194"/>
        <v>-7903342374674912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-7903342374674912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-32930593227812.133</v>
      </c>
      <c r="L5792" s="444">
        <f t="shared" ca="1" si="194"/>
        <v>-7936272967902724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-7936272967902724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-33067804032928.016</v>
      </c>
      <c r="L5793" s="444">
        <f t="shared" ca="1" si="194"/>
        <v>-7969340771935652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-7969340771935652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-33205586549731.883</v>
      </c>
      <c r="L5794" s="444">
        <f t="shared" ca="1" si="194"/>
        <v>-8002546358485384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-8002546358485384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-33343943160355.766</v>
      </c>
      <c r="L5795" s="444">
        <f t="shared" ca="1" si="194"/>
        <v>-8035890301645740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-8035890301645740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-33482876256857.25</v>
      </c>
      <c r="L5796" s="444">
        <f t="shared" ca="1" si="194"/>
        <v>-8069373177902597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-8069373177902597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-33622388241260.82</v>
      </c>
      <c r="L5797" s="444">
        <f t="shared" ca="1" si="194"/>
        <v>-8102995566143858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-8102995566143858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-33762481525599.41</v>
      </c>
      <c r="L5798" s="444">
        <f t="shared" ca="1" si="194"/>
        <v>-8136758047669457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-8136758047669457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-33903158531956.07</v>
      </c>
      <c r="L5799" s="444">
        <f t="shared" ca="1" si="194"/>
        <v>-8170661206201413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-8170661206201413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-34044421692505.883</v>
      </c>
      <c r="L5800" s="444">
        <f t="shared" ca="1" si="194"/>
        <v>-8204705627893919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-8204705627893919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-34186273449557.996</v>
      </c>
      <c r="L5801" s="444">
        <f t="shared" ca="1" si="194"/>
        <v>-8238891901343477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-8238891901343477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-34328716255597.82</v>
      </c>
      <c r="L5802" s="444">
        <f t="shared" ca="1" si="194"/>
        <v>-8273220617599075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-8273220617599075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-34471752573329.48</v>
      </c>
      <c r="L5803" s="444">
        <f t="shared" ca="1" si="194"/>
        <v>-8307692370172404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-8307692370172404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-34615384875718.344</v>
      </c>
      <c r="L5804" s="444">
        <f t="shared" ca="1" si="194"/>
        <v>-8342307755048122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-8342307755048122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-34759615646033.844</v>
      </c>
      <c r="L5805" s="444">
        <f t="shared" ca="1" si="194"/>
        <v>-8377067370694156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-8377067370694156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-34904447377892.313</v>
      </c>
      <c r="L5806" s="444">
        <f t="shared" ca="1" si="194"/>
        <v>-8411971818072048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-8411971818072048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-35049882575300.199</v>
      </c>
      <c r="L5807" s="444">
        <f t="shared" ca="1" si="194"/>
        <v>-8447021700647348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-8447021700647348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-35195923752697.289</v>
      </c>
      <c r="L5808" s="444">
        <f t="shared" ca="1" si="194"/>
        <v>-8482217624400045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-8482217624400045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-35342573435000.188</v>
      </c>
      <c r="L5809" s="444">
        <f t="shared" ca="1" si="194"/>
        <v>-8517560197835045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-8517560197835045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-35489834157646.023</v>
      </c>
      <c r="L5810" s="444">
        <f t="shared" ca="1" si="194"/>
        <v>-8553050031992691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-8553050031992691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-35637708466636.211</v>
      </c>
      <c r="L5811" s="444">
        <f t="shared" ca="1" si="194"/>
        <v>-8588687740459327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-8588687740459327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-35786198918580.531</v>
      </c>
      <c r="L5812" s="444">
        <f t="shared" ca="1" si="194"/>
        <v>-8624473939377908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-8624473939377908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-35935308080741.281</v>
      </c>
      <c r="L5813" s="444">
        <f t="shared" ca="1" si="194"/>
        <v>-8660409247458649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-8660409247458649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-36085038531077.711</v>
      </c>
      <c r="L5814" s="444">
        <f t="shared" ca="1" si="194"/>
        <v>-8696494285989727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-8696494285989727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-36235392858290.531</v>
      </c>
      <c r="L5815" s="444">
        <f t="shared" ca="1" si="194"/>
        <v>-8732729678848018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-8732729678848018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-36386373661866.742</v>
      </c>
      <c r="L5816" s="444">
        <f t="shared" ca="1" si="194"/>
        <v>-8769116052509885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-8769116052509885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-36537983552124.523</v>
      </c>
      <c r="L5817" s="444">
        <f t="shared" ca="1" si="194"/>
        <v>-8805654036062010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-8805654036062010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-36690225150258.367</v>
      </c>
      <c r="L5818" s="444">
        <f t="shared" ca="1" si="194"/>
        <v>-8842344261212268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-8842344261212268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-36843101088384.453</v>
      </c>
      <c r="L5819" s="444">
        <f t="shared" ca="1" si="194"/>
        <v>-8879187362300652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-8879187362300652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-36996614009586.047</v>
      </c>
      <c r="L5820" s="444">
        <f t="shared" ca="1" si="194"/>
        <v>-8916183976310238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-8916183976310238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-37150766567959.328</v>
      </c>
      <c r="L5821" s="444">
        <f t="shared" ca="1" si="194"/>
        <v>-8953334742878197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-8953334742878197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-37305561428659.156</v>
      </c>
      <c r="L5822" s="444">
        <f t="shared" ca="1" si="194"/>
        <v>-8990640304306856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-8990640304306856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-37461001267945.234</v>
      </c>
      <c r="L5823" s="444">
        <f t="shared" ca="1" si="194"/>
        <v>-9028101305574802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-9028101305574802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-37617088773228.344</v>
      </c>
      <c r="L5824" s="444">
        <f t="shared" ca="1" si="194"/>
        <v>-9065718394348030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-9065718394348030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-37773826643116.789</v>
      </c>
      <c r="L5825" s="444">
        <f t="shared" ca="1" si="194"/>
        <v>-9103492220991146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-9103492220991146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-37931217587463.109</v>
      </c>
      <c r="L5826" s="444">
        <f t="shared" ca="1" si="194"/>
        <v>-9141423438578610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-9141423438578610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-38089264327410.875</v>
      </c>
      <c r="L5827" s="444">
        <f t="shared" ca="1" si="194"/>
        <v>-9179512702906020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-9179512702906020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-38247969595441.75</v>
      </c>
      <c r="L5828" s="444">
        <f t="shared" ca="1" si="194"/>
        <v>-9217760672501462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-9217760672501462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-38407336135422.758</v>
      </c>
      <c r="L5829" s="444">
        <f t="shared" ca="1" si="194"/>
        <v>-9256168008636884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-9256168008636884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-38567366702653.68</v>
      </c>
      <c r="L5830" s="444">
        <f t="shared" ca="1" si="194"/>
        <v>-9294735375339538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-9294735375339538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-38728064063914.742</v>
      </c>
      <c r="L5831" s="444">
        <f t="shared" ca="1" si="194"/>
        <v>-9333463439403452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-9333463439403452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-38889430997514.383</v>
      </c>
      <c r="L5832" s="444">
        <f t="shared" ca="1" si="194"/>
        <v>-9372352870400966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-9372352870400966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-39051470293337.359</v>
      </c>
      <c r="L5833" s="444">
        <f t="shared" ca="1" si="194"/>
        <v>-9411404340694304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-9411404340694304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-39214184752892.93</v>
      </c>
      <c r="L5834" s="444">
        <f t="shared" ca="1" si="194"/>
        <v>-9450618525447196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-9450618525447196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-39377577189363.313</v>
      </c>
      <c r="L5835" s="444">
        <f t="shared" ca="1" si="194"/>
        <v>-9489996102636560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-9489996102636560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-39541650427652.336</v>
      </c>
      <c r="L5836" s="444">
        <f t="shared" ca="1" si="194"/>
        <v>-9529537753064212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-9529537753064212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-39706407304434.219</v>
      </c>
      <c r="L5837" s="444">
        <f t="shared" ca="1" si="194"/>
        <v>-9569244160368646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-9569244160368646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-39871850668202.688</v>
      </c>
      <c r="L5838" s="444">
        <f t="shared" ca="1" si="194"/>
        <v>-9609116011036848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-9609116011036848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-40037983379320.203</v>
      </c>
      <c r="L5839" s="444">
        <f t="shared" ca="1" si="194"/>
        <v>-9649153994416168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-9649153994416168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-40204808310067.367</v>
      </c>
      <c r="L5840" s="444">
        <f t="shared" ca="1" si="194"/>
        <v>-9689358802726236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-9689358802726236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-40372328344692.648</v>
      </c>
      <c r="L5841" s="444">
        <f t="shared" ca="1" si="194"/>
        <v>-9729731131070928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-9729731131070928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-40540546379462.203</v>
      </c>
      <c r="L5842" s="444">
        <f t="shared" ca="1" si="194"/>
        <v>-9770271677450390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-9770271677450390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-40709465322709.961</v>
      </c>
      <c r="L5843" s="444">
        <f t="shared" ca="1" si="194"/>
        <v>-9810981142773100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-9810981142773100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-40879088094887.914</v>
      </c>
      <c r="L5844" s="444">
        <f t="shared" ca="1" si="194"/>
        <v>-9851860230867988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-9851860230867988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-41049417628616.617</v>
      </c>
      <c r="L5845" s="444">
        <f t="shared" ca="1" si="194"/>
        <v>-9892909648496604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-9892909648496604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-41220456868735.852</v>
      </c>
      <c r="L5846" s="444">
        <f t="shared" ca="1" si="194"/>
        <v>-9934130105365340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-9934130105365340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-41392208772355.586</v>
      </c>
      <c r="L5847" s="444">
        <f t="shared" ca="1" si="194"/>
        <v>-9975522314137696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-9975522314137696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-41564676308907.063</v>
      </c>
      <c r="L5848" s="444">
        <f t="shared" ca="1" si="194"/>
        <v>-1.0017086990446604E+16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-1.0017086990446604E+16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-41737862460194.18</v>
      </c>
      <c r="L5849" s="444">
        <f t="shared" ca="1" si="194"/>
        <v>-1.0058824852906798E+16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-1.0058824852906798E+16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-41911770220444.992</v>
      </c>
      <c r="L5850" s="444">
        <f t="shared" ca="1" si="194"/>
        <v>-1.0100736623127242E+16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-1.0100736623127242E+16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-42086402596363.508</v>
      </c>
      <c r="L5851" s="444">
        <f t="shared" ca="1" si="194"/>
        <v>-1.0142823025723606E+16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-1.0142823025723606E+16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-42261762607181.688</v>
      </c>
      <c r="L5852" s="444">
        <f t="shared" ca="1" si="194"/>
        <v>-1.0185084788330788E+16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-1.0185084788330788E+16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-42437853284711.617</v>
      </c>
      <c r="L5853" s="444">
        <f t="shared" ca="1" si="194"/>
        <v>-1.02275226416155E+16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-1.02275226416155E+16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-42614677673397.914</v>
      </c>
      <c r="L5854" s="444">
        <f t="shared" ca="1" si="194"/>
        <v>-1.0270137319288898E+16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-1.0270137319288898E+16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-42792238830370.406</v>
      </c>
      <c r="L5855" s="444">
        <f t="shared" ca="1" si="194"/>
        <v>-1.0312929558119268E+16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-1.0312929558119268E+16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-42970539825496.953</v>
      </c>
      <c r="L5856" s="444">
        <f t="shared" ca="1" si="194"/>
        <v>-1.0355900097944764E+16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-1.0355900097944764E+16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-43149583741436.516</v>
      </c>
      <c r="L5857" s="444">
        <f t="shared" ca="1" si="194"/>
        <v>-1.03990496816862E+16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-1.03990496816862E+16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-43329373673692.5</v>
      </c>
      <c r="L5858" s="444">
        <f t="shared" ca="1" si="194"/>
        <v>-1.0442379055359892E+16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-1.0442379055359892E+16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-43509912730666.219</v>
      </c>
      <c r="L5859" s="444">
        <f t="shared" ca="1" si="194"/>
        <v>-1.0485888968090558E+16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-1.0485888968090558E+16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-43691204033710.656</v>
      </c>
      <c r="L5860" s="444">
        <f t="shared" ca="1" si="194"/>
        <v>-1.0529580172124268E+16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-1.0529580172124268E+16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-43873250717184.453</v>
      </c>
      <c r="L5861" s="444">
        <f t="shared" ca="1" si="194"/>
        <v>-1.0573453422841452E+16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-1.0573453422841452E+16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-44056055928506.047</v>
      </c>
      <c r="L5862" s="444">
        <f t="shared" ca="1" si="194"/>
        <v>-1.0617509478769958E+16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-1.0617509478769958E+16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-44239622828208.156</v>
      </c>
      <c r="L5863" s="444">
        <f t="shared" ca="1" si="194"/>
        <v>-1.0661749101598166E+16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-1.0661749101598166E+16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-44423954589992.359</v>
      </c>
      <c r="L5864" s="444">
        <f t="shared" ca="1" si="194"/>
        <v>-1.0706173056188158E+16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-1.0706173056188158E+16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-44609054400783.992</v>
      </c>
      <c r="L5865" s="444">
        <f t="shared" ca="1" si="194"/>
        <v>-1.0750782110588942E+16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-1.0750782110588942E+16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-44794925460787.258</v>
      </c>
      <c r="L5866" s="444">
        <f t="shared" ca="1" si="194"/>
        <v>-1.079557703604973E+16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-1.079557703604973E+16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-44981570983540.539</v>
      </c>
      <c r="L5867" s="444">
        <f t="shared" ca="1" si="194"/>
        <v>-1.084055860703327E+16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-1.084055860703327E+16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-45168994195971.961</v>
      </c>
      <c r="L5868" s="444">
        <f t="shared" ca="1" si="194"/>
        <v>-1.0885727601229242E+16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-1.0885727601229242E+16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-45357198338455.172</v>
      </c>
      <c r="L5869" s="444">
        <f t="shared" ca="1" si="194"/>
        <v>-1.0931084799567698E+16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-1.0931084799567698E+16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-45546186664865.406</v>
      </c>
      <c r="L5870" s="444">
        <f t="shared" ca="1" si="194"/>
        <v>-1.0976630986232564E+16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-1.0976630986232564E+16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-45735962442635.68</v>
      </c>
      <c r="L5871" s="444">
        <f t="shared" ca="1" si="194"/>
        <v>-1.10223669486752E+16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-1.10223669486752E+16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-45926528952813.336</v>
      </c>
      <c r="L5872" s="444">
        <f t="shared" ca="1" si="194"/>
        <v>-1.1068293477628014E+16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-1.1068293477628014E+16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-46117889490116.727</v>
      </c>
      <c r="L5873" s="444">
        <f t="shared" ref="L5873:L6127" ca="1" si="199">I5873-J5873+K5873</f>
        <v>-1.111441136711813E+16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-1.111441136711813E+16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-46310047362992.211</v>
      </c>
      <c r="L5874" s="444">
        <f t="shared" ca="1" si="199"/>
        <v>-1.1160721414481122E+16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-1.1160721414481122E+16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-46503005893671.344</v>
      </c>
      <c r="L5875" s="444">
        <f t="shared" ca="1" si="199"/>
        <v>-1.1207224420374794E+16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-1.1207224420374794E+16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-46696768418228.305</v>
      </c>
      <c r="L5876" s="444">
        <f t="shared" ca="1" si="199"/>
        <v>-1.1253921188793022E+16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-1.1253921188793022E+16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-46891338286637.594</v>
      </c>
      <c r="L5877" s="444">
        <f t="shared" ca="1" si="199"/>
        <v>-1.130081252707966E+16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-1.130081252707966E+16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-47086718862831.914</v>
      </c>
      <c r="L5878" s="444">
        <f t="shared" ca="1" si="199"/>
        <v>-1.1347899245942492E+16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-1.1347899245942492E+16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-47282913524760.383</v>
      </c>
      <c r="L5879" s="444">
        <f t="shared" ca="1" si="199"/>
        <v>-1.1395182159467252E+16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-1.1395182159467252E+16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-47479925664446.883</v>
      </c>
      <c r="L5880" s="444">
        <f t="shared" ca="1" si="199"/>
        <v>-1.1442662085131698E+16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-1.1442662085131698E+16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-47677758688048.742</v>
      </c>
      <c r="L5881" s="444">
        <f t="shared" ca="1" si="199"/>
        <v>-1.1490339843819746E+16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-1.1490339843819746E+16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-47876416015915.609</v>
      </c>
      <c r="L5882" s="444">
        <f t="shared" ca="1" si="199"/>
        <v>-1.1538216259835662E+16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-1.1538216259835662E+16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-48075901082648.594</v>
      </c>
      <c r="L5883" s="444">
        <f t="shared" ca="1" si="199"/>
        <v>-1.158629216091831E+16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-1.158629216091831E+16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-48276217337159.625</v>
      </c>
      <c r="L5884" s="444">
        <f t="shared" ca="1" si="199"/>
        <v>-1.163456837825547E+16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-1.163456837825547E+16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-48477368242731.125</v>
      </c>
      <c r="L5885" s="444">
        <f t="shared" ca="1" si="199"/>
        <v>-1.1683045746498202E+16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-1.1683045746498202E+16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-48679357277075.844</v>
      </c>
      <c r="L5886" s="444">
        <f t="shared" ca="1" si="199"/>
        <v>-1.1731725103775278E+16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-1.1731725103775278E+16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-48882187932396.992</v>
      </c>
      <c r="L5887" s="444">
        <f t="shared" ca="1" si="199"/>
        <v>-1.1780607291707674E+16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-1.1780607291707674E+16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-49085863715448.641</v>
      </c>
      <c r="L5888" s="444">
        <f t="shared" ca="1" si="199"/>
        <v>-1.1829693155423122E+16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-1.1829693155423122E+16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-49290388147596.344</v>
      </c>
      <c r="L5889" s="444">
        <f t="shared" ca="1" si="199"/>
        <v>-1.1878983543570718E+16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-1.1878983543570718E+16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-49495764764877.992</v>
      </c>
      <c r="L5890" s="444">
        <f t="shared" ca="1" si="199"/>
        <v>-1.1928479308335596E+16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-1.1928479308335596E+16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-49701997118064.984</v>
      </c>
      <c r="L5891" s="444">
        <f t="shared" ca="1" si="199"/>
        <v>-1.197818130545366E+16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-1.197818130545366E+16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-49909088772723.586</v>
      </c>
      <c r="L5892" s="444">
        <f t="shared" ca="1" si="199"/>
        <v>-1.2028090394226384E+16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-1.2028090394226384E+16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-50117043309276.602</v>
      </c>
      <c r="L5893" s="444">
        <f t="shared" ca="1" si="199"/>
        <v>-1.207820743753566E+16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-1.207820743753566E+16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-50325864323065.25</v>
      </c>
      <c r="L5894" s="444">
        <f t="shared" ca="1" si="199"/>
        <v>-1.2128533301858726E+16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-1.2128533301858726E+16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-50535555424411.359</v>
      </c>
      <c r="L5895" s="444">
        <f t="shared" ca="1" si="199"/>
        <v>-1.2179068857283138E+16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-1.2179068857283138E+16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-50746120238679.742</v>
      </c>
      <c r="L5896" s="444">
        <f t="shared" ca="1" si="199"/>
        <v>-1.2229814977521818E+16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-1.2229814977521818E+16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-50957562406340.906</v>
      </c>
      <c r="L5897" s="444">
        <f t="shared" ca="1" si="199"/>
        <v>-1.2280772539928158E+16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-1.2280772539928158E+16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-51169885583033.992</v>
      </c>
      <c r="L5898" s="444">
        <f t="shared" ca="1" si="199"/>
        <v>-1.2331942425511192E+16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-1.2331942425511192E+16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-51383093439629.969</v>
      </c>
      <c r="L5899" s="444">
        <f t="shared" ca="1" si="199"/>
        <v>-1.2383325518950822E+16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-1.2383325518950822E+16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-51597189662295.094</v>
      </c>
      <c r="L5900" s="444">
        <f t="shared" ca="1" si="199"/>
        <v>-1.2434922708613118E+16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-1.2434922708613118E+16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-51812177952554.656</v>
      </c>
      <c r="L5901" s="444">
        <f t="shared" ca="1" si="199"/>
        <v>-1.2486734886565672E+16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-1.2486734886565672E+16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-52028062027356.969</v>
      </c>
      <c r="L5902" s="444">
        <f t="shared" ca="1" si="199"/>
        <v>-1.2538762948593028E+16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-1.2538762948593028E+16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-52244845619137.617</v>
      </c>
      <c r="L5903" s="444">
        <f t="shared" ca="1" si="199"/>
        <v>-1.2591007794212166E+16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-1.2591007794212166E+16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-52462532475884.023</v>
      </c>
      <c r="L5904" s="444">
        <f t="shared" ca="1" si="199"/>
        <v>-1.264347032668805E+16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-1.264347032668805E+16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-52681126361200.211</v>
      </c>
      <c r="L5905" s="444">
        <f t="shared" ca="1" si="199"/>
        <v>-1.269615145304925E+16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-1.269615145304925E+16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-52900631054371.875</v>
      </c>
      <c r="L5906" s="444">
        <f t="shared" ca="1" si="199"/>
        <v>-1.2749052084103622E+16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-1.2749052084103622E+16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-53121050350431.758</v>
      </c>
      <c r="L5907" s="444">
        <f t="shared" ca="1" si="199"/>
        <v>-1.2802173134454054E+16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-1.2802173134454054E+16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-53342388060225.227</v>
      </c>
      <c r="L5908" s="444">
        <f t="shared" ca="1" si="199"/>
        <v>-1.285551552251428E+16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-1.285551552251428E+16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-53564648010476.164</v>
      </c>
      <c r="L5909" s="444">
        <f t="shared" ca="1" si="199"/>
        <v>-1.2909080170524756E+16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-1.2909080170524756E+16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-53787834043853.148</v>
      </c>
      <c r="L5910" s="444">
        <f t="shared" ca="1" si="199"/>
        <v>-1.296286800456861E+16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-1.296286800456861E+16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-54011950019035.875</v>
      </c>
      <c r="L5911" s="444">
        <f t="shared" ca="1" si="199"/>
        <v>-1.3016879954587646E+16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-1.3016879954587646E+16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-54236999810781.859</v>
      </c>
      <c r="L5912" s="444">
        <f t="shared" ca="1" si="199"/>
        <v>-1.3071116954398428E+16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-1.3071116954398428E+16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-54462987309993.453</v>
      </c>
      <c r="L5913" s="444">
        <f t="shared" ca="1" si="199"/>
        <v>-1.3125579941708422E+16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-1.3125579941708422E+16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-54689916423785.094</v>
      </c>
      <c r="L5914" s="444">
        <f t="shared" ca="1" si="199"/>
        <v>-1.3180269858132208E+16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-1.3180269858132208E+16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-54917791075550.867</v>
      </c>
      <c r="L5915" s="444">
        <f t="shared" ca="1" si="199"/>
        <v>-1.3235187649207758E+16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-1.3235187649207758E+16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-55146615205032.328</v>
      </c>
      <c r="L5916" s="444">
        <f t="shared" ca="1" si="199"/>
        <v>-1.329033426441279E+16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-1.329033426441279E+16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-55376392768386.625</v>
      </c>
      <c r="L5917" s="444">
        <f t="shared" ca="1" si="199"/>
        <v>-1.3345710657181176E+16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-1.3345710657181176E+16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-55607127738254.898</v>
      </c>
      <c r="L5918" s="444">
        <f t="shared" ca="1" si="199"/>
        <v>-1.340131778491943E+16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-1.340131778491943E+16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-55838824103830.961</v>
      </c>
      <c r="L5919" s="444">
        <f t="shared" ca="1" si="199"/>
        <v>-1.345715660902326E+16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-1.345715660902326E+16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-56071485870930.25</v>
      </c>
      <c r="L5920" s="444">
        <f t="shared" ca="1" si="199"/>
        <v>-1.351322809489419E+16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-1.351322809489419E+16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-56305117062059.125</v>
      </c>
      <c r="L5921" s="444">
        <f t="shared" ca="1" si="199"/>
        <v>-1.356953321195625E+16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-1.356953321195625E+16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-56539721716484.375</v>
      </c>
      <c r="L5922" s="444">
        <f t="shared" ca="1" si="199"/>
        <v>-1.3626072933672734E+16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-1.3626072933672734E+16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-56775303890303.055</v>
      </c>
      <c r="L5923" s="444">
        <f t="shared" ca="1" si="199"/>
        <v>-1.3682848237563038E+16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-1.3682848237563038E+16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-57011867656512.656</v>
      </c>
      <c r="L5924" s="444">
        <f t="shared" ca="1" si="199"/>
        <v>-1.373986010521955E+16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-1.373986010521955E+16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-57249417105081.461</v>
      </c>
      <c r="L5925" s="444">
        <f t="shared" ca="1" si="199"/>
        <v>-1.3797109522324632E+16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-1.3797109522324632E+16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-57487956343019.297</v>
      </c>
      <c r="L5926" s="444">
        <f t="shared" ca="1" si="199"/>
        <v>-1.3854597478667652E+16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-1.3854597478667652E+16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-57727489494448.547</v>
      </c>
      <c r="L5927" s="444">
        <f t="shared" ca="1" si="199"/>
        <v>-1.39123249681621E+16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-1.39123249681621E+16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-57968020700675.414</v>
      </c>
      <c r="L5928" s="444">
        <f t="shared" ca="1" si="199"/>
        <v>-1.3970292988862776E+16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-1.3970292988862776E+16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-58209554120261.563</v>
      </c>
      <c r="L5929" s="444">
        <f t="shared" ca="1" si="199"/>
        <v>-1.4028502542983038E+16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-1.4028502542983038E+16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-58452093929095.992</v>
      </c>
      <c r="L5930" s="444">
        <f t="shared" ca="1" si="199"/>
        <v>-1.4086954636912134E+16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-1.4086954636912134E+16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-58695644320467.227</v>
      </c>
      <c r="L5931" s="444">
        <f t="shared" ca="1" si="199"/>
        <v>-1.4145650281232602E+16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-1.4145650281232602E+16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-58940209505135.836</v>
      </c>
      <c r="L5932" s="444">
        <f t="shared" ca="1" si="199"/>
        <v>-1.4204590490737738E+16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-1.4204590490737738E+16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-59185793711407.242</v>
      </c>
      <c r="L5933" s="444">
        <f t="shared" ca="1" si="199"/>
        <v>-1.4263776284449146E+16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-1.4263776284449146E+16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-59432401185204.773</v>
      </c>
      <c r="L5934" s="444">
        <f t="shared" ca="1" si="199"/>
        <v>-1.432320868563435E+16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-1.432320868563435E+16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-59680036190143.125</v>
      </c>
      <c r="L5935" s="444">
        <f t="shared" ca="1" si="199"/>
        <v>-1.4382888721824494E+16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-1.4382888721824494E+16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-59928703007602.063</v>
      </c>
      <c r="L5936" s="444">
        <f t="shared" ca="1" si="199"/>
        <v>-1.4442817424832096E+16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-1.4442817424832096E+16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-60178405936800.398</v>
      </c>
      <c r="L5937" s="444">
        <f t="shared" ca="1" si="199"/>
        <v>-1.4502995830768896E+16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-1.4502995830768896E+16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-60429149294870.398</v>
      </c>
      <c r="L5938" s="444">
        <f t="shared" ca="1" si="199"/>
        <v>-1.4563424980063766E+16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-1.4563424980063766E+16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-60680937416932.352</v>
      </c>
      <c r="L5939" s="444">
        <f t="shared" ca="1" si="199"/>
        <v>-1.4624105917480698E+16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-1.4624105917480698E+16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-60933774656169.57</v>
      </c>
      <c r="L5940" s="444">
        <f t="shared" ca="1" si="199"/>
        <v>-1.4685039692136868E+16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-1.4685039692136868E+16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-61187665383903.625</v>
      </c>
      <c r="L5941" s="444">
        <f t="shared" ca="1" si="199"/>
        <v>-1.4746227357520772E+16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-1.4746227357520772E+16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-61442613989669.883</v>
      </c>
      <c r="L5942" s="444">
        <f t="shared" ca="1" si="199"/>
        <v>-1.4807669971510442E+16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-1.4807669971510442E+16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-61698624881293.508</v>
      </c>
      <c r="L5943" s="444">
        <f t="shared" ca="1" si="199"/>
        <v>-1.4869368596391736E+16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-1.4869368596391736E+16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-61955702484965.563</v>
      </c>
      <c r="L5944" s="444">
        <f t="shared" ca="1" si="199"/>
        <v>-1.4931324298876702E+16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-1.4931324298876702E+16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-62213851245319.594</v>
      </c>
      <c r="L5945" s="444">
        <f t="shared" ca="1" si="199"/>
        <v>-1.4993538150122022E+16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-1.4993538150122022E+16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-62473075625508.422</v>
      </c>
      <c r="L5946" s="444">
        <f t="shared" ca="1" si="199"/>
        <v>-1.505601122574753E+16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-1.505601122574753E+16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-62733380107281.375</v>
      </c>
      <c r="L5947" s="444">
        <f t="shared" ca="1" si="199"/>
        <v>-1.5118744605854812E+16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-1.5118744605854812E+16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-62994769191061.727</v>
      </c>
      <c r="L5948" s="444">
        <f t="shared" ca="1" si="199"/>
        <v>-1.5181739375045874E+16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-1.5181739375045874E+16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-63257247396024.469</v>
      </c>
      <c r="L5949" s="444">
        <f t="shared" ca="1" si="199"/>
        <v>-1.5244996622441898E+16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-1.5244996622441898E+16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-63520819260174.57</v>
      </c>
      <c r="L5950" s="444">
        <f t="shared" ca="1" si="199"/>
        <v>-1.5308517441702072E+16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-1.5308517441702072E+16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-63785489340425.297</v>
      </c>
      <c r="L5951" s="444">
        <f t="shared" ca="1" si="199"/>
        <v>-1.5372302931042498E+16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-1.5372302931042498E+16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-64051262212677.07</v>
      </c>
      <c r="L5952" s="444">
        <f t="shared" ca="1" si="199"/>
        <v>-1.5436354193255176E+16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-1.5436354193255176E+16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-64318142471896.57</v>
      </c>
      <c r="L5953" s="444">
        <f t="shared" ca="1" si="199"/>
        <v>-1.5500672335727072E+16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-1.5500672335727072E+16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-64586134732196.125</v>
      </c>
      <c r="L5954" s="444">
        <f t="shared" ca="1" si="199"/>
        <v>-1.5565258470459268E+16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-1.5565258470459268E+16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-64855243626913.625</v>
      </c>
      <c r="L5955" s="444">
        <f t="shared" ca="1" si="199"/>
        <v>-1.5630113714086182E+16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-1.5630113714086182E+16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-65125473808692.422</v>
      </c>
      <c r="L5956" s="444">
        <f t="shared" ca="1" si="199"/>
        <v>-1.5695239187894874E+16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-1.5695239187894874E+16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-65396829949561.984</v>
      </c>
      <c r="L5957" s="444">
        <f t="shared" ca="1" si="199"/>
        <v>-1.5760636017844436E+16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-1.5760636017844436E+16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-65669316741018.477</v>
      </c>
      <c r="L5958" s="444">
        <f t="shared" ca="1" si="199"/>
        <v>-1.5826305334585454E+16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-1.5826305334585454E+16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-65942938894106.063</v>
      </c>
      <c r="L5959" s="444">
        <f t="shared" ca="1" si="199"/>
        <v>-1.589224827347956E+16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-1.589224827347956E+16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-66217701139498.172</v>
      </c>
      <c r="L5960" s="444">
        <f t="shared" ca="1" si="199"/>
        <v>-1.5958465974619058E+16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-1.5958465974619058E+16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-66493608227579.406</v>
      </c>
      <c r="L5961" s="444">
        <f t="shared" ca="1" si="199"/>
        <v>-1.6024959582846638E+16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-1.6024959582846638E+16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-66770664928527.656</v>
      </c>
      <c r="L5962" s="444">
        <f t="shared" ca="1" si="199"/>
        <v>-1.6091730247775166E+16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-1.6091730247775166E+16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-67048876032396.523</v>
      </c>
      <c r="L5963" s="444">
        <f t="shared" ca="1" si="199"/>
        <v>-1.6158779123807562E+16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-1.6158779123807562E+16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-67328246349198.172</v>
      </c>
      <c r="L5964" s="444">
        <f t="shared" ca="1" si="199"/>
        <v>-1.622610737015676E+16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-1.622610737015676E+16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-67608780708986.508</v>
      </c>
      <c r="L5965" s="444">
        <f t="shared" ca="1" si="199"/>
        <v>-1.6293716150865746E+16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-1.6293716150865746E+16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-67890483961940.609</v>
      </c>
      <c r="L5966" s="444">
        <f t="shared" ca="1" si="199"/>
        <v>-1.6361606634827686E+16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-1.6361606634827686E+16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-68173360978448.688</v>
      </c>
      <c r="L5967" s="444">
        <f t="shared" ca="1" si="199"/>
        <v>-1.6429779995806134E+16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-1.6429779995806134E+16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-68457416649192.227</v>
      </c>
      <c r="L5968" s="444">
        <f t="shared" ca="1" si="199"/>
        <v>-1.6498237412455326E+16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-1.6498237412455326E+16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-68742655885230.516</v>
      </c>
      <c r="L5969" s="444">
        <f t="shared" ca="1" si="199"/>
        <v>-1.6566980068340556E+16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-1.6566980068340556E+16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-69029083618085.648</v>
      </c>
      <c r="L5970" s="444">
        <f t="shared" ca="1" si="199"/>
        <v>-1.6636009151958642E+16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-1.6636009151958642E+16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-69316704799827.672</v>
      </c>
      <c r="L5971" s="444">
        <f t="shared" ca="1" si="199"/>
        <v>-1.670532585675847E+16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-1.670532585675847E+16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-69605524403160.289</v>
      </c>
      <c r="L5972" s="444">
        <f t="shared" ca="1" si="199"/>
        <v>-1.677493138116163E+16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-1.677493138116163E+16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-69895547421506.789</v>
      </c>
      <c r="L5973" s="444">
        <f t="shared" ca="1" si="199"/>
        <v>-1.6844826928583136E+16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-1.6844826928583136E+16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-70186778869096.406</v>
      </c>
      <c r="L5974" s="444">
        <f t="shared" ca="1" si="199"/>
        <v>-1.6915013707452232E+16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-1.6915013707452232E+16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-70479223781050.969</v>
      </c>
      <c r="L5975" s="444">
        <f t="shared" ca="1" si="199"/>
        <v>-1.6985492931233282E+16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-1.6985492931233282E+16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-70772887213472</v>
      </c>
      <c r="L5976" s="444">
        <f t="shared" ca="1" si="199"/>
        <v>-1.7056265818446754E+16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-1.7056265818446754E+16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-71067774243528.141</v>
      </c>
      <c r="L5977" s="444">
        <f t="shared" ca="1" si="199"/>
        <v>-1.7127333592690282E+16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-1.7127333592690282E+16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-71363889969542.844</v>
      </c>
      <c r="L5978" s="444">
        <f t="shared" ca="1" si="199"/>
        <v>-1.7198697482659824E+16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-1.7198697482659824E+16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-71661239511082.594</v>
      </c>
      <c r="L5979" s="444">
        <f t="shared" ca="1" si="199"/>
        <v>-1.7270358722170906E+16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-1.7270358722170906E+16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-71959828009045.438</v>
      </c>
      <c r="L5980" s="444">
        <f t="shared" ca="1" si="199"/>
        <v>-1.7342318550179952E+16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-1.7342318550179952E+16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-72259660625749.797</v>
      </c>
      <c r="L5981" s="444">
        <f t="shared" ca="1" si="199"/>
        <v>-1.7414578210805702E+16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-1.7414578210805702E+16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-72560742545023.75</v>
      </c>
      <c r="L5982" s="444">
        <f t="shared" ca="1" si="199"/>
        <v>-1.7487138953350726E+16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-1.7487138953350726E+16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-72863078972294.688</v>
      </c>
      <c r="L5983" s="444">
        <f t="shared" ca="1" si="199"/>
        <v>-1.756000203232302E+16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-1.756000203232302E+16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-73166675134679.25</v>
      </c>
      <c r="L5984" s="444">
        <f t="shared" ca="1" si="199"/>
        <v>-1.76331687074577E+16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-1.76331687074577E+16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-73471536281073.75</v>
      </c>
      <c r="L5985" s="444">
        <f t="shared" ca="1" si="199"/>
        <v>-1.7706640243738774E+16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-1.7706640243738774E+16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-73777667682244.906</v>
      </c>
      <c r="L5986" s="444">
        <f t="shared" ca="1" si="199"/>
        <v>-1.7780417911421018E+16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-1.7780417911421018E+16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-74085074630920.906</v>
      </c>
      <c r="L5987" s="444">
        <f t="shared" ca="1" si="199"/>
        <v>-1.7854502986051938E+16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-1.7854502986051938E+16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-74393762441883.078</v>
      </c>
      <c r="L5988" s="444">
        <f t="shared" ca="1" si="199"/>
        <v>-1.7928896748493822E+16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-1.7928896748493822E+16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-74703736452057.578</v>
      </c>
      <c r="L5989" s="444">
        <f t="shared" ca="1" si="199"/>
        <v>-1.800360048494588E+16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-1.800360048494588E+16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-75015002020607.828</v>
      </c>
      <c r="L5990" s="444">
        <f t="shared" ca="1" si="199"/>
        <v>-1.8078615486966488E+16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-1.8078615486966488E+16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-75327564529027.031</v>
      </c>
      <c r="L5991" s="444">
        <f t="shared" ca="1" si="199"/>
        <v>-1.8153943051495516E+16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-1.8153943051495516E+16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-75641429381231.313</v>
      </c>
      <c r="L5992" s="444">
        <f t="shared" ca="1" si="199"/>
        <v>-1.8229584480876748E+16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-1.8229584480876748E+16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-75956602003653.109</v>
      </c>
      <c r="L5993" s="444">
        <f t="shared" ca="1" si="199"/>
        <v>-1.83055410828804E+16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-1.83055410828804E+16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-76273087845335</v>
      </c>
      <c r="L5994" s="444">
        <f t="shared" ca="1" si="199"/>
        <v>-1.8381814170725736E+16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-1.8381814170725736E+16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-76590892378023.906</v>
      </c>
      <c r="L5995" s="444">
        <f t="shared" ca="1" si="199"/>
        <v>-1.845840506310376E+16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-1.845840506310376E+16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-76910021096265.672</v>
      </c>
      <c r="L5996" s="444">
        <f t="shared" ca="1" si="199"/>
        <v>-1.8535315084200024E+16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-1.8535315084200024E+16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-77230479517500.094</v>
      </c>
      <c r="L5997" s="444">
        <f t="shared" ca="1" si="199"/>
        <v>-1.8612545563717524E+16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-1.8612545563717524E+16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-77552273182156.344</v>
      </c>
      <c r="L5998" s="444">
        <f t="shared" ca="1" si="199"/>
        <v>-1.869009783689968E+16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-1.869009783689968E+16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-77875407653748.672</v>
      </c>
      <c r="L5999" s="444">
        <f t="shared" ca="1" si="199"/>
        <v>-1.8767973244553428E+16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-1.8767973244553428E+16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-78199888518972.609</v>
      </c>
      <c r="L6000" s="444">
        <f t="shared" ca="1" si="199"/>
        <v>-1.88461731330724E+16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-1.88461731330724E+16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-78525721387801.672</v>
      </c>
      <c r="L6001" s="444">
        <f t="shared" ca="1" si="199"/>
        <v>-1.89246988544602E+16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-1.89246988544602E+16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-78852911893584.172</v>
      </c>
      <c r="L6002" s="444">
        <f t="shared" ca="1" si="199"/>
        <v>-1.9003551766353784E+16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-1.9003551766353784E+16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-79181465693140.766</v>
      </c>
      <c r="L6003" s="444">
        <f t="shared" ca="1" si="199"/>
        <v>-1.9082733232046924E+16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-1.9082733232046924E+16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-79511388466862.188</v>
      </c>
      <c r="L6004" s="444">
        <f t="shared" ca="1" si="199"/>
        <v>-1.9162244620513788E+16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-1.9162244620513788E+16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-79842685918807.453</v>
      </c>
      <c r="L6005" s="444">
        <f t="shared" ca="1" si="199"/>
        <v>-1.9242087306432596E+16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-1.9242087306432596E+16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-80175363776802.484</v>
      </c>
      <c r="L6006" s="444">
        <f t="shared" ca="1" si="199"/>
        <v>-1.93222626702094E+16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-1.93222626702094E+16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-80509427792539.172</v>
      </c>
      <c r="L6007" s="444">
        <f t="shared" ca="1" si="199"/>
        <v>-1.940277209800194E+16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-1.940277209800194E+16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-80844883741674.75</v>
      </c>
      <c r="L6008" s="444">
        <f t="shared" ca="1" si="199"/>
        <v>-1.9483616981743616E+16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-1.9483616981743616E+16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-81181737423931.734</v>
      </c>
      <c r="L6009" s="444">
        <f t="shared" ca="1" si="199"/>
        <v>-1.9564798719167548E+16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-1.9564798719167548E+16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-81519994663198.109</v>
      </c>
      <c r="L6010" s="444">
        <f t="shared" ca="1" si="199"/>
        <v>-1.9646318713830748E+16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-1.9646318713830748E+16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-81859661307628.109</v>
      </c>
      <c r="L6011" s="444">
        <f t="shared" ca="1" si="199"/>
        <v>-1.9728178375138376E+16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-1.9728178375138376E+16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-82200743229743.234</v>
      </c>
      <c r="L6012" s="444">
        <f t="shared" ca="1" si="199"/>
        <v>-1.981037911836812E+16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-1.981037911836812E+16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-82543246326533.828</v>
      </c>
      <c r="L6013" s="444">
        <f t="shared" ca="1" si="199"/>
        <v>-1.9892922364694652E+16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-1.9892922364694652E+16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-82887176519561.047</v>
      </c>
      <c r="L6014" s="444">
        <f t="shared" ca="1" si="199"/>
        <v>-1.9975809541214212E+16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-1.9975809541214212E+16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-83232539755059.219</v>
      </c>
      <c r="L6015" s="444">
        <f t="shared" ca="1" si="199"/>
        <v>-2.0059042080969272E+16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-2.0059042080969272E+16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-83579342004038.625</v>
      </c>
      <c r="L6016" s="444">
        <f t="shared" ca="1" si="199"/>
        <v>-2.0142621422973312E+16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-2.0142621422973312E+16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-83927589262388.797</v>
      </c>
      <c r="L6017" s="444">
        <f t="shared" ca="1" si="199"/>
        <v>-2.02265490122357E+16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-2.02265490122357E+16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-84277287550982.078</v>
      </c>
      <c r="L6018" s="444">
        <f t="shared" ca="1" si="199"/>
        <v>-2.0310826299786684E+16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-2.0310826299786684E+16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-84628442915777.844</v>
      </c>
      <c r="L6019" s="444">
        <f t="shared" ca="1" si="199"/>
        <v>-2.039545474270246E+16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-2.039545474270246E+16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-84981061427926.922</v>
      </c>
      <c r="L6020" s="444">
        <f t="shared" ca="1" si="199"/>
        <v>-2.0480435804130388E+16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-2.0480435804130388E+16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-85335149183876.609</v>
      </c>
      <c r="L6021" s="444">
        <f t="shared" ca="1" si="199"/>
        <v>-2.0565770953314264E+16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-2.0565770953314264E+16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-85690712305476.094</v>
      </c>
      <c r="L6022" s="444">
        <f t="shared" ca="1" si="199"/>
        <v>-2.065146166561974E+16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-2.065146166561974E+16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-86047756940082.25</v>
      </c>
      <c r="L6023" s="444">
        <f t="shared" ca="1" si="199"/>
        <v>-2.0737509422559824E+16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-2.0737509422559824E+16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-86406289260665.938</v>
      </c>
      <c r="L6024" s="444">
        <f t="shared" ca="1" si="199"/>
        <v>-2.0823915711820488E+16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-2.0823915711820488E+16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-86766315465918.703</v>
      </c>
      <c r="L6025" s="444">
        <f t="shared" ca="1" si="199"/>
        <v>-2.0910682027286408E+16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-2.0910682027286408E+16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-87127841780360.031</v>
      </c>
      <c r="L6026" s="444">
        <f t="shared" ca="1" si="199"/>
        <v>-2.0997809869066768E+16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-2.0997809869066768E+16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-87490874454444.859</v>
      </c>
      <c r="L6027" s="444">
        <f t="shared" ca="1" si="199"/>
        <v>-2.1085300743521212E+16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-2.1085300743521212E+16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-87855419764671.719</v>
      </c>
      <c r="L6028" s="444">
        <f t="shared" ca="1" si="199"/>
        <v>-2.1173156163285884E+16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-2.1173156163285884E+16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-88221484013691.188</v>
      </c>
      <c r="L6029" s="444">
        <f t="shared" ca="1" si="199"/>
        <v>-2.1261377647299576E+16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-2.1261377647299576E+16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-88589073530414.906</v>
      </c>
      <c r="L6030" s="444">
        <f t="shared" ca="1" si="199"/>
        <v>-2.1349966720829992E+16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-2.1349966720829992E+16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-88958194670124.969</v>
      </c>
      <c r="L6031" s="444">
        <f t="shared" ca="1" si="199"/>
        <v>-2.1438924915500116E+16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-2.1438924915500116E+16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-89328853814583.813</v>
      </c>
      <c r="L6032" s="444">
        <f t="shared" ca="1" si="199"/>
        <v>-2.15282537693147E+16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-2.15282537693147E+16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-89701057372144.578</v>
      </c>
      <c r="L6033" s="444">
        <f t="shared" ca="1" si="199"/>
        <v>-2.1617954826686844E+16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-2.1617954826686844E+16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-90074811777861.844</v>
      </c>
      <c r="L6034" s="444">
        <f t="shared" ca="1" si="199"/>
        <v>-2.1708029638464704E+16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-2.1708029638464704E+16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-90450123493602.938</v>
      </c>
      <c r="L6035" s="444">
        <f t="shared" ca="1" si="199"/>
        <v>-2.1798479761958308E+16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-2.1798479761958308E+16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-90826999008159.609</v>
      </c>
      <c r="L6036" s="444">
        <f t="shared" ca="1" si="199"/>
        <v>-2.1889306760966468E+16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-2.1889306760966468E+16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-91205444837360.281</v>
      </c>
      <c r="L6037" s="444">
        <f t="shared" ca="1" si="199"/>
        <v>-2.1980512205803828E+16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-2.1980512205803828E+16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-91585467524182.609</v>
      </c>
      <c r="L6038" s="444">
        <f t="shared" ca="1" si="199"/>
        <v>-2.2072097673328012E+16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-2.2072097673328012E+16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-91967073638866.719</v>
      </c>
      <c r="L6039" s="444">
        <f t="shared" ca="1" si="199"/>
        <v>-2.216406474696688E+16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-2.216406474696688E+16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-92350269779028.672</v>
      </c>
      <c r="L6040" s="444">
        <f t="shared" ca="1" si="199"/>
        <v>-2.2256415016745908E+16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-2.2256415016745908E+16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-92735062569774.609</v>
      </c>
      <c r="L6041" s="444">
        <f t="shared" ca="1" si="199"/>
        <v>-2.2349150079315684E+16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-2.2349150079315684E+16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-93121458663815.344</v>
      </c>
      <c r="L6042" s="444">
        <f t="shared" ca="1" si="199"/>
        <v>-2.24422715379795E+16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-2.24422715379795E+16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-93509464741581.25</v>
      </c>
      <c r="L6043" s="444">
        <f t="shared" ca="1" si="199"/>
        <v>-2.253578100272108E+16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-2.253578100272108E+16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-93899087511337.828</v>
      </c>
      <c r="L6044" s="444">
        <f t="shared" ca="1" si="199"/>
        <v>-2.2629680090232416E+16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-2.2629680090232416E+16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-94290333709301.734</v>
      </c>
      <c r="L6045" s="444">
        <f t="shared" ca="1" si="199"/>
        <v>-2.2723970423941716E+16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-2.2723970423941716E+16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-94683210099757.156</v>
      </c>
      <c r="L6046" s="444">
        <f t="shared" ca="1" si="199"/>
        <v>-2.2818653634041472E+16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-2.2818653634041472E+16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-95077723475172.797</v>
      </c>
      <c r="L6047" s="444">
        <f t="shared" ca="1" si="199"/>
        <v>-2.2913731357516644E+16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-2.2913731357516644E+16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-95473880656319.344</v>
      </c>
      <c r="L6048" s="444">
        <f t="shared" ca="1" si="199"/>
        <v>-2.3009205238172964E+16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-2.3009205238172964E+16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-95871688492387.344</v>
      </c>
      <c r="L6049" s="444">
        <f t="shared" ca="1" si="199"/>
        <v>-2.3105076926665352E+16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-2.3105076926665352E+16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-96271153861105.625</v>
      </c>
      <c r="L6050" s="444">
        <f t="shared" ca="1" si="199"/>
        <v>-2.3201348080526456E+16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-2.3201348080526456E+16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-96672283668860.234</v>
      </c>
      <c r="L6051" s="444">
        <f t="shared" ca="1" si="199"/>
        <v>-2.3298020364195316E+16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-2.3298020364195316E+16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-97075084850813.813</v>
      </c>
      <c r="L6052" s="444">
        <f t="shared" ca="1" si="199"/>
        <v>-2.3395095449046128E+16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-2.3395095449046128E+16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-97479564371025.531</v>
      </c>
      <c r="L6053" s="444">
        <f t="shared" ca="1" si="199"/>
        <v>-2.3492575013417152E+16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-2.3492575013417152E+16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-97885729222571.469</v>
      </c>
      <c r="L6054" s="444">
        <f t="shared" ca="1" si="199"/>
        <v>-2.3590460742639724E+16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-2.3590460742639724E+16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-98293586427665.516</v>
      </c>
      <c r="L6055" s="444">
        <f t="shared" ca="1" si="199"/>
        <v>-2.3688754329067388E+16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-2.3688754329067388E+16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-98703143037780.781</v>
      </c>
      <c r="L6056" s="444">
        <f t="shared" ca="1" si="199"/>
        <v>-2.3787457472105168E+16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-2.3787457472105168E+16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-99114406133771.531</v>
      </c>
      <c r="L6057" s="444">
        <f t="shared" ca="1" si="199"/>
        <v>-2.388657187823894E+16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-2.388657187823894E+16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-99527382825995.578</v>
      </c>
      <c r="L6058" s="444">
        <f t="shared" ca="1" si="199"/>
        <v>-2.3986099261064936E+16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-2.3986099261064936E+16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-99942080254437.234</v>
      </c>
      <c r="L6059" s="444">
        <f t="shared" ca="1" si="199"/>
        <v>-2.4086041341319372E+16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-2.4086041341319372E+16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-100358505588830.72</v>
      </c>
      <c r="L6060" s="444">
        <f t="shared" ca="1" si="199"/>
        <v>-2.4186399846908204E+16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-2.4186399846908204E+16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-100776666028784.19</v>
      </c>
      <c r="L6061" s="444">
        <f t="shared" ca="1" si="199"/>
        <v>-2.4287176512936988E+16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-2.4287176512936988E+16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-101196568803904.11</v>
      </c>
      <c r="L6062" s="444">
        <f t="shared" ca="1" si="199"/>
        <v>-2.4388373081740892E+16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-2.4388373081740892E+16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-101618221173920.38</v>
      </c>
      <c r="L6063" s="444">
        <f t="shared" ca="1" si="199"/>
        <v>-2.4489991302914812E+16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-2.4489991302914812E+16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-102041630428811.72</v>
      </c>
      <c r="L6064" s="444">
        <f t="shared" ca="1" si="199"/>
        <v>-2.4592032933343624E+16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-2.4592032933343624E+16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-102466803888931.77</v>
      </c>
      <c r="L6065" s="444">
        <f t="shared" ca="1" si="199"/>
        <v>-2.4694499737232556E+16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-2.4694499737232556E+16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-102893748905135.66</v>
      </c>
      <c r="L6066" s="444">
        <f t="shared" ca="1" si="199"/>
        <v>-2.4797393486137692E+16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-2.4797393486137692E+16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-103322472858907.05</v>
      </c>
      <c r="L6067" s="444">
        <f t="shared" ca="1" si="199"/>
        <v>-2.49007159589966E+16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-2.49007159589966E+16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-103752983162485.83</v>
      </c>
      <c r="L6068" s="444">
        <f t="shared" ca="1" si="199"/>
        <v>-2.5004468942159084E+16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-2.5004468942159084E+16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-104185287258996.19</v>
      </c>
      <c r="L6069" s="444">
        <f t="shared" ca="1" si="199"/>
        <v>-2.510865422941808E+16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-2.510865422941808E+16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-104619392622575.33</v>
      </c>
      <c r="L6070" s="444">
        <f t="shared" ca="1" si="199"/>
        <v>-2.5213273622040656E+16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-2.5213273622040656E+16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-105055306758502.73</v>
      </c>
      <c r="L6071" s="444">
        <f t="shared" ca="1" si="199"/>
        <v>-2.531832892879916E+16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-2.531832892879916E+16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-105493037203329.83</v>
      </c>
      <c r="L6072" s="444">
        <f t="shared" ca="1" si="199"/>
        <v>-2.5423821966002488E+16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-2.5423821966002488E+16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-105932591525010.36</v>
      </c>
      <c r="L6073" s="444">
        <f t="shared" ca="1" si="199"/>
        <v>-2.55297545575275E+16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-2.55297545575275E+16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-106373977323031.25</v>
      </c>
      <c r="L6074" s="444">
        <f t="shared" ca="1" si="199"/>
        <v>-2.5636128534850532E+16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-2.5636128534850532E+16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-106817202228543.88</v>
      </c>
      <c r="L6075" s="444">
        <f t="shared" ca="1" si="199"/>
        <v>-2.5742945737079076E+16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-2.5742945737079076E+16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-107262273904496.16</v>
      </c>
      <c r="L6076" s="444">
        <f t="shared" ca="1" si="199"/>
        <v>-2.5850208010983572E+16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-2.5850208010983572E+16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-107709200045764.88</v>
      </c>
      <c r="L6077" s="444">
        <f t="shared" ca="1" si="199"/>
        <v>-2.5957917211029336E+16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-2.5957917211029336E+16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-108157988379288.91</v>
      </c>
      <c r="L6078" s="444">
        <f t="shared" ca="1" si="199"/>
        <v>-2.6066075199408624E+16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-2.6066075199408624E+16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-108608646664202.59</v>
      </c>
      <c r="L6079" s="444">
        <f t="shared" ca="1" si="199"/>
        <v>-2.6174683846072828E+16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-2.6174683846072828E+16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-109061182691970.11</v>
      </c>
      <c r="L6080" s="444">
        <f t="shared" ca="1" si="199"/>
        <v>-2.62837450287648E+16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-2.62837450287648E+16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-109515604286520</v>
      </c>
      <c r="L6081" s="444">
        <f t="shared" ca="1" si="199"/>
        <v>-2.639326063305132E+16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-2.639326063305132E+16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-109971919304380.5</v>
      </c>
      <c r="L6082" s="444">
        <f t="shared" ca="1" si="199"/>
        <v>-2.65032325523557E+16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-2.65032325523557E+16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-110430135634815.42</v>
      </c>
      <c r="L6083" s="444">
        <f t="shared" ca="1" si="199"/>
        <v>-2.6613662687990516E+16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-2.6613662687990516E+16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-110890261199960.48</v>
      </c>
      <c r="L6084" s="444">
        <f t="shared" ca="1" si="199"/>
        <v>-2.6724552949190476E+16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-2.6724552949190476E+16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-111352303954960.31</v>
      </c>
      <c r="L6085" s="444">
        <f t="shared" ca="1" si="199"/>
        <v>-2.6835905253145436E+16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-2.6835905253145436E+16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-111816271888105.98</v>
      </c>
      <c r="L6086" s="444">
        <f t="shared" ca="1" si="199"/>
        <v>-2.694772152503354E+16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-2.694772152503354E+16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-112282173020973.08</v>
      </c>
      <c r="L6087" s="444">
        <f t="shared" ca="1" si="199"/>
        <v>-2.7060003698054512E+16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-2.7060003698054512E+16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-112750015408560.47</v>
      </c>
      <c r="L6088" s="444">
        <f t="shared" ca="1" si="199"/>
        <v>-2.7172753713463072E+16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-2.7172753713463072E+16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-113219807139429.47</v>
      </c>
      <c r="L6089" s="444">
        <f t="shared" ca="1" si="199"/>
        <v>-2.72859735206025E+16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-2.72859735206025E+16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-113691556335843.75</v>
      </c>
      <c r="L6090" s="444">
        <f t="shared" ca="1" si="199"/>
        <v>-2.7399665076938344E+16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-2.7399665076938344E+16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-114165271153909.77</v>
      </c>
      <c r="L6091" s="444">
        <f t="shared" ca="1" si="199"/>
        <v>-2.7513830348092252E+16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-2.7513830348092252E+16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-114640959783717.72</v>
      </c>
      <c r="L6092" s="444">
        <f t="shared" ca="1" si="199"/>
        <v>-2.7628471307875968E+16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-2.7628471307875968E+16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-115118630449483.2</v>
      </c>
      <c r="L6093" s="444">
        <f t="shared" ca="1" si="199"/>
        <v>-2.7743589938325452E+16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-2.7743589938325452E+16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-115598291409689.38</v>
      </c>
      <c r="L6094" s="444">
        <f t="shared" ca="1" si="199"/>
        <v>-2.785918822973514E+16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-2.785918822973514E+16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-116079950957229.75</v>
      </c>
      <c r="L6095" s="444">
        <f t="shared" ca="1" si="199"/>
        <v>-2.7975268180692368E+16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-2.7975268180692368E+16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-116563617419551.53</v>
      </c>
      <c r="L6096" s="444">
        <f t="shared" ca="1" si="199"/>
        <v>-2.809183179811192E+16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-2.809183179811192E+16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-117049299158799.69</v>
      </c>
      <c r="L6097" s="444">
        <f t="shared" ca="1" si="199"/>
        <v>-2.820888109727072E+16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-2.820888109727072E+16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-117537004571961.33</v>
      </c>
      <c r="L6098" s="444">
        <f t="shared" ca="1" si="199"/>
        <v>-2.832641810184268E+16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-2.832641810184268E+16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-118026742091011.14</v>
      </c>
      <c r="L6099" s="444">
        <f t="shared" ca="1" si="199"/>
        <v>-2.8444444843933692E+16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-2.8444444843933692E+16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-118518520183057.06</v>
      </c>
      <c r="L6100" s="444">
        <f t="shared" ca="1" si="199"/>
        <v>-2.8562963364116748E+16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-2.8562963364116748E+16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-119012347350486.45</v>
      </c>
      <c r="L6101" s="444">
        <f t="shared" ca="1" si="199"/>
        <v>-2.8681975711467236E+16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-2.8681975711467236E+16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-119508232131113.48</v>
      </c>
      <c r="L6102" s="444">
        <f t="shared" ca="1" si="199"/>
        <v>-2.8801483943598348E+16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-2.8801483943598348E+16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-120006183098326.45</v>
      </c>
      <c r="L6103" s="444">
        <f t="shared" ca="1" si="199"/>
        <v>-2.8921490126696676E+16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-2.8921490126696676E+16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-120506208861236.13</v>
      </c>
      <c r="L6104" s="444">
        <f t="shared" ca="1" si="199"/>
        <v>-2.9041996335557912E+16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-2.9041996335557912E+16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-121008318064824.63</v>
      </c>
      <c r="L6105" s="444">
        <f t="shared" ca="1" si="199"/>
        <v>-2.9163004653622736E+16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-2.9163004653622736E+16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-121512519390094.73</v>
      </c>
      <c r="L6106" s="444">
        <f t="shared" ca="1" si="199"/>
        <v>-2.9284517173012832E+16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-2.9284517173012832E+16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-122018821554220.13</v>
      </c>
      <c r="L6107" s="444">
        <f t="shared" ca="1" si="199"/>
        <v>-2.9406535994567052E+16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-2.9406535994567052E+16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-122527233310696.05</v>
      </c>
      <c r="L6108" s="444">
        <f t="shared" ca="1" si="199"/>
        <v>-2.9529063227877748E+16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-2.9529063227877748E+16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-123037763449490.63</v>
      </c>
      <c r="L6109" s="444">
        <f t="shared" ca="1" si="199"/>
        <v>-2.965210099132724E+16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-2.965210099132724E+16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-123550420797196.83</v>
      </c>
      <c r="L6110" s="444">
        <f t="shared" ca="1" si="199"/>
        <v>-2.9775651412124436E+16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-2.9775651412124436E+16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-124065214217185.14</v>
      </c>
      <c r="L6111" s="444">
        <f t="shared" ca="1" si="199"/>
        <v>-2.989971662634162E+16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-2.989971662634162E+16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-124582152609756.77</v>
      </c>
      <c r="L6112" s="444">
        <f t="shared" ca="1" si="199"/>
        <v>-3.0024298778951376E+16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-3.0024298778951376E+16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-125101244912297.42</v>
      </c>
      <c r="L6113" s="444">
        <f t="shared" ca="1" si="199"/>
        <v>-3.0149400023863672E+16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-3.0149400023863672E+16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-125622500099431.98</v>
      </c>
      <c r="L6114" s="444">
        <f t="shared" ca="1" si="199"/>
        <v>-3.0275022523963104E+16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-3.0275022523963104E+16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-126145927183179.59</v>
      </c>
      <c r="L6115" s="444">
        <f t="shared" ca="1" si="199"/>
        <v>-3.0401168451146284E+16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-3.0401168451146284E+16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-126671535213109.53</v>
      </c>
      <c r="L6116" s="444">
        <f t="shared" ca="1" si="199"/>
        <v>-3.0527839986359392E+16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-3.0527839986359392E+16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-127199333276497.47</v>
      </c>
      <c r="L6117" s="444">
        <f t="shared" ca="1" si="199"/>
        <v>-3.0655039319635888E+16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-3.0655039319635888E+16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-127729330498482.86</v>
      </c>
      <c r="L6118" s="444">
        <f t="shared" ca="1" si="199"/>
        <v>-3.0782768650134372E+16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-3.0782768650134372E+16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-128261536042226.53</v>
      </c>
      <c r="L6119" s="444">
        <f t="shared" ca="1" si="199"/>
        <v>-3.09110301861766E+16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-3.09110301861766E+16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-128795959109069.17</v>
      </c>
      <c r="L6120" s="444">
        <f t="shared" ca="1" si="199"/>
        <v>-3.1039826145285668E+16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-3.1039826145285668E+16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-129332608938690.28</v>
      </c>
      <c r="L6121" s="444">
        <f t="shared" ca="1" si="199"/>
        <v>-3.116915875422436E+16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-3.116915875422436E+16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-129871494809268.19</v>
      </c>
      <c r="L6122" s="444">
        <f t="shared" ca="1" si="199"/>
        <v>-3.1299030249033628E+16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-3.1299030249033628E+16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-130412626037640.11</v>
      </c>
      <c r="L6123" s="444">
        <f t="shared" ca="1" si="199"/>
        <v>-3.1429442875071268E+16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-3.1429442875071268E+16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-130956011979463.63</v>
      </c>
      <c r="L6124" s="444">
        <f t="shared" ca="1" si="199"/>
        <v>-3.1560398887050732E+16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-3.1560398887050732E+16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-131501662029378.03</v>
      </c>
      <c r="L6125" s="444">
        <f t="shared" ca="1" si="199"/>
        <v>-3.1691900549080112E+16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-3.1691900549080112E+16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-132049585621167.11</v>
      </c>
      <c r="L6126" s="444">
        <f t="shared" ca="1" si="199"/>
        <v>-3.182395013470128E+16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-3.182395013470128E+16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-132599792227922</v>
      </c>
      <c r="L6127" s="444">
        <f t="shared" ca="1" si="199"/>
        <v>-3.19565499269292E+16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-3.19565499269292E+16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-133152291362205</v>
      </c>
      <c r="L6128" s="444">
        <f t="shared" ref="L6128:L6250" ca="1" si="204">I6128-J6128+K6128</f>
        <v>-3.2089702218291404E+16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-3.2089702218291404E+16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-133707092576214.19</v>
      </c>
      <c r="L6129" s="444">
        <f t="shared" ca="1" si="204"/>
        <v>-3.222340931086762E+16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-3.222340931086762E+16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-134264205461948.42</v>
      </c>
      <c r="L6130" s="444">
        <f t="shared" ca="1" si="204"/>
        <v>-3.2357673516329568E+16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-3.2357673516329568E+16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-134823639651373.2</v>
      </c>
      <c r="L6131" s="444">
        <f t="shared" ca="1" si="204"/>
        <v>-3.249249715598094E+16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-3.249249715598094E+16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-135385404816587.23</v>
      </c>
      <c r="L6132" s="444">
        <f t="shared" ca="1" si="204"/>
        <v>-3.2627882560797528E+16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-3.2627882560797528E+16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-135949510669989.69</v>
      </c>
      <c r="L6133" s="444">
        <f t="shared" ca="1" si="204"/>
        <v>-3.2763832071467516E+16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-3.2763832071467516E+16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-136515966964447.97</v>
      </c>
      <c r="L6134" s="444">
        <f t="shared" ca="1" si="204"/>
        <v>-3.2900348038431964E+16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-3.2900348038431964E+16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-137084783493466.5</v>
      </c>
      <c r="L6135" s="444">
        <f t="shared" ca="1" si="204"/>
        <v>-3.3037432821925432E+16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-3.3037432821925432E+16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-137655970091355.97</v>
      </c>
      <c r="L6136" s="444">
        <f t="shared" ca="1" si="204"/>
        <v>-3.3175088792016788E+16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-3.3175088792016788E+16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-138229536633403.3</v>
      </c>
      <c r="L6137" s="444">
        <f t="shared" ca="1" si="204"/>
        <v>-3.3313318328650192E+16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-3.3313318328650192E+16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-138805493036042.47</v>
      </c>
      <c r="L6138" s="444">
        <f t="shared" ca="1" si="204"/>
        <v>-3.3452123821686236E+16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-3.3452123821686236E+16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-139383849257025.98</v>
      </c>
      <c r="L6139" s="444">
        <f t="shared" ca="1" si="204"/>
        <v>-3.359150767094326E+16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-3.359150767094326E+16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-139964615295596.89</v>
      </c>
      <c r="L6140" s="444">
        <f t="shared" ca="1" si="204"/>
        <v>-3.3731472286238856E+16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-3.3731472286238856E+16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-140547801192661.89</v>
      </c>
      <c r="L6141" s="444">
        <f t="shared" ca="1" si="204"/>
        <v>-3.3872020087431516E+16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-3.3872020087431516E+16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-141133417030964.66</v>
      </c>
      <c r="L6142" s="444">
        <f t="shared" ca="1" si="204"/>
        <v>-3.401315350446248E+16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-3.401315350446248E+16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-141721472935260.34</v>
      </c>
      <c r="L6143" s="444">
        <f t="shared" ca="1" si="204"/>
        <v>-3.415487497739774E+16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-3.415487497739774E+16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-142311979072490.59</v>
      </c>
      <c r="L6144" s="444">
        <f t="shared" ca="1" si="204"/>
        <v>-3.4297186956470232E+16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-3.4297186956470232E+16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-142904945651959.31</v>
      </c>
      <c r="L6145" s="444">
        <f t="shared" ca="1" si="204"/>
        <v>-3.4440091902122192E+16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-3.4440091902122192E+16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-143500382925509.13</v>
      </c>
      <c r="L6146" s="444">
        <f t="shared" ca="1" si="204"/>
        <v>-3.45835922850477E+16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-3.45835922850477E+16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-144098301187698.72</v>
      </c>
      <c r="L6147" s="444">
        <f t="shared" ca="1" si="204"/>
        <v>-3.47276905862354E+16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-3.47276905862354E+16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-144698710775980.84</v>
      </c>
      <c r="L6148" s="444">
        <f t="shared" ca="1" si="204"/>
        <v>-3.487238929701138E+16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-3.487238929701138E+16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-145301622070880.75</v>
      </c>
      <c r="L6149" s="444">
        <f t="shared" ca="1" si="204"/>
        <v>-3.501769091908226E+16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-3.501769091908226E+16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-145907045496176.09</v>
      </c>
      <c r="L6150" s="444">
        <f t="shared" ca="1" si="204"/>
        <v>-3.5163597964578436E+16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-3.5163597964578436E+16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-146514991519076.81</v>
      </c>
      <c r="L6151" s="444">
        <f t="shared" ca="1" si="204"/>
        <v>-3.5310112956097512E+16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-3.5310112956097512E+16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-147125470650406.31</v>
      </c>
      <c r="L6152" s="444">
        <f t="shared" ca="1" si="204"/>
        <v>-3.545723842674792E+16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-3.545723842674792E+16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-147738493444783</v>
      </c>
      <c r="L6153" s="444">
        <f t="shared" ca="1" si="204"/>
        <v>-3.5604976920192704E+16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-3.5604976920192704E+16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-148354070500802.94</v>
      </c>
      <c r="L6154" s="444">
        <f t="shared" ca="1" si="204"/>
        <v>-3.5753330990693508E+16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-3.5753330990693508E+16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-148972212461222.94</v>
      </c>
      <c r="L6155" s="444">
        <f t="shared" ca="1" si="204"/>
        <v>-3.5902303203154732E+16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-3.5902303203154732E+16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-149592930013144.72</v>
      </c>
      <c r="L6156" s="444">
        <f t="shared" ca="1" si="204"/>
        <v>-3.605189613316788E+16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-3.605189613316788E+16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-150216233888199.5</v>
      </c>
      <c r="L6157" s="444">
        <f t="shared" ca="1" si="204"/>
        <v>-3.620211236705608E+16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-3.620211236705608E+16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-150842134862733.66</v>
      </c>
      <c r="L6158" s="444">
        <f t="shared" ca="1" si="204"/>
        <v>-3.6352954501918816E+16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-3.6352954501918816E+16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-151470643757995.06</v>
      </c>
      <c r="L6159" s="444">
        <f t="shared" ca="1" si="204"/>
        <v>-3.6504425145676808E+16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-3.6504425145676808E+16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-152101771440320.03</v>
      </c>
      <c r="L6160" s="444">
        <f t="shared" ca="1" si="204"/>
        <v>-3.6656526917117128E+16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-3.6656526917117128E+16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-152735528821321.38</v>
      </c>
      <c r="L6161" s="444">
        <f t="shared" ca="1" si="204"/>
        <v>-3.6809262445938448E+16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-3.6809262445938448E+16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-153371926858076.88</v>
      </c>
      <c r="L6162" s="444">
        <f t="shared" ca="1" si="204"/>
        <v>-3.6962634372796528E+16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-3.6962634372796528E+16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-154010976553318.88</v>
      </c>
      <c r="L6163" s="444">
        <f t="shared" ca="1" si="204"/>
        <v>-3.7116645349349848E+16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-3.7116645349349848E+16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-154652688955624.38</v>
      </c>
      <c r="L6164" s="444">
        <f t="shared" ca="1" si="204"/>
        <v>-3.7271298038305472E+16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-3.7271298038305472E+16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-155297075159606.13</v>
      </c>
      <c r="L6165" s="444">
        <f t="shared" ca="1" si="204"/>
        <v>-3.742659511346508E+16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-3.742659511346508E+16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-155944146306104.5</v>
      </c>
      <c r="L6166" s="444">
        <f t="shared" ca="1" si="204"/>
        <v>-3.7582539259771184E+16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-3.7582539259771184E+16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-156593913582379.94</v>
      </c>
      <c r="L6167" s="444">
        <f t="shared" ca="1" si="204"/>
        <v>-3.773913317335356E+16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-3.773913317335356E+16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-157246388222306.5</v>
      </c>
      <c r="L6168" s="444">
        <f t="shared" ca="1" si="204"/>
        <v>-3.7896379561575864E+16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-3.7896379561575864E+16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-157901581506566.09</v>
      </c>
      <c r="L6169" s="444">
        <f t="shared" ca="1" si="204"/>
        <v>-3.8054281143082432E+16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-3.8054281143082432E+16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-158559504762843.47</v>
      </c>
      <c r="L6170" s="444">
        <f t="shared" ca="1" si="204"/>
        <v>-3.8212840647845272E+16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-3.8212840647845272E+16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-159220169366021.97</v>
      </c>
      <c r="L6171" s="444">
        <f t="shared" ca="1" si="204"/>
        <v>-3.8372060817211296E+16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-3.8372060817211296E+16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-159883586738380.41</v>
      </c>
      <c r="L6172" s="444">
        <f t="shared" ca="1" si="204"/>
        <v>-3.853194440394968E+16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-3.853194440394968E+16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-160549768349790.34</v>
      </c>
      <c r="L6173" s="444">
        <f t="shared" ca="1" si="204"/>
        <v>-3.8692494172299472E+16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-3.8692494172299472E+16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-161218725717914.47</v>
      </c>
      <c r="L6174" s="444">
        <f t="shared" ca="1" si="204"/>
        <v>-3.8853712898017384E+16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-3.8853712898017384E+16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-161890470408405.75</v>
      </c>
      <c r="L6175" s="444">
        <f t="shared" ca="1" si="204"/>
        <v>-3.9015603368425792E+16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-3.9015603368425792E+16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-162565014035107.47</v>
      </c>
      <c r="L6176" s="444">
        <f t="shared" ca="1" si="204"/>
        <v>-3.9178168382460896E+16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-3.9178168382460896E+16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-163242368260253.72</v>
      </c>
      <c r="L6177" s="444">
        <f t="shared" ca="1" si="204"/>
        <v>-3.9341410750721152E+16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-3.9341410750721152E+16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-163922544794671.47</v>
      </c>
      <c r="L6178" s="444">
        <f t="shared" ca="1" si="204"/>
        <v>-3.9505333295515824E+16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-3.9505333295515824E+16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-164605555397982.59</v>
      </c>
      <c r="L6179" s="444">
        <f t="shared" ca="1" si="204"/>
        <v>-3.9669938850913808E+16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-3.9669938850913808E+16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-165291411878807.53</v>
      </c>
      <c r="L6180" s="444">
        <f t="shared" ca="1" si="204"/>
        <v>-3.9835230262792616E+16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-3.9835230262792616E+16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-165980126094969.22</v>
      </c>
      <c r="L6181" s="444">
        <f t="shared" ca="1" si="204"/>
        <v>-4.0001210388887584E+16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-4.0001210388887584E+16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-166671709953698.25</v>
      </c>
      <c r="L6182" s="444">
        <f t="shared" ca="1" si="204"/>
        <v>-4.016788209884128E+16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-4.016788209884128E+16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-167366175411838.66</v>
      </c>
      <c r="L6183" s="444">
        <f t="shared" ca="1" si="204"/>
        <v>-4.033524827425312E+16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-4.033524827425312E+16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-168063534476054.66</v>
      </c>
      <c r="L6184" s="444">
        <f t="shared" ca="1" si="204"/>
        <v>-4.0503311808729176E+16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-4.0503311808729176E+16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-168763799203038.22</v>
      </c>
      <c r="L6185" s="444">
        <f t="shared" ca="1" si="204"/>
        <v>-4.0672075607932216E+16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-4.0672075607932216E+16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-169466981699717.56</v>
      </c>
      <c r="L6186" s="444">
        <f t="shared" ca="1" si="204"/>
        <v>-4.0841542589631936E+16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-4.0841542589631936E+16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-170173094123466.41</v>
      </c>
      <c r="L6187" s="444">
        <f t="shared" ca="1" si="204"/>
        <v>-4.10117156837554E+16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-4.10117156837554E+16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-170882148682314.16</v>
      </c>
      <c r="L6188" s="444">
        <f t="shared" ca="1" si="204"/>
        <v>-4.1182597832437712E+16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-4.1182597832437712E+16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-171594157635157.13</v>
      </c>
      <c r="L6189" s="444">
        <f t="shared" ca="1" si="204"/>
        <v>-4.1354191990072872E+16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-4.1354191990072872E+16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-172309133291970.31</v>
      </c>
      <c r="L6190" s="444">
        <f t="shared" ca="1" si="204"/>
        <v>-4.152650112336484E+16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-4.152650112336484E+16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-173027088014020.16</v>
      </c>
      <c r="L6191" s="444">
        <f t="shared" ca="1" si="204"/>
        <v>-4.1699528211378864E+16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-4.1699528211378864E+16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-173748034214078.59</v>
      </c>
      <c r="L6192" s="444">
        <f t="shared" ca="1" si="204"/>
        <v>-4.1873276245592944E+16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-4.1873276245592944E+16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-174471984356637.25</v>
      </c>
      <c r="L6193" s="444">
        <f t="shared" ca="1" si="204"/>
        <v>-4.2047748229949584E+16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-4.2047748229949584E+16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-175198950958123.25</v>
      </c>
      <c r="L6194" s="444">
        <f t="shared" ca="1" si="204"/>
        <v>-4.2222947180907704E+16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-4.2222947180907704E+16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-175928946587115.44</v>
      </c>
      <c r="L6195" s="444">
        <f t="shared" ca="1" si="204"/>
        <v>-4.2398876127494816E+16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-4.2398876127494816E+16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-176661983864561.72</v>
      </c>
      <c r="L6196" s="444">
        <f t="shared" ca="1" si="204"/>
        <v>-4.2575538111359376E+16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-4.2575538111359376E+16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-177398075463997.41</v>
      </c>
      <c r="L6197" s="444">
        <f t="shared" ca="1" si="204"/>
        <v>-4.2752936186823376E+16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-4.2752936186823376E+16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-178137234111764.06</v>
      </c>
      <c r="L6198" s="444">
        <f t="shared" ca="1" si="204"/>
        <v>-4.2931073420935144E+16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-4.2931073420935144E+16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-178879472587229.75</v>
      </c>
      <c r="L6199" s="444">
        <f t="shared" ca="1" si="204"/>
        <v>-4.3109952893522376E+16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-4.3109952893522376E+16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-179624803723009.91</v>
      </c>
      <c r="L6200" s="444">
        <f t="shared" ca="1" si="204"/>
        <v>-4.3289577697245384E+16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-4.3289577697245384E+16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-180373240405189.09</v>
      </c>
      <c r="L6201" s="444">
        <f t="shared" ca="1" si="204"/>
        <v>-4.3469950937650576E+16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-4.3469950937650576E+16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-181124795573544.06</v>
      </c>
      <c r="L6202" s="444">
        <f t="shared" ca="1" si="204"/>
        <v>-4.365107573322412E+16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-4.365107573322412E+16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-181879482221767.16</v>
      </c>
      <c r="L6203" s="444">
        <f t="shared" ca="1" si="204"/>
        <v>-4.3832955215445888E+16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-4.3832955215445888E+16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-182637313397691.19</v>
      </c>
      <c r="L6204" s="444">
        <f t="shared" ca="1" si="204"/>
        <v>-4.4015592528843576E+16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-4.4015592528843576E+16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-183398302203514.91</v>
      </c>
      <c r="L6205" s="444">
        <f t="shared" ca="1" si="204"/>
        <v>-4.4198990831047088E+16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-4.4198990831047088E+16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-184162461796029.53</v>
      </c>
      <c r="L6206" s="444">
        <f t="shared" ca="1" si="204"/>
        <v>-4.438315329284312E+16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-4.438315329284312E+16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-184929805386846.34</v>
      </c>
      <c r="L6207" s="444">
        <f t="shared" ca="1" si="204"/>
        <v>-4.4568083098229968E+16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-4.4568083098229968E+16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-185700346242624.88</v>
      </c>
      <c r="L6208" s="444">
        <f t="shared" ca="1" si="204"/>
        <v>-4.4753783444472592E+16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-4.4753783444472592E+16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-186474097685302.47</v>
      </c>
      <c r="L6209" s="444">
        <f t="shared" ca="1" si="204"/>
        <v>-4.4940257542157896E+16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-4.4940257542157896E+16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-187251073092324.56</v>
      </c>
      <c r="L6210" s="444">
        <f t="shared" ca="1" si="204"/>
        <v>-4.5127508615250224E+16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-4.5127508615250224E+16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-188031285896875.94</v>
      </c>
      <c r="L6211" s="444">
        <f t="shared" ca="1" si="204"/>
        <v>-4.5315539901147096E+16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-4.5315539901147096E+16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-188814749588112.91</v>
      </c>
      <c r="L6212" s="444">
        <f t="shared" ca="1" si="204"/>
        <v>-4.5504354650735208E+16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-4.5504354650735208E+16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-189601477711396.69</v>
      </c>
      <c r="L6213" s="444">
        <f t="shared" ca="1" si="204"/>
        <v>-4.5693956128446608E+16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-4.5693956128446608E+16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-190391483868527.53</v>
      </c>
      <c r="L6214" s="444">
        <f t="shared" ca="1" si="204"/>
        <v>-4.5884347612315136E+16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-4.5884347612315136E+16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-191184781717979.72</v>
      </c>
      <c r="L6215" s="444">
        <f t="shared" ca="1" si="204"/>
        <v>-4.6075532394033112E+16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-4.6075532394033112E+16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-191981384975137.97</v>
      </c>
      <c r="L6216" s="444">
        <f t="shared" ca="1" si="204"/>
        <v>-4.6267513779008248E+16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-4.6267513779008248E+16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-192781307412534.38</v>
      </c>
      <c r="L6217" s="444">
        <f t="shared" ca="1" si="204"/>
        <v>-4.6460295086420784E+16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-4.6460295086420784E+16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-193584562860086.59</v>
      </c>
      <c r="L6218" s="444">
        <f t="shared" ca="1" si="204"/>
        <v>-4.6653879649280872E+16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-4.6653879649280872E+16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-194391165205336.97</v>
      </c>
      <c r="L6219" s="444">
        <f t="shared" ca="1" si="204"/>
        <v>-4.6848270814486208E+16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-4.6848270814486208E+16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-195201128393692.53</v>
      </c>
      <c r="L6220" s="444">
        <f t="shared" ca="1" si="204"/>
        <v>-4.7043471942879904E+16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-4.7043471942879904E+16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-196014466428666.25</v>
      </c>
      <c r="L6221" s="444">
        <f t="shared" ca="1" si="204"/>
        <v>-4.7239486409308568E+16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-4.7239486409308568E+16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-196831193372119.03</v>
      </c>
      <c r="L6222" s="444">
        <f t="shared" ca="1" si="204"/>
        <v>-4.7436317602680688E+16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-4.7436317602680688E+16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-197651323344502.88</v>
      </c>
      <c r="L6223" s="444">
        <f t="shared" ca="1" si="204"/>
        <v>-4.7633968926025192E+16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-4.7633968926025192E+16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-198474870525104.97</v>
      </c>
      <c r="L6224" s="444">
        <f t="shared" ca="1" si="204"/>
        <v>-4.7832443796550296E+16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-4.7832443796550296E+16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-199301849152292.91</v>
      </c>
      <c r="L6225" s="444">
        <f t="shared" ca="1" si="204"/>
        <v>-4.8031745645702592E+16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-4.8031745645702592E+16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-200132273523760.81</v>
      </c>
      <c r="L6226" s="444">
        <f t="shared" ca="1" si="204"/>
        <v>-4.8231877919226352E+16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-4.8231877919226352E+16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-200966157996776.47</v>
      </c>
      <c r="L6227" s="444">
        <f t="shared" ca="1" si="204"/>
        <v>-4.8432844077223128E+16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-4.8432844077223128E+16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-201803516988429.69</v>
      </c>
      <c r="L6228" s="444">
        <f t="shared" ca="1" si="204"/>
        <v>-4.863464759421156E+16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-4.863464759421156E+16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-202644364975881.5</v>
      </c>
      <c r="L6229" s="444">
        <f t="shared" ca="1" si="204"/>
        <v>-4.883729195918744E+16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-4.883729195918744E+16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-203488716496614.34</v>
      </c>
      <c r="L6230" s="444">
        <f t="shared" ca="1" si="204"/>
        <v>-4.9040780675684056E+16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-4.9040780675684056E+16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-204336586148683.56</v>
      </c>
      <c r="L6231" s="444">
        <f t="shared" ca="1" si="204"/>
        <v>-4.9245117261832736E+16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-4.9245117261832736E+16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-205187988590969.72</v>
      </c>
      <c r="L6232" s="444">
        <f t="shared" ca="1" si="204"/>
        <v>-4.9450305250423704E+16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-4.9450305250423704E+16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-206042938543432.09</v>
      </c>
      <c r="L6233" s="444">
        <f t="shared" ca="1" si="204"/>
        <v>-4.9656348188967136E+16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-4.9656348188967136E+16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-206901450787363.06</v>
      </c>
      <c r="L6234" s="444">
        <f t="shared" ca="1" si="204"/>
        <v>-4.9863249639754496E+16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-4.9863249639754496E+16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-207763540165643.72</v>
      </c>
      <c r="L6235" s="444">
        <f t="shared" ca="1" si="204"/>
        <v>-5.0071013179920136E+16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-5.0071013179920136E+16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-208629221583000.56</v>
      </c>
      <c r="L6236" s="444">
        <f t="shared" ca="1" si="204"/>
        <v>-5.0279642401503136E+16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-5.0279642401503136E+16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-209498510006263.06</v>
      </c>
      <c r="L6237" s="444">
        <f t="shared" ca="1" si="204"/>
        <v>-5.04891409115094E+16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-5.04891409115094E+16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-210371420464622.5</v>
      </c>
      <c r="L6238" s="444">
        <f t="shared" ca="1" si="204"/>
        <v>-5.0699512331974024E+16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-5.0699512331974024E+16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-211247968049891.75</v>
      </c>
      <c r="L6239" s="444">
        <f t="shared" ca="1" si="204"/>
        <v>-5.0910760300023912E+16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-5.0910760300023912E+16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-212128167916766.31</v>
      </c>
      <c r="L6240" s="444">
        <f t="shared" ca="1" si="204"/>
        <v>-5.112288846794068E+16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-5.112288846794068E+16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-213012035283086.16</v>
      </c>
      <c r="L6241" s="444">
        <f t="shared" ca="1" si="204"/>
        <v>-5.1335900503223768E+16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-5.1335900503223768E+16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-213899585430099.03</v>
      </c>
      <c r="L6242" s="444">
        <f t="shared" ca="1" si="204"/>
        <v>-5.1549800088653864E+16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-5.1549800088653864E+16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-214790833702724.44</v>
      </c>
      <c r="L6243" s="444">
        <f t="shared" ca="1" si="204"/>
        <v>-5.1764590922356592E+16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-5.1764590922356592E+16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-215685795509819.13</v>
      </c>
      <c r="L6244" s="444">
        <f t="shared" ca="1" si="204"/>
        <v>-5.1980276717866408E+16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-5.1980276717866408E+16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-216584486324443.38</v>
      </c>
      <c r="L6245" s="444">
        <f t="shared" ca="1" si="204"/>
        <v>-5.2196861204190848E+16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-5.2196861204190848E+16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-217486921684128.53</v>
      </c>
      <c r="L6246" s="444">
        <f t="shared" ca="1" si="204"/>
        <v>-5.2414348125874976E+16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-5.2414348125874976E+16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-218393117191145.72</v>
      </c>
      <c r="L6247" s="444">
        <f t="shared" ca="1" si="204"/>
        <v>-5.263274124306612E+16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-5.263274124306612E+16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-219303088512775.5</v>
      </c>
      <c r="L6248" s="444">
        <f t="shared" ca="1" si="204"/>
        <v>-5.2852044331578896E+16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-5.2852044331578896E+16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-220216851381578.72</v>
      </c>
      <c r="L6249" s="444">
        <f t="shared" ca="1" si="204"/>
        <v>-5.3072261182960472E+16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-5.3072261182960472E+16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-221134421595668.63</v>
      </c>
      <c r="L6250" s="444">
        <f t="shared" ca="1" si="204"/>
        <v>-5.3293395604556144E+16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17" sqref="D17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2" t="s">
        <v>673</v>
      </c>
      <c r="E5" s="561"/>
      <c r="F5" s="572" t="s">
        <v>674</v>
      </c>
      <c r="G5" s="561"/>
      <c r="H5" s="572" t="s">
        <v>675</v>
      </c>
      <c r="I5" s="561"/>
      <c r="J5" s="572" t="s">
        <v>676</v>
      </c>
      <c r="K5" s="561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3" t="s">
        <v>787</v>
      </c>
      <c r="D1" s="574"/>
      <c r="E1" s="574"/>
      <c r="F1" s="574"/>
      <c r="G1" s="574"/>
      <c r="H1" s="575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Monthly Breakdown</vt:lpstr>
      <vt:lpstr>Budget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2026-08-22T15:43:23Z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