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860" yWindow="0" windowWidth="25860" windowHeight="12620" tabRatio="500" activeTab="2"/>
  </bookViews>
  <sheets>
    <sheet name="Sallen-Key Unity Gain High Pass" sheetId="1" r:id="rId1"/>
    <sheet name="Sallen-Key High Pass" sheetId="2" r:id="rId2"/>
    <sheet name="Sallen-Key Unity Gain low Pas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B7" i="4"/>
  <c r="B8" i="4"/>
  <c r="B10" i="4"/>
  <c r="B9" i="4"/>
  <c r="K7" i="1"/>
  <c r="K8" i="1"/>
  <c r="K9" i="1"/>
  <c r="K10" i="1"/>
  <c r="J7" i="1"/>
  <c r="J8" i="1"/>
  <c r="J9" i="1"/>
  <c r="J10" i="1"/>
  <c r="D8" i="2"/>
  <c r="D9" i="2"/>
  <c r="D10" i="2"/>
  <c r="D11" i="2"/>
  <c r="C8" i="2"/>
  <c r="C10" i="2"/>
  <c r="C11" i="2"/>
  <c r="B8" i="2"/>
  <c r="B10" i="2"/>
  <c r="B11" i="2"/>
  <c r="C9" i="2"/>
  <c r="B9" i="2"/>
  <c r="I10" i="1"/>
  <c r="I3" i="1"/>
  <c r="I8" i="1"/>
  <c r="I9" i="1"/>
  <c r="I7" i="1"/>
  <c r="E7" i="1"/>
  <c r="H10" i="1"/>
  <c r="H3" i="1"/>
  <c r="H8" i="1"/>
  <c r="H9" i="1"/>
  <c r="H7" i="1"/>
  <c r="G7" i="1"/>
  <c r="G10" i="1"/>
  <c r="G8" i="1"/>
  <c r="G9" i="1"/>
  <c r="C9" i="1"/>
  <c r="G3" i="1"/>
  <c r="C3" i="1"/>
  <c r="C11" i="1"/>
  <c r="D6" i="1"/>
  <c r="E6" i="1"/>
  <c r="E10" i="1"/>
  <c r="E3" i="1"/>
  <c r="E8" i="1"/>
  <c r="E9" i="1"/>
  <c r="D3" i="1"/>
  <c r="D7" i="1"/>
  <c r="D8" i="1"/>
  <c r="D9" i="1"/>
  <c r="D10" i="1"/>
  <c r="C8" i="1"/>
  <c r="B8" i="1"/>
  <c r="B9" i="1"/>
  <c r="B10" i="1"/>
  <c r="C10" i="1"/>
  <c r="C7" i="1"/>
  <c r="B7" i="1"/>
</calcChain>
</file>

<file path=xl/sharedStrings.xml><?xml version="1.0" encoding="utf-8"?>
<sst xmlns="http://schemas.openxmlformats.org/spreadsheetml/2006/main" count="35" uniqueCount="21">
  <si>
    <t>R1</t>
  </si>
  <si>
    <t>R2</t>
  </si>
  <si>
    <t>C1</t>
  </si>
  <si>
    <t>C2</t>
  </si>
  <si>
    <t>Q</t>
  </si>
  <si>
    <t>1/sqrt(2)</t>
  </si>
  <si>
    <t>w0</t>
  </si>
  <si>
    <t>f0</t>
  </si>
  <si>
    <t xml:space="preserve">Target </t>
  </si>
  <si>
    <t>http://en.wikipedia.org/wiki/Sallen%E2%80%93Key_topology</t>
  </si>
  <si>
    <t>High Pass (example in book)</t>
  </si>
  <si>
    <t>Ideal based on http://www.calculatoredge.com/electronics/sk%20high%20pass.htm</t>
  </si>
  <si>
    <t>R3</t>
  </si>
  <si>
    <t>R4</t>
  </si>
  <si>
    <t>K</t>
  </si>
  <si>
    <t>f</t>
  </si>
  <si>
    <t>q</t>
  </si>
  <si>
    <t>Goal</t>
  </si>
  <si>
    <t>q - 1/sqrt(2)</t>
  </si>
  <si>
    <t>High Pass wikipedia example</t>
  </si>
  <si>
    <t>Target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</si>
</sst>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14</xdr:row>
      <xdr:rowOff>0</xdr:rowOff>
    </xdr:from>
    <xdr:to>
      <xdr:col>11</xdr:col>
      <xdr:colOff>266700</xdr:colOff>
      <xdr:row>27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2667000"/>
          <a:ext cx="5080000" cy="2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800100</xdr:colOff>
      <xdr:row>26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3835400" cy="238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13</xdr:row>
      <xdr:rowOff>165100</xdr:rowOff>
    </xdr:from>
    <xdr:to>
      <xdr:col>11</xdr:col>
      <xdr:colOff>279400</xdr:colOff>
      <xdr:row>27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1700" y="264160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Ruler="0" workbookViewId="0">
      <selection activeCell="M19" sqref="M19"/>
    </sheetView>
  </sheetViews>
  <sheetFormatPr baseColWidth="10" defaultRowHeight="15" x14ac:dyDescent="0"/>
  <cols>
    <col min="2" max="2" width="18.83203125" customWidth="1"/>
    <col min="3" max="3" width="25.6640625" customWidth="1"/>
    <col min="4" max="4" width="14.33203125" customWidth="1"/>
    <col min="5" max="5" width="14.1640625" customWidth="1"/>
    <col min="7" max="7" width="16.1640625" customWidth="1"/>
    <col min="8" max="8" width="13.5" customWidth="1"/>
    <col min="9" max="9" width="12.1640625" bestFit="1" customWidth="1"/>
  </cols>
  <sheetData>
    <row r="1" spans="1:11">
      <c r="B1" t="s">
        <v>19</v>
      </c>
      <c r="C1" t="s">
        <v>10</v>
      </c>
      <c r="D1" t="s">
        <v>8</v>
      </c>
      <c r="G1" t="s">
        <v>11</v>
      </c>
    </row>
    <row r="2" spans="1:11">
      <c r="C2">
        <v>3000</v>
      </c>
      <c r="D2">
        <v>2700</v>
      </c>
      <c r="E2">
        <v>2700</v>
      </c>
      <c r="G2">
        <v>3000</v>
      </c>
      <c r="H2">
        <v>2700</v>
      </c>
      <c r="I2">
        <v>2700</v>
      </c>
      <c r="J2">
        <v>2700</v>
      </c>
      <c r="K2">
        <v>125</v>
      </c>
    </row>
    <row r="3" spans="1:11">
      <c r="A3" t="s">
        <v>0</v>
      </c>
      <c r="B3">
        <v>10000</v>
      </c>
      <c r="C3">
        <f>C4/2</f>
        <v>800</v>
      </c>
      <c r="D3">
        <f>D4/2</f>
        <v>750</v>
      </c>
      <c r="E3">
        <f>E4/2</f>
        <v>600</v>
      </c>
      <c r="G3">
        <f>G4/2</f>
        <v>797.5</v>
      </c>
      <c r="H3">
        <f>H4/2</f>
        <v>886.52499999999998</v>
      </c>
      <c r="I3">
        <f>I4/2</f>
        <v>744.04750000000001</v>
      </c>
      <c r="J3">
        <v>733.33333333333303</v>
      </c>
      <c r="K3">
        <v>4100</v>
      </c>
    </row>
    <row r="4" spans="1:11">
      <c r="A4" t="s">
        <v>1</v>
      </c>
      <c r="B4">
        <v>10000</v>
      </c>
      <c r="C4">
        <v>1600</v>
      </c>
      <c r="D4">
        <v>1500</v>
      </c>
      <c r="E4">
        <v>1200</v>
      </c>
      <c r="G4">
        <v>1595</v>
      </c>
      <c r="H4">
        <v>1773.05</v>
      </c>
      <c r="I4">
        <v>1488.095</v>
      </c>
      <c r="J4">
        <v>1500</v>
      </c>
      <c r="K4">
        <v>8200</v>
      </c>
    </row>
    <row r="5" spans="1:11">
      <c r="A5" t="s">
        <v>2</v>
      </c>
      <c r="B5">
        <v>2.2000000000000001E-7</v>
      </c>
      <c r="C5">
        <v>4.6999999999999997E-8</v>
      </c>
      <c r="D5">
        <v>5.5999999999999999E-8</v>
      </c>
      <c r="E5">
        <v>6.8E-8</v>
      </c>
      <c r="G5">
        <v>4.6999999999999997E-8</v>
      </c>
      <c r="H5">
        <v>4.6999999999999997E-8</v>
      </c>
      <c r="I5">
        <v>5.5999999999999999E-8</v>
      </c>
      <c r="J5" s="1">
        <v>5.5999999999999999E-8</v>
      </c>
      <c r="K5" s="1">
        <v>2.1999999999999901E-7</v>
      </c>
    </row>
    <row r="6" spans="1:11">
      <c r="A6" t="s">
        <v>3</v>
      </c>
      <c r="B6">
        <v>2.2000000000000001E-7</v>
      </c>
      <c r="C6">
        <v>4.6999999999999997E-8</v>
      </c>
      <c r="D6">
        <f>D5</f>
        <v>5.5999999999999999E-8</v>
      </c>
      <c r="E6">
        <f>E5</f>
        <v>6.8E-8</v>
      </c>
      <c r="G6">
        <v>4.6999999999999997E-8</v>
      </c>
      <c r="H6">
        <v>4.6999999999999997E-8</v>
      </c>
      <c r="I6">
        <v>5.5999999999999999E-8</v>
      </c>
      <c r="J6" s="1">
        <v>5.5999999999999999E-8</v>
      </c>
      <c r="K6" s="1">
        <v>2.1999999999999901E-7</v>
      </c>
    </row>
    <row r="7" spans="1:11">
      <c r="A7" t="s">
        <v>4</v>
      </c>
      <c r="B7">
        <f>SQRT(B3*B4*B5*B6)/(B3*(B5+B6))</f>
        <v>0.5</v>
      </c>
      <c r="C7">
        <f>SQRT(C3*C4*C5*C6)/(C3*(C5+C6))</f>
        <v>0.70710678118654746</v>
      </c>
      <c r="D7">
        <f>SQRT(D3*D4*D5*D6)/(D3*(D5+D6))</f>
        <v>0.70710678118654746</v>
      </c>
      <c r="E7">
        <f>SQRT(E3*E4*E5*E6)/(E3*(E5+E6))</f>
        <v>0.70710678118654757</v>
      </c>
      <c r="G7">
        <f>SQRT(G3*G4*G5*G6)/(G3*(G5+G6))</f>
        <v>0.70710678118654757</v>
      </c>
      <c r="H7">
        <f>SQRT(H3*H4*H5*H6)/(H3*(H5+H6))</f>
        <v>0.70710678118654746</v>
      </c>
      <c r="I7">
        <f>SQRT(I3*I4*I5*I6)/(I3*(I5+I6))</f>
        <v>0.70710678118654746</v>
      </c>
      <c r="J7">
        <f>SQRT(J3*J4*J5*J6)/(J3*(J5+J6))</f>
        <v>0.71509694193419437</v>
      </c>
      <c r="K7">
        <f>SQRT(K3*K4*K5*K6)/(K3*(K5+K6))</f>
        <v>0.70710678118654768</v>
      </c>
    </row>
    <row r="8" spans="1:11">
      <c r="A8" t="s">
        <v>6</v>
      </c>
      <c r="B8">
        <f>1/(SQRT(B3*B4*B5*B6))</f>
        <v>454.5454545454545</v>
      </c>
      <c r="C8">
        <f>1/(SQRT(C3*C4*C5*C6))</f>
        <v>18806.031414535839</v>
      </c>
      <c r="D8">
        <f>1/(SQRT(D3*D4*D5*D6))</f>
        <v>16835.875742536846</v>
      </c>
      <c r="E8">
        <f>1/(SQRT(E3*E4*E5*E6))</f>
        <v>17331.048558493811</v>
      </c>
      <c r="G8">
        <f>1/(SQRT(G3*G4*G5*G6))</f>
        <v>18864.984491070434</v>
      </c>
      <c r="H8">
        <f>1/(SQRT(H3*H4*H5*H6))</f>
        <v>16970.559354365272</v>
      </c>
      <c r="I8">
        <f>1/(SQRT(I3*I4*I5*I6))</f>
        <v>16970.565463767613</v>
      </c>
      <c r="J8">
        <f>1/(SQRT(J3*J4*J5*J6))</f>
        <v>17026.117665099868</v>
      </c>
      <c r="K8">
        <f>1/(SQRT(K3*K4*K5*K6))</f>
        <v>783.93212991857058</v>
      </c>
    </row>
    <row r="9" spans="1:11">
      <c r="A9" t="s">
        <v>7</v>
      </c>
      <c r="B9">
        <f>B8/2/3.141592654</f>
        <v>72.343155941415461</v>
      </c>
      <c r="C9">
        <f>C8/2/3.141592654</f>
        <v>2993.0728591740331</v>
      </c>
      <c r="D9">
        <f>D8/2/3.141592654</f>
        <v>2679.5128453558009</v>
      </c>
      <c r="E9">
        <f>E8/2/3.141592654</f>
        <v>2758.3220466897951</v>
      </c>
      <c r="G9">
        <f>G8/2/3.141592654</f>
        <v>3002.4555327137637</v>
      </c>
      <c r="H9">
        <f>H8/2/3.141592654</f>
        <v>2700.9484079289664</v>
      </c>
      <c r="I9">
        <f>I8/2/3.141592654</f>
        <v>2700.9493802705479</v>
      </c>
      <c r="J9">
        <f>J8/2/3.141592654</f>
        <v>2709.7907877110583</v>
      </c>
      <c r="K9">
        <f>K8/2/3.141592654</f>
        <v>124.76667350880726</v>
      </c>
    </row>
    <row r="10" spans="1:11">
      <c r="A10" t="s">
        <v>5</v>
      </c>
      <c r="B10">
        <f>1/SQRT(2)</f>
        <v>0.70710678118654746</v>
      </c>
      <c r="C10">
        <f>1/SQRT(2)</f>
        <v>0.70710678118654746</v>
      </c>
      <c r="D10">
        <f>1/SQRT(2)</f>
        <v>0.70710678118654746</v>
      </c>
      <c r="E10">
        <f>1/SQRT(2)</f>
        <v>0.70710678118654746</v>
      </c>
      <c r="G10">
        <f>1/SQRT(2)</f>
        <v>0.70710678118654746</v>
      </c>
      <c r="H10">
        <f>1/SQRT(2)</f>
        <v>0.70710678118654746</v>
      </c>
      <c r="I10">
        <f>1/SQRT(2)</f>
        <v>0.70710678118654746</v>
      </c>
      <c r="J10">
        <f>1/SQRT(2)</f>
        <v>0.70710678118654746</v>
      </c>
      <c r="K10">
        <f>1/SQRT(2)</f>
        <v>0.70710678118654746</v>
      </c>
    </row>
    <row r="11" spans="1:11">
      <c r="C11">
        <f>SQRT(2)/(2*3.141592653*C2*C5)</f>
        <v>1596.3055254009375</v>
      </c>
    </row>
    <row r="14" spans="1:11">
      <c r="G14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F13" sqref="F13"/>
    </sheetView>
  </sheetViews>
  <sheetFormatPr baseColWidth="10" defaultRowHeight="15" x14ac:dyDescent="0"/>
  <cols>
    <col min="2" max="2" width="16.83203125" customWidth="1"/>
    <col min="3" max="3" width="12.1640625" bestFit="1" customWidth="1"/>
  </cols>
  <sheetData>
    <row r="1" spans="1:4">
      <c r="A1" t="s">
        <v>17</v>
      </c>
      <c r="B1">
        <v>3000</v>
      </c>
      <c r="C1">
        <v>2700</v>
      </c>
      <c r="D1">
        <v>2700</v>
      </c>
    </row>
    <row r="2" spans="1:4">
      <c r="A2" t="s">
        <v>2</v>
      </c>
      <c r="B2">
        <v>4.6999999999999997E-8</v>
      </c>
      <c r="C2">
        <v>8.2000000000000006E-8</v>
      </c>
      <c r="D2" s="1">
        <v>6.8E-8</v>
      </c>
    </row>
    <row r="3" spans="1:4">
      <c r="A3" t="s">
        <v>3</v>
      </c>
      <c r="B3">
        <v>4.6999999999999997E-8</v>
      </c>
      <c r="C3">
        <v>8.2000000000000006E-8</v>
      </c>
      <c r="D3" s="1">
        <v>6.8E-8</v>
      </c>
    </row>
    <row r="4" spans="1:4">
      <c r="A4" t="s">
        <v>0</v>
      </c>
      <c r="B4">
        <v>960</v>
      </c>
      <c r="C4">
        <v>620</v>
      </c>
      <c r="D4">
        <v>750</v>
      </c>
    </row>
    <row r="5" spans="1:4">
      <c r="A5" t="s">
        <v>1</v>
      </c>
      <c r="B5">
        <v>1300</v>
      </c>
      <c r="C5">
        <v>820</v>
      </c>
      <c r="D5">
        <v>1000</v>
      </c>
    </row>
    <row r="6" spans="1:4">
      <c r="A6" t="s">
        <v>12</v>
      </c>
      <c r="B6">
        <v>1000</v>
      </c>
      <c r="C6">
        <v>820</v>
      </c>
      <c r="D6">
        <v>1000</v>
      </c>
    </row>
    <row r="7" spans="1:4">
      <c r="A7" t="s">
        <v>13</v>
      </c>
      <c r="B7">
        <v>1080</v>
      </c>
      <c r="C7">
        <v>820</v>
      </c>
      <c r="D7">
        <v>1043.47826086956</v>
      </c>
    </row>
    <row r="8" spans="1:4">
      <c r="A8" t="s">
        <v>14</v>
      </c>
      <c r="B8">
        <f>1+B7/B6</f>
        <v>2.08</v>
      </c>
      <c r="C8">
        <f>1+C7/C6</f>
        <v>2</v>
      </c>
      <c r="D8">
        <f>1+D7/D6</f>
        <v>2.0434782608695601</v>
      </c>
    </row>
    <row r="9" spans="1:4">
      <c r="A9" t="s">
        <v>15</v>
      </c>
      <c r="B9">
        <f>1/(2*3.1415927*SQRT(B2*B3*B4*B5))</f>
        <v>3031.2026686515692</v>
      </c>
      <c r="C9">
        <f>1/(2*3.1415927*SQRT(C2*C3*C4*C5))</f>
        <v>2722.0964044398133</v>
      </c>
      <c r="D9">
        <f>1/(2*3.1415927*SQRT(D2*D3*D4*D5))</f>
        <v>2702.5925846916934</v>
      </c>
    </row>
    <row r="10" spans="1:4">
      <c r="A10" t="s">
        <v>16</v>
      </c>
      <c r="B10">
        <f>SQRT(B2*B3*B4*B5)/(B5*B3+B5*B2+B4*B3*(1-B8))</f>
        <v>0.71464892752144027</v>
      </c>
      <c r="C10">
        <f>SQRT(C2*C3*C4*C5)/(C5*C3+C5*C2+C4*C3*(1-C8))</f>
        <v>0.69904092039121124</v>
      </c>
      <c r="D10">
        <f>SQRT(D2*D3*D4*D5)/(D5*D3+D5*D2+D4*D3*(1-D8))</f>
        <v>0.71137801025150083</v>
      </c>
    </row>
    <row r="11" spans="1:4">
      <c r="A11" t="s">
        <v>18</v>
      </c>
      <c r="B11">
        <f>B10-1/SQRT(2)</f>
        <v>7.5421463348928075E-3</v>
      </c>
      <c r="C11">
        <f>C10-1/SQRT(2)</f>
        <v>-8.0658607953362216E-3</v>
      </c>
      <c r="D11">
        <f>D10-1/SQRT(2)</f>
        <v>4.2712290649533635E-3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showRuler="0" workbookViewId="0">
      <selection activeCell="D3" sqref="D3"/>
    </sheetView>
  </sheetViews>
  <sheetFormatPr baseColWidth="10" defaultRowHeight="15" x14ac:dyDescent="0"/>
  <cols>
    <col min="2" max="2" width="25.5" customWidth="1"/>
    <col min="3" max="3" width="25.6640625" customWidth="1"/>
    <col min="4" max="4" width="14.33203125" customWidth="1"/>
    <col min="5" max="5" width="14.1640625" customWidth="1"/>
    <col min="7" max="7" width="16.1640625" customWidth="1"/>
    <col min="8" max="8" width="13.5" customWidth="1"/>
    <col min="9" max="9" width="12.1640625" bestFit="1" customWidth="1"/>
  </cols>
  <sheetData>
    <row r="1" spans="1:7">
      <c r="B1" t="s">
        <v>19</v>
      </c>
    </row>
    <row r="2" spans="1:7">
      <c r="A2" t="s">
        <v>20</v>
      </c>
      <c r="B2">
        <v>10000</v>
      </c>
      <c r="C2">
        <v>3000</v>
      </c>
    </row>
    <row r="3" spans="1:7">
      <c r="A3" t="s">
        <v>0</v>
      </c>
      <c r="B3">
        <v>10000</v>
      </c>
      <c r="C3">
        <v>717.24137931034397</v>
      </c>
    </row>
    <row r="4" spans="1:7">
      <c r="A4" t="s">
        <v>1</v>
      </c>
      <c r="B4">
        <v>10000</v>
      </c>
      <c r="C4">
        <v>888.888888888888</v>
      </c>
    </row>
    <row r="5" spans="1:7">
      <c r="A5" t="s">
        <v>2</v>
      </c>
      <c r="B5">
        <v>1.0000000000000001E-9</v>
      </c>
      <c r="C5" s="1">
        <v>9.3999999999999995E-8</v>
      </c>
    </row>
    <row r="6" spans="1:7">
      <c r="A6" t="s">
        <v>3</v>
      </c>
      <c r="B6">
        <v>1.0000000000000001E-9</v>
      </c>
      <c r="C6" s="1">
        <v>4.6999999999999997E-8</v>
      </c>
    </row>
    <row r="7" spans="1:7">
      <c r="A7" t="s">
        <v>4</v>
      </c>
      <c r="B7">
        <f>SQRT(B3*B4*B5*B6)/(B6*(B3+B4))</f>
        <v>0.5</v>
      </c>
      <c r="C7">
        <f>SQRT(C3*C4*C5*C6)/(C6*(C3+C4))</f>
        <v>0.70305716487062986</v>
      </c>
    </row>
    <row r="8" spans="1:7">
      <c r="A8" t="s">
        <v>6</v>
      </c>
      <c r="B8">
        <f>1/(SQRT(B3*B4*B5*B6))</f>
        <v>99999.999999999985</v>
      </c>
      <c r="C8">
        <f>1/(SQRT(C3*C4*C5*C6))</f>
        <v>18842.162151811091</v>
      </c>
    </row>
    <row r="9" spans="1:7">
      <c r="A9" t="s">
        <v>7</v>
      </c>
      <c r="B9">
        <f>B8/2/3.141592654</f>
        <v>15915.494307111399</v>
      </c>
      <c r="C9">
        <f>C8/2/3.141592654</f>
        <v>2998.8232446081934</v>
      </c>
    </row>
    <row r="10" spans="1:7">
      <c r="A10" t="s">
        <v>5</v>
      </c>
      <c r="B10">
        <f>1/SQRT(2)</f>
        <v>0.70710678118654746</v>
      </c>
      <c r="C10">
        <f>1/SQRT(2)</f>
        <v>0.70710678118654746</v>
      </c>
    </row>
    <row r="14" spans="1:7">
      <c r="G14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Sallen-Key Unity Gain High Pass</vt:lpstr>
      <vt:lpstr>Sallen-Key High Pass</vt:lpstr>
      <vt:lpstr>Sallen-Key Unity Gain low Pass</vt:lpstr>
    </vt:vector>
  </TitlesOfParts>
  <Company>Two Sigma Investments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Dooley</dc:creator>
  <cp:lastModifiedBy>Isaac Dooley</cp:lastModifiedBy>
  <dcterms:created xsi:type="dcterms:W3CDTF">2014-10-25T21:50:08Z</dcterms:created>
  <dcterms:modified xsi:type="dcterms:W3CDTF">2014-11-10T03:31:40Z</dcterms:modified>
</cp:coreProperties>
</file>