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8_{E05CD0B7-4787-4689-9D74-EAA734DEFB54}" xr6:coauthVersionLast="47" xr6:coauthVersionMax="47" xr10:uidLastSave="{00000000-0000-0000-0000-000000000000}"/>
  <bookViews>
    <workbookView xWindow="-120" yWindow="-120" windowWidth="38640" windowHeight="15840" firstSheet="4" activeTab="7" xr2:uid="{B550FEBA-CBDF-4F8A-ACA3-FAF0BB6C78BC}"/>
  </bookViews>
  <sheets>
    <sheet name="China_Telecom_gravity_1024LP" sheetId="4" r:id="rId1"/>
    <sheet name="GEANT_gravity_2048LP" sheetId="6" r:id="rId2"/>
    <sheet name="GEANT_gravity_1024LP" sheetId="3" r:id="rId3"/>
    <sheet name="ScaleFree30Nodes_gravity_1024LP" sheetId="2" r:id="rId4"/>
    <sheet name="ScaleFree30Nodes_cstm_bimodal" sheetId="17" r:id="rId5"/>
    <sheet name="GoodNet_Gravity_1024LP" sheetId="1" r:id="rId6"/>
    <sheet name="GoodNet_cstm_Bimodal_1024LP_2" sheetId="18" r:id="rId7"/>
    <sheet name="GoodNet_cstm_Bimodal_4096LP" sheetId="22" r:id="rId8"/>
    <sheet name="GoodNet_cstm_Bimodal_1024LP" sheetId="16" r:id="rId9"/>
    <sheet name="Claranet_Gravity_1024LP" sheetId="19" r:id="rId10"/>
    <sheet name="Claranet_cstm_bimodal_4096LP" sheetId="21" r:id="rId11"/>
    <sheet name="Claranet_cstm_bimodal_1024LP" sheetId="20" r:id="rId12"/>
    <sheet name="T-lex_Gravity_1024LP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4" l="1"/>
  <c r="V5" i="4"/>
  <c r="V4" i="4"/>
  <c r="V6" i="6"/>
  <c r="V5" i="6"/>
  <c r="V4" i="6"/>
  <c r="V6" i="3"/>
  <c r="V5" i="3"/>
  <c r="V4" i="3"/>
  <c r="V6" i="2"/>
  <c r="V5" i="2"/>
  <c r="V4" i="2"/>
  <c r="V6" i="17"/>
  <c r="V5" i="17"/>
  <c r="V4" i="17"/>
  <c r="V6" i="18"/>
  <c r="V5" i="18"/>
  <c r="V4" i="18"/>
  <c r="V6" i="22"/>
  <c r="V5" i="22"/>
  <c r="V4" i="22"/>
  <c r="V6" i="16"/>
  <c r="V5" i="16"/>
  <c r="V4" i="16"/>
  <c r="V6" i="19"/>
  <c r="V5" i="19"/>
  <c r="V4" i="19"/>
  <c r="V6" i="21"/>
  <c r="V5" i="21"/>
  <c r="V4" i="21"/>
  <c r="V6" i="20"/>
  <c r="V5" i="20"/>
  <c r="V4" i="20"/>
  <c r="V6" i="15"/>
  <c r="V5" i="15"/>
  <c r="V4" i="15"/>
  <c r="R18" i="22" l="1"/>
  <c r="P18" i="22"/>
  <c r="N18" i="22"/>
  <c r="L18" i="22"/>
  <c r="R17" i="22"/>
  <c r="P17" i="22"/>
  <c r="N17" i="22"/>
  <c r="L17" i="22"/>
  <c r="R16" i="22"/>
  <c r="P16" i="22"/>
  <c r="N16" i="22"/>
  <c r="L16" i="22"/>
  <c r="R15" i="22"/>
  <c r="P15" i="22"/>
  <c r="N15" i="22"/>
  <c r="L15" i="22"/>
  <c r="R14" i="22"/>
  <c r="P14" i="22"/>
  <c r="N14" i="22"/>
  <c r="L14" i="22"/>
  <c r="R13" i="22"/>
  <c r="P13" i="22"/>
  <c r="N13" i="22"/>
  <c r="L13" i="22"/>
  <c r="R12" i="22"/>
  <c r="P12" i="22"/>
  <c r="N12" i="22"/>
  <c r="L12" i="22"/>
  <c r="T6" i="22"/>
  <c r="R6" i="22"/>
  <c r="O6" i="22"/>
  <c r="K6" i="22"/>
  <c r="T5" i="22"/>
  <c r="R5" i="22"/>
  <c r="O5" i="22"/>
  <c r="K5" i="22"/>
  <c r="T4" i="22"/>
  <c r="R4" i="22"/>
  <c r="O4" i="22"/>
  <c r="K4" i="22"/>
  <c r="R17" i="21"/>
  <c r="P17" i="21"/>
  <c r="N17" i="21"/>
  <c r="L17" i="21"/>
  <c r="R16" i="21"/>
  <c r="P16" i="21"/>
  <c r="N16" i="21"/>
  <c r="L16" i="21"/>
  <c r="R15" i="21"/>
  <c r="P15" i="21"/>
  <c r="N15" i="21"/>
  <c r="L15" i="21"/>
  <c r="R14" i="21"/>
  <c r="P14" i="21"/>
  <c r="N14" i="21"/>
  <c r="L14" i="21"/>
  <c r="R13" i="21"/>
  <c r="P13" i="21"/>
  <c r="N13" i="21"/>
  <c r="L13" i="21"/>
  <c r="R12" i="21"/>
  <c r="P12" i="21"/>
  <c r="N12" i="21"/>
  <c r="L12" i="21"/>
  <c r="T6" i="21"/>
  <c r="R6" i="21"/>
  <c r="O6" i="21"/>
  <c r="K6" i="21"/>
  <c r="T5" i="21"/>
  <c r="R5" i="21"/>
  <c r="O5" i="21"/>
  <c r="K5" i="21"/>
  <c r="T4" i="21"/>
  <c r="R4" i="21"/>
  <c r="O4" i="21"/>
  <c r="K4" i="21"/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P4" i="1"/>
  <c r="M4" i="1"/>
  <c r="J4" i="1"/>
  <c r="M3" i="1"/>
  <c r="J3" i="1"/>
  <c r="S3" i="1"/>
  <c r="P3" i="1"/>
  <c r="U3" i="1"/>
  <c r="R12" i="1" l="1"/>
  <c r="V6" i="1"/>
  <c r="V5" i="1"/>
  <c r="V4" i="1"/>
  <c r="K4" i="1"/>
  <c r="T4" i="1"/>
  <c r="R4" i="1"/>
  <c r="O4" i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<sst xmlns="http://schemas.openxmlformats.org/spreadsheetml/2006/main" count="436" uniqueCount="90">
  <si>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</si>
  <si>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</si>
  <si>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</si>
  <si>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</si>
  <si>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</si>
  <si>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</si>
  <si>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</si>
  <si>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</si>
  <si>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</si>
  <si>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</si>
  <si>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</si>
  <si>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</si>
  <si>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</si>
  <si>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</si>
  <si>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</si>
  <si>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</si>
  <si>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</si>
  <si>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</si>
  <si>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</si>
  <si>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</si>
  <si>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</si>
  <si>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</si>
  <si>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</si>
  <si>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</si>
  <si>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</si>
  <si>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</si>
  <si>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</si>
  <si>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</si>
  <si>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</si>
  <si>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</si>
  <si>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</si>
  <si>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</si>
  <si>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</si>
  <si>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</si>
  <si>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</si>
  <si>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</si>
  <si>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</si>
  <si>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</si>
  <si>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</si>
  <si>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</si>
  <si>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</si>
  <si>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</si>
  <si>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</si>
  <si>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</si>
  <si>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</si>
  <si>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</si>
  <si>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</si>
  <si>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{2,3,10,11}</t>
  </si>
  <si>
    <t>(3,) 1.25128</t>
  </si>
  <si>
    <t>(2, 3, 10, 11) 1.12889</t>
  </si>
  <si>
    <t>(3, 10, 11) 1.1577</t>
  </si>
  <si>
    <t>(3, 11) 1.1967</t>
  </si>
  <si>
    <t>(12,) 1.8644</t>
  </si>
  <si>
    <t>(5, 7, 9, 12, 15) 1.73388</t>
  </si>
  <si>
    <t>(7, 9, 12, 15) 1.75307</t>
  </si>
  <si>
    <t>(12, 15) 1.82218</t>
  </si>
  <si>
    <t>(9, 12, 15) 1.78346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</si>
  <si>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</si>
  <si>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</si>
  <si>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</si>
  <si>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</si>
  <si>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</si>
  <si>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</si>
  <si>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</si>
  <si>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</si>
  <si>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</si>
  <si>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</si>
  <si>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</si>
  <si>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</si>
  <si>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</si>
  <si>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</si>
  <si>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</si>
  <si>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</si>
  <si>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</si>
  <si>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</si>
  <si>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</si>
  <si>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</si>
  <si>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</si>
  <si>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</si>
  <si>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</si>
  <si>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</si>
  <si>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</si>
  <si>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 xml:space="preserve"> Bimodal Traffic, 4096 TMs, 50% sparsity G_1 (50,10) G_2 (1,0.2)</t>
  </si>
  <si>
    <t>`</t>
  </si>
  <si>
    <t xml:space="preserve"> Bimodal Traffic, 4096 TMs, 40% sparsity G_1 (5,1) G_2 (0.5,0.1)</t>
  </si>
  <si>
    <t>(3) 1.55529</t>
  </si>
  <si>
    <t>(3, 14) 1.53689</t>
  </si>
  <si>
    <t>(3, 12, 14) 1.50812</t>
  </si>
  <si>
    <t>(3,10,12,14) 1.50241</t>
  </si>
  <si>
    <t>LP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</si>
</sst>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6" fontId="1" fillId="3" borderId="1" xfId="1" applyNumberFormat="1" applyFill="1" applyAlignment="1">
      <alignment horizontal="center" vertical="center" wrapText="1"/>
    </xf>
    <xf numFmtId="166" fontId="1" fillId="3" borderId="1" xfId="1" applyNumberFormat="1" applyFill="1" applyAlignment="1">
      <alignment horizontal="center" vertical="center"/>
    </xf>
    <xf numFmtId="10" fontId="1" fillId="5" borderId="1" xfId="2" applyNumberFormat="1" applyFont="1" applyFill="1" applyBorder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0" fillId="0" borderId="0" xfId="0"/>
    <xf numFmtId="0" fontId="1" fillId="2" borderId="1" xfId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6" fontId="1" fillId="2" borderId="2" xfId="1" applyNumberFormat="1" applyBorder="1" applyAlignment="1">
      <alignment horizontal="center" vertical="center"/>
    </xf>
    <xf numFmtId="166" fontId="1" fillId="2" borderId="3" xfId="1" applyNumberFormat="1" applyBorder="1" applyAlignment="1">
      <alignment horizontal="center" vertical="center"/>
    </xf>
    <xf numFmtId="166" fontId="3" fillId="2" borderId="2" xfId="1" applyNumberFormat="1" applyFont="1" applyBorder="1" applyAlignment="1">
      <alignment horizontal="center" vertical="center"/>
    </xf>
    <xf numFmtId="166" fontId="3" fillId="2" borderId="4" xfId="1" applyNumberFormat="1" applyFont="1" applyBorder="1" applyAlignment="1">
      <alignment horizontal="center" vertical="center"/>
    </xf>
    <xf numFmtId="166" fontId="3" fillId="2" borderId="3" xfId="1" applyNumberFormat="1" applyFont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  <xf numFmtId="0" fontId="1" fillId="2" borderId="1" xfId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8.7199999999999944E-2</c:v>
                </c:pt>
                <c:pt idx="3">
                  <c:v>6.7499999999999893E-2</c:v>
                </c:pt>
                <c:pt idx="4">
                  <c:v>5.9900000000000064E-2</c:v>
                </c:pt>
                <c:pt idx="5">
                  <c:v>4.7500000000000098E-2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63E-8398-A0020483C6E8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0.11440000000000006</c:v>
                </c:pt>
                <c:pt idx="3">
                  <c:v>9.4600000000000017E-2</c:v>
                </c:pt>
                <c:pt idx="4">
                  <c:v>7.119999999999993E-2</c:v>
                </c:pt>
                <c:pt idx="5">
                  <c:v>6.8200000000000038E-2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63E-8398-A0020483C6E8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0.10210000000000008</c:v>
                </c:pt>
                <c:pt idx="3">
                  <c:v>8.2699999999999996E-2</c:v>
                </c:pt>
                <c:pt idx="4">
                  <c:v>6.0400000000000009E-2</c:v>
                </c:pt>
                <c:pt idx="5">
                  <c:v>5.6799999999999962E-2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63E-8398-A0020483C6E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Claranet_cstm_bimodal_4096LP!$R$12:$R$17</c:f>
              <c:numCache>
                <c:formatCode>0.00%</c:formatCode>
                <c:ptCount val="6"/>
                <c:pt idx="0">
                  <c:v>0.12690000000000001</c:v>
                </c:pt>
                <c:pt idx="1">
                  <c:v>0.11169999999999991</c:v>
                </c:pt>
                <c:pt idx="2">
                  <c:v>9.2500000000000027E-2</c:v>
                </c:pt>
                <c:pt idx="3">
                  <c:v>8.3399999999999919E-2</c:v>
                </c:pt>
                <c:pt idx="4">
                  <c:v>6.2300000000000022E-2</c:v>
                </c:pt>
                <c:pt idx="5">
                  <c:v>5.380000000000007E-2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63E-8398-A002048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'T-lex_Gravity_1024LP'!$L$12:$L$18</c:f>
              <c:numCache>
                <c:formatCode>0.00%</c:formatCode>
                <c:ptCount val="7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'T-lex_Gravity_1024LP'!$N$12:$N$18</c:f>
              <c:numCache>
                <c:formatCode>0.00%</c:formatCode>
                <c:ptCount val="7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'T-lex_Gravity_1024LP'!$P$12:$P$18</c:f>
              <c:numCache>
                <c:formatCode>0.00%</c:formatCode>
                <c:ptCount val="7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'T-lex_Gravity_1024LP'!$R$12:$R$18</c:f>
              <c:numCache>
                <c:formatCode>0.00%</c:formatCode>
                <c:ptCount val="7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ScaleFree30Nodes_cstm_bimodal!$R$12:$R$17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GoodNet_cstm_Bimodal_1024LP_2!$R$12:$R$18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GoodNet_cstm_Bimodal_4096LP!$L$12:$L$18</c:f>
              <c:numCache>
                <c:formatCode>0.00%</c:formatCode>
                <c:ptCount val="7"/>
                <c:pt idx="0">
                  <c:v>0.1444764042082296</c:v>
                </c:pt>
                <c:pt idx="1">
                  <c:v>0.13717811795419488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B0A-8F9F-0BD91F941D6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GoodNet_cstm_Bimodal_4096LP!$N$12:$N$18</c:f>
              <c:numCache>
                <c:formatCode>0.00%</c:formatCode>
                <c:ptCount val="7"/>
                <c:pt idx="0">
                  <c:v>0.14495188920159707</c:v>
                </c:pt>
                <c:pt idx="1">
                  <c:v>0.13311088601561116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B0A-8F9F-0BD91F941D6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GoodNet_cstm_Bimodal_4096LP!$P$12:$P$18</c:f>
              <c:numCache>
                <c:formatCode>0.00%</c:formatCode>
                <c:ptCount val="7"/>
                <c:pt idx="0">
                  <c:v>0.14491021726495013</c:v>
                </c:pt>
                <c:pt idx="1">
                  <c:v>0.13403901046622257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B0A-8F9F-0BD91F941D6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GoodNet_cstm_Bimodal_4096LP!$R$12:$R$18</c:f>
              <c:numCache>
                <c:formatCode>0.00%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B0A-8F9F-0BD91F94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0.1444764042082296</c:v>
                </c:pt>
                <c:pt idx="1">
                  <c:v>0.13717811795419488</c:v>
                </c:pt>
                <c:pt idx="2">
                  <c:v>0.12670000000000003</c:v>
                </c:pt>
                <c:pt idx="3">
                  <c:v>0.11870000000000003</c:v>
                </c:pt>
                <c:pt idx="4">
                  <c:v>0.10840000000000005</c:v>
                </c:pt>
                <c:pt idx="5">
                  <c:v>8.8100000000000067E-2</c:v>
                </c:pt>
                <c:pt idx="6">
                  <c:v>7.2500000000000009E-2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0.14495188920159707</c:v>
                </c:pt>
                <c:pt idx="1">
                  <c:v>0.13311088601561116</c:v>
                </c:pt>
                <c:pt idx="2">
                  <c:v>0.11949999999999994</c:v>
                </c:pt>
                <c:pt idx="3">
                  <c:v>0.10939999999999994</c:v>
                </c:pt>
                <c:pt idx="4">
                  <c:v>0.10379999999999989</c:v>
                </c:pt>
                <c:pt idx="5">
                  <c:v>9.5199999999999951E-2</c:v>
                </c:pt>
                <c:pt idx="6">
                  <c:v>5.479999999999996E-2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0.14491021726495013</c:v>
                </c:pt>
                <c:pt idx="1">
                  <c:v>0.13403901046622257</c:v>
                </c:pt>
                <c:pt idx="2">
                  <c:v>0.11559999999999993</c:v>
                </c:pt>
                <c:pt idx="3">
                  <c:v>9.8600000000000021E-2</c:v>
                </c:pt>
                <c:pt idx="4">
                  <c:v>9.4000000000000083E-2</c:v>
                </c:pt>
                <c:pt idx="5">
                  <c:v>8.0899999999999972E-2</c:v>
                </c:pt>
                <c:pt idx="6">
                  <c:v>5.5800000000000072E-2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0.14910000000000001</c:v>
                </c:pt>
                <c:pt idx="1">
                  <c:v>0.13859134701693487</c:v>
                </c:pt>
                <c:pt idx="2">
                  <c:v>0.10499999999999998</c:v>
                </c:pt>
                <c:pt idx="3">
                  <c:v>8.4600000000000009E-2</c:v>
                </c:pt>
                <c:pt idx="4">
                  <c:v>7.4400000000000022E-2</c:v>
                </c:pt>
                <c:pt idx="5">
                  <c:v>5.6300000000000017E-2</c:v>
                </c:pt>
                <c:pt idx="6">
                  <c:v>2.750000000000008E-2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F22F8-D03A-4D9D-AF90-E47C9F278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BC43-9E14-45FB-87E4-E3A1289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41B2-6D1C-4454-B941-1E22CACA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6414770" cy="44348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463B-ADAD-4E00-9427-C597919E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V18"/>
  <sheetViews>
    <sheetView topLeftCell="H1" zoomScale="70" zoomScaleNormal="70" workbookViewId="0">
      <selection activeCell="S21" sqref="S21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42</v>
      </c>
      <c r="B2">
        <v>132</v>
      </c>
      <c r="C2" s="1" t="s">
        <v>34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v>1.4016999999999999</v>
      </c>
      <c r="K3" s="38"/>
      <c r="L3" s="39"/>
      <c r="M3" s="37">
        <v>1.4092</v>
      </c>
      <c r="N3" s="38"/>
      <c r="O3" s="39"/>
      <c r="P3" s="37">
        <v>1.4108000000000001</v>
      </c>
      <c r="Q3" s="38"/>
      <c r="R3" s="39"/>
      <c r="S3" s="40">
        <v>1.4048</v>
      </c>
      <c r="T3" s="41"/>
      <c r="U3" s="31">
        <v>1.4016999999999999</v>
      </c>
      <c r="V3" s="32"/>
    </row>
    <row r="4" spans="1:22" ht="30" x14ac:dyDescent="0.25">
      <c r="I4" s="2" t="s">
        <v>10</v>
      </c>
      <c r="J4" s="3">
        <v>6.8305999999999996</v>
      </c>
      <c r="K4" s="35">
        <f>ROUND(J4/J3,4)-1</f>
        <v>3.8731</v>
      </c>
      <c r="L4" s="36"/>
      <c r="M4" s="31">
        <v>7.6843000000000004</v>
      </c>
      <c r="N4" s="32"/>
      <c r="O4" s="5">
        <f>ROUND(M4/M3,4)-1</f>
        <v>4.4530000000000003</v>
      </c>
      <c r="P4" s="31">
        <v>7.6825999999999999</v>
      </c>
      <c r="Q4" s="32"/>
      <c r="R4" s="5">
        <f>ROUND(P4/P3,4)-1</f>
        <v>4.4455999999999998</v>
      </c>
      <c r="S4" s="3">
        <v>7.1189</v>
      </c>
      <c r="T4" s="5">
        <f>ROUND(S4/S3,4)-1</f>
        <v>4.0675999999999997</v>
      </c>
      <c r="U4" s="3">
        <v>6.9218999999999999</v>
      </c>
      <c r="V4" s="5">
        <f>U4/U3-1</f>
        <v>3.9382178782906472</v>
      </c>
    </row>
    <row r="5" spans="1:22" x14ac:dyDescent="0.25">
      <c r="I5" s="2" t="s">
        <v>11</v>
      </c>
      <c r="J5" s="3">
        <v>2.1465000000000001</v>
      </c>
      <c r="K5" s="35">
        <f>ROUND(J5/J3,4)-1</f>
        <v>0.53140000000000009</v>
      </c>
      <c r="L5" s="36"/>
      <c r="M5" s="31">
        <v>2.1532</v>
      </c>
      <c r="N5" s="32"/>
      <c r="O5" s="5">
        <f>ROUND(M5/M3,4)-1</f>
        <v>0.52800000000000002</v>
      </c>
      <c r="P5" s="31">
        <v>2.1534</v>
      </c>
      <c r="Q5" s="32"/>
      <c r="R5" s="5">
        <f>ROUND(P5/P3,4)-1</f>
        <v>0.52639999999999998</v>
      </c>
      <c r="S5" s="3">
        <v>2.1427999999999998</v>
      </c>
      <c r="T5" s="5">
        <f>ROUND(S5/S3,4)-1</f>
        <v>0.5253000000000001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2.29</v>
      </c>
      <c r="K6" s="35">
        <f>ROUND(J6/J3,4)-1</f>
        <v>0.63369999999999993</v>
      </c>
      <c r="L6" s="36"/>
      <c r="M6" s="31">
        <v>2.2345000000000002</v>
      </c>
      <c r="N6" s="32"/>
      <c r="O6" s="5">
        <f>ROUND(M6/M3,4)-1</f>
        <v>0.58570000000000011</v>
      </c>
      <c r="P6" s="31">
        <v>2.23</v>
      </c>
      <c r="Q6" s="32"/>
      <c r="R6" s="5">
        <f>ROUND(P6/P3,4)-1</f>
        <v>0.58069999999999999</v>
      </c>
      <c r="S6" s="3">
        <v>2.3260999999999998</v>
      </c>
      <c r="T6" s="5">
        <f>ROUND(S6/S3,4)-1</f>
        <v>0.65579999999999994</v>
      </c>
      <c r="U6" s="3">
        <v>2.1919</v>
      </c>
      <c r="V6" s="5">
        <f>U6/U3-1</f>
        <v>0.56374402511236354</v>
      </c>
    </row>
    <row r="11" spans="1:22" ht="30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2.032</v>
      </c>
      <c r="L12" s="5">
        <f>K12/M3-1</f>
        <v>0.44195288106727215</v>
      </c>
      <c r="M12" s="2">
        <v>2.0259999999999998</v>
      </c>
      <c r="N12" s="5">
        <f>M12/P3-1</f>
        <v>0.43606464417351831</v>
      </c>
      <c r="O12" s="3">
        <v>2.0285000000000002</v>
      </c>
      <c r="P12" s="5">
        <f>O12/S3-1</f>
        <v>0.44397779043280194</v>
      </c>
      <c r="Q12" s="27">
        <v>2.0163000000000002</v>
      </c>
      <c r="R12" s="26">
        <f>Q12/U3-1</f>
        <v>0.43846757508739409</v>
      </c>
    </row>
    <row r="13" spans="1:22" x14ac:dyDescent="0.25">
      <c r="I13" s="2" t="s">
        <v>20</v>
      </c>
      <c r="J13" s="2" t="s">
        <v>15</v>
      </c>
      <c r="K13" s="3">
        <v>1.7542</v>
      </c>
      <c r="L13" s="5">
        <f>K13/M3-1</f>
        <v>0.2448197558898666</v>
      </c>
      <c r="M13" s="3">
        <v>1.7684</v>
      </c>
      <c r="N13" s="5">
        <f>M13/P3-1</f>
        <v>0.25347320669123885</v>
      </c>
      <c r="O13" s="3">
        <v>1.7687999999999999</v>
      </c>
      <c r="P13" s="5">
        <f>O13/S3-1</f>
        <v>0.25911161731207288</v>
      </c>
      <c r="Q13" s="27">
        <v>1.7562</v>
      </c>
      <c r="R13" s="26">
        <f>Q13/U3-1</f>
        <v>0.25290718413355218</v>
      </c>
    </row>
    <row r="14" spans="1:22" x14ac:dyDescent="0.25">
      <c r="I14" s="2">
        <v>1</v>
      </c>
      <c r="J14" s="2" t="s">
        <v>38</v>
      </c>
      <c r="K14" s="2">
        <v>1.7319</v>
      </c>
      <c r="L14" s="5">
        <f>K14/M3-1</f>
        <v>0.22899517456713037</v>
      </c>
      <c r="M14" s="2">
        <v>1.7304999999999999</v>
      </c>
      <c r="N14" s="5">
        <f>M14/P3-1</f>
        <v>0.22660901616104323</v>
      </c>
      <c r="O14" s="3">
        <v>1.7276</v>
      </c>
      <c r="P14" s="5">
        <f>O14/S3-1</f>
        <v>0.22978359908883816</v>
      </c>
      <c r="Q14" s="27">
        <v>1.718</v>
      </c>
      <c r="R14" s="26">
        <f>Q14/U3-1</f>
        <v>0.22565456231718639</v>
      </c>
    </row>
    <row r="15" spans="1:22" x14ac:dyDescent="0.25">
      <c r="I15" s="2">
        <v>2</v>
      </c>
      <c r="J15" s="2" t="s">
        <v>40</v>
      </c>
      <c r="K15" s="2">
        <v>1.6716</v>
      </c>
      <c r="L15" s="5">
        <f>K15/M3-1</f>
        <v>0.1862049389724667</v>
      </c>
      <c r="M15" s="2">
        <v>1.696</v>
      </c>
      <c r="N15" s="5">
        <f>M15/P3-1</f>
        <v>0.2021548057839524</v>
      </c>
      <c r="O15" s="2">
        <v>1.6800999999999999</v>
      </c>
      <c r="P15" s="5">
        <f>O15/S3-1</f>
        <v>0.19597095671981757</v>
      </c>
      <c r="Q15" s="28">
        <v>1.643</v>
      </c>
      <c r="R15" s="26">
        <f>Q15/U3-1</f>
        <v>0.1721481058714418</v>
      </c>
    </row>
    <row r="16" spans="1:22" x14ac:dyDescent="0.25">
      <c r="I16" s="2">
        <v>3</v>
      </c>
      <c r="J16" s="2" t="s">
        <v>42</v>
      </c>
      <c r="K16" s="2">
        <v>1.6398999999999999</v>
      </c>
      <c r="L16" s="5">
        <f>K16/M3-1</f>
        <v>0.1637099063298324</v>
      </c>
      <c r="M16" s="2">
        <v>1.6496</v>
      </c>
      <c r="N16" s="5">
        <f>M16/P3-1</f>
        <v>0.16926566487099515</v>
      </c>
      <c r="O16" s="2">
        <v>1.6347</v>
      </c>
      <c r="P16" s="5">
        <f>O16/S3-1</f>
        <v>0.1636531890660593</v>
      </c>
      <c r="Q16" s="28">
        <v>1.5871</v>
      </c>
      <c r="R16" s="2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5">
        <f>K17/M3-1</f>
        <v>0.14433721260289523</v>
      </c>
      <c r="M17" s="2">
        <v>1.6073999999999999</v>
      </c>
      <c r="N17" s="5">
        <f>M17/P3-1</f>
        <v>0.13935355826481421</v>
      </c>
      <c r="O17" s="3">
        <v>1.6032</v>
      </c>
      <c r="P17" s="5">
        <f>O17/S3-1</f>
        <v>0.1412300683371297</v>
      </c>
      <c r="Q17" s="27">
        <v>1.5430999999999999</v>
      </c>
      <c r="R17" s="26">
        <f>Q17/U3-1</f>
        <v>0.10087750588571009</v>
      </c>
    </row>
    <row r="18" spans="9:18" x14ac:dyDescent="0.25">
      <c r="I18" s="2">
        <v>5</v>
      </c>
      <c r="J18" s="9" t="s">
        <v>39</v>
      </c>
      <c r="K18" s="9">
        <v>1.5899000000000001</v>
      </c>
      <c r="L18" s="10">
        <f>K18/M3-1</f>
        <v>0.12822878228782297</v>
      </c>
      <c r="M18" s="9">
        <v>1.5878000000000001</v>
      </c>
      <c r="N18" s="10">
        <f>M18/P3-1</f>
        <v>0.12546073149985837</v>
      </c>
      <c r="O18" s="11">
        <v>1.5807</v>
      </c>
      <c r="P18" s="10">
        <f>O18/S3-1</f>
        <v>0.1252135535307517</v>
      </c>
      <c r="Q18" s="27">
        <v>1.5183</v>
      </c>
      <c r="R18" s="26">
        <f>Q18/U3-1</f>
        <v>8.318470428765079E-2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V17"/>
  <sheetViews>
    <sheetView topLeftCell="K1" zoomScale="70" zoomScaleNormal="70" workbookViewId="0">
      <selection activeCell="V4" sqref="V4:V7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43.42578125" style="20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2" x14ac:dyDescent="0.25">
      <c r="A1" s="20" t="s">
        <v>0</v>
      </c>
      <c r="B1" s="20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20">
        <v>15</v>
      </c>
      <c r="B2" s="20">
        <v>36</v>
      </c>
      <c r="C2" s="1" t="s">
        <v>65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v>1.5758657990203599</v>
      </c>
      <c r="K3" s="38"/>
      <c r="L3" s="39"/>
      <c r="M3" s="37">
        <v>1.5974999999999999</v>
      </c>
      <c r="N3" s="38"/>
      <c r="O3" s="39"/>
      <c r="P3" s="37">
        <v>1.59002881643003</v>
      </c>
      <c r="Q3" s="38"/>
      <c r="R3" s="39"/>
      <c r="S3" s="37">
        <v>1.59024985946683</v>
      </c>
      <c r="T3" s="39"/>
      <c r="U3" s="37">
        <v>1.5943000000000001</v>
      </c>
      <c r="V3" s="39"/>
    </row>
    <row r="4" spans="1:22" ht="30" x14ac:dyDescent="0.25">
      <c r="I4" s="2" t="s">
        <v>10</v>
      </c>
      <c r="J4" s="3">
        <v>2.7644269401354302</v>
      </c>
      <c r="K4" s="35">
        <f>ROUND(J4/J3,4)-1</f>
        <v>0.75419999999999998</v>
      </c>
      <c r="L4" s="36"/>
      <c r="M4" s="31">
        <v>2.7111999999999998</v>
      </c>
      <c r="N4" s="32"/>
      <c r="O4" s="5">
        <f>ROUND(M4/M3,4)-1</f>
        <v>0.69720000000000004</v>
      </c>
      <c r="P4" s="31">
        <v>2.75520184353182</v>
      </c>
      <c r="Q4" s="32"/>
      <c r="R4" s="5">
        <f>ROUND(P4/P3,4)-1</f>
        <v>0.7327999999999999</v>
      </c>
      <c r="S4" s="3">
        <v>2.7539802650165002</v>
      </c>
      <c r="T4" s="5">
        <f>ROUND(S4/S3,4)-1</f>
        <v>0.73180000000000001</v>
      </c>
      <c r="U4" s="3">
        <v>2.7660999999999998</v>
      </c>
      <c r="V4" s="5">
        <f>U4/U3-1</f>
        <v>0.73499341403750851</v>
      </c>
    </row>
    <row r="5" spans="1:22" x14ac:dyDescent="0.25">
      <c r="I5" s="2" t="s">
        <v>11</v>
      </c>
      <c r="J5" s="3">
        <v>2.0908000000000002</v>
      </c>
      <c r="K5" s="35">
        <f>ROUND(J5/J3,4)-1</f>
        <v>0.32679999999999998</v>
      </c>
      <c r="L5" s="36"/>
      <c r="M5" s="31">
        <v>2.1181999999999999</v>
      </c>
      <c r="N5" s="32"/>
      <c r="O5" s="5">
        <f>ROUND(M5/M3,4)-1</f>
        <v>0.32590000000000008</v>
      </c>
      <c r="P5" s="31">
        <v>2.105</v>
      </c>
      <c r="Q5" s="32"/>
      <c r="R5" s="5">
        <f>ROUND(P5/P3,4)-1</f>
        <v>0.32390000000000008</v>
      </c>
      <c r="S5" s="3">
        <v>2.1086999999999998</v>
      </c>
      <c r="T5" s="5">
        <f>ROUND(S5/S3,4)-1</f>
        <v>0.32600000000000007</v>
      </c>
      <c r="U5" s="3">
        <v>2.1063000000000001</v>
      </c>
      <c r="V5" s="5">
        <f>U5/U3-1</f>
        <v>0.32114407576993043</v>
      </c>
    </row>
    <row r="6" spans="1:22" ht="30" x14ac:dyDescent="0.25">
      <c r="I6" s="2" t="s">
        <v>12</v>
      </c>
      <c r="J6" s="3">
        <v>2.0024000000000002</v>
      </c>
      <c r="K6" s="35">
        <f>ROUND(J6/J3,4)-1</f>
        <v>0.27069999999999994</v>
      </c>
      <c r="L6" s="36"/>
      <c r="M6" s="31">
        <v>2.0304000000000002</v>
      </c>
      <c r="N6" s="32"/>
      <c r="O6" s="5">
        <f>ROUND(M6/M3,4)-1</f>
        <v>0.27099999999999991</v>
      </c>
      <c r="P6" s="31">
        <v>2.0093999999999999</v>
      </c>
      <c r="Q6" s="32"/>
      <c r="R6" s="5">
        <f>ROUND(P6/P3,4)-1</f>
        <v>0.26380000000000003</v>
      </c>
      <c r="S6" s="3">
        <v>2.0156999999999998</v>
      </c>
      <c r="T6" s="5">
        <f>ROUND(S6/S3,4)-1</f>
        <v>0.26750000000000007</v>
      </c>
      <c r="U6" s="3">
        <v>2.0179</v>
      </c>
      <c r="V6" s="5">
        <f>U6/U3-1</f>
        <v>0.26569654393777831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1.85923853914105</v>
      </c>
      <c r="L12" s="5">
        <f>ROUND(K12/M3,4)-1</f>
        <v>0.16379999999999995</v>
      </c>
      <c r="M12" s="2">
        <v>1.85534056308219</v>
      </c>
      <c r="N12" s="5">
        <f>ROUND(M12/P3,4)-1</f>
        <v>0.16690000000000005</v>
      </c>
      <c r="O12" s="3">
        <v>1.8535580876420901</v>
      </c>
      <c r="P12" s="5">
        <f>ROUND(O12/S3,4)-1</f>
        <v>0.16559999999999997</v>
      </c>
      <c r="Q12" s="3">
        <v>1.84758789886535</v>
      </c>
      <c r="R12" s="5">
        <f>ROUND(Q12/U3,4)-1</f>
        <v>0.15890000000000004</v>
      </c>
    </row>
    <row r="13" spans="1:22" x14ac:dyDescent="0.25">
      <c r="I13" s="2" t="s">
        <v>20</v>
      </c>
      <c r="J13" s="2" t="s">
        <v>15</v>
      </c>
      <c r="K13" s="3">
        <v>1.8269</v>
      </c>
      <c r="L13" s="5">
        <f>(ROUND(K13/M3,4)-1)</f>
        <v>0.14359999999999995</v>
      </c>
      <c r="M13" s="3">
        <v>1.8393999999999999</v>
      </c>
      <c r="N13" s="5">
        <f>ROUND(M13/P3,4)-1</f>
        <v>0.15680000000000005</v>
      </c>
      <c r="O13" s="3">
        <v>1.8344</v>
      </c>
      <c r="P13" s="5">
        <f>ROUND(O13/S3,4)-1</f>
        <v>0.15349999999999997</v>
      </c>
      <c r="Q13" s="3">
        <v>1.8234999999999999</v>
      </c>
      <c r="R13" s="5">
        <f>ROUND(Q13/U3,4)-1</f>
        <v>0.14379999999999993</v>
      </c>
    </row>
    <row r="14" spans="1:22" x14ac:dyDescent="0.25">
      <c r="I14" s="2">
        <v>1</v>
      </c>
      <c r="J14" s="2" t="s">
        <v>67</v>
      </c>
      <c r="K14" s="2">
        <v>1.7830999999999999</v>
      </c>
      <c r="L14" s="5">
        <f>(ROUND(K14/M3,4)-1)</f>
        <v>0.11620000000000008</v>
      </c>
      <c r="M14" s="2">
        <v>1.7855000000000001</v>
      </c>
      <c r="N14" s="5">
        <f>ROUND(M14/P3,4)-1</f>
        <v>0.12290000000000001</v>
      </c>
      <c r="O14" s="3">
        <v>1.7721</v>
      </c>
      <c r="P14" s="5">
        <f>ROUND(O14/S3,4)-1</f>
        <v>0.11440000000000006</v>
      </c>
      <c r="Q14" s="3">
        <v>1.7763</v>
      </c>
      <c r="R14" s="5">
        <f>ROUND(Q14/U3,4)-1</f>
        <v>0.11420000000000008</v>
      </c>
    </row>
    <row r="15" spans="1:22" x14ac:dyDescent="0.25">
      <c r="I15" s="2">
        <v>2</v>
      </c>
      <c r="J15" s="2" t="s">
        <v>68</v>
      </c>
      <c r="K15" s="2">
        <v>1.7392000000000001</v>
      </c>
      <c r="L15" s="5">
        <f>(ROUND(K15/M3,4)-1)</f>
        <v>8.8700000000000001E-2</v>
      </c>
      <c r="M15" s="2">
        <v>1.7427999999999999</v>
      </c>
      <c r="N15" s="5">
        <f>ROUND(M15/P3,4)-1</f>
        <v>9.6100000000000074E-2</v>
      </c>
      <c r="O15" s="3">
        <v>1.7323999999999999</v>
      </c>
      <c r="P15" s="5">
        <f>ROUND(O15/S3,4)-1</f>
        <v>8.9399999999999924E-2</v>
      </c>
      <c r="Q15" s="3">
        <v>1.7287999999999999</v>
      </c>
      <c r="R15" s="5">
        <f>ROUND(Q15/U3,4)-1</f>
        <v>8.4400000000000031E-2</v>
      </c>
    </row>
    <row r="16" spans="1:22" x14ac:dyDescent="0.25">
      <c r="I16" s="2">
        <v>3</v>
      </c>
      <c r="J16" s="2" t="s">
        <v>69</v>
      </c>
      <c r="K16" s="2">
        <v>1.7090000000000001</v>
      </c>
      <c r="L16" s="22">
        <f>(ROUND(K16/M3,4)-1)</f>
        <v>6.9800000000000084E-2</v>
      </c>
      <c r="M16" s="2">
        <v>1.6982999999999999</v>
      </c>
      <c r="N16" s="22">
        <f>ROUND(M16/P3,4)-1</f>
        <v>6.8100000000000049E-2</v>
      </c>
      <c r="O16" s="3">
        <v>1.6957</v>
      </c>
      <c r="P16" s="22">
        <f>ROUND(O16/S3,4)-1</f>
        <v>6.6300000000000026E-2</v>
      </c>
      <c r="Q16" s="3">
        <v>1.6928000000000001</v>
      </c>
      <c r="R16" s="22">
        <f>ROUND(Q16/U3,4)-1</f>
        <v>6.1800000000000077E-2</v>
      </c>
    </row>
    <row r="17" spans="9:18" x14ac:dyDescent="0.25">
      <c r="I17" s="2">
        <v>4</v>
      </c>
      <c r="J17" s="9" t="s">
        <v>66</v>
      </c>
      <c r="K17" s="9">
        <v>1.6962999999999999</v>
      </c>
      <c r="L17" s="23">
        <f>(ROUND(K17/M3,4)-1)</f>
        <v>6.1800000000000077E-2</v>
      </c>
      <c r="M17" s="9">
        <v>1.6903999999999999</v>
      </c>
      <c r="N17" s="23">
        <f>ROUND(M17/P3,4)-1</f>
        <v>6.3099999999999934E-2</v>
      </c>
      <c r="O17" s="11">
        <v>1.6857</v>
      </c>
      <c r="P17" s="23">
        <f>ROUND(O17/S3,4)-1</f>
        <v>6.0000000000000053E-2</v>
      </c>
      <c r="Q17" s="11">
        <v>1.6729000000000001</v>
      </c>
      <c r="R17" s="23">
        <f>ROUND(Q17/U3,4)-1</f>
        <v>4.9299999999999899E-2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3D4-473F-4D42-8DF9-3FF46D587732}">
  <dimension ref="A1:V26"/>
  <sheetViews>
    <sheetView zoomScale="70" zoomScaleNormal="70" workbookViewId="0">
      <selection activeCell="N17" sqref="N1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20.42578125" style="29" customWidth="1"/>
    <col min="19" max="19" width="16.7109375" style="29" customWidth="1"/>
    <col min="20" max="20" width="28.85546875" style="29" customWidth="1"/>
    <col min="21" max="21" width="35.7109375" style="29" bestFit="1" customWidth="1"/>
    <col min="22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29">
        <v>15</v>
      </c>
      <c r="B2" s="29">
        <v>36</v>
      </c>
      <c r="C2" s="1" t="s">
        <v>65</v>
      </c>
      <c r="I2" s="3" t="s">
        <v>8</v>
      </c>
      <c r="J2" s="31" t="s">
        <v>74</v>
      </c>
      <c r="K2" s="42"/>
      <c r="L2" s="32"/>
      <c r="M2" s="31" t="s">
        <v>74</v>
      </c>
      <c r="N2" s="42"/>
      <c r="O2" s="32"/>
      <c r="P2" s="31" t="s">
        <v>74</v>
      </c>
      <c r="Q2" s="42"/>
      <c r="R2" s="32"/>
      <c r="S2" s="31" t="s">
        <v>75</v>
      </c>
      <c r="T2" s="32"/>
      <c r="U2" s="31" t="s">
        <v>84</v>
      </c>
      <c r="V2" s="32"/>
    </row>
    <row r="3" spans="1:22" ht="37.5" x14ac:dyDescent="0.25">
      <c r="I3" s="4" t="s">
        <v>9</v>
      </c>
      <c r="J3" s="37">
        <v>1.3918999999999999</v>
      </c>
      <c r="K3" s="38"/>
      <c r="L3" s="39"/>
      <c r="M3" s="37">
        <v>1.4401999999999999</v>
      </c>
      <c r="N3" s="38"/>
      <c r="O3" s="39"/>
      <c r="P3" s="37">
        <v>1.4033</v>
      </c>
      <c r="Q3" s="38"/>
      <c r="R3" s="39"/>
      <c r="S3" s="37">
        <v>1.409</v>
      </c>
      <c r="T3" s="39"/>
      <c r="U3" s="37">
        <v>1.423</v>
      </c>
      <c r="V3" s="39"/>
    </row>
    <row r="4" spans="1:22" ht="30" x14ac:dyDescent="0.25">
      <c r="I4" s="2" t="s">
        <v>10</v>
      </c>
      <c r="J4" s="3">
        <v>2.1012</v>
      </c>
      <c r="K4" s="35">
        <f>ROUND(J4/J3,4)-1</f>
        <v>0.50960000000000005</v>
      </c>
      <c r="L4" s="36"/>
      <c r="M4" s="31">
        <v>2.1937000000000002</v>
      </c>
      <c r="N4" s="32"/>
      <c r="O4" s="5">
        <f>ROUND(M4/M3,4)-1</f>
        <v>0.52320000000000011</v>
      </c>
      <c r="P4" s="31">
        <v>2.1276999999999999</v>
      </c>
      <c r="Q4" s="32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2.1892</v>
      </c>
      <c r="V4" s="5">
        <f>U4/U3-1</f>
        <v>0.53843991567111726</v>
      </c>
    </row>
    <row r="5" spans="1:22" x14ac:dyDescent="0.25">
      <c r="I5" s="2" t="s">
        <v>11</v>
      </c>
      <c r="J5" s="3">
        <v>1.6252</v>
      </c>
      <c r="K5" s="35">
        <f>ROUND(J5/J3,4)-1</f>
        <v>0.16759999999999997</v>
      </c>
      <c r="L5" s="36"/>
      <c r="M5" s="31">
        <v>1.6619999999999999</v>
      </c>
      <c r="N5" s="32"/>
      <c r="O5" s="5">
        <f>ROUND(M5/M3,4)-1</f>
        <v>0.15399999999999991</v>
      </c>
      <c r="P5" s="31">
        <v>1.6387</v>
      </c>
      <c r="Q5" s="32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1.6515</v>
      </c>
      <c r="V5" s="5">
        <f>U5/U3-1</f>
        <v>0.16057624736472231</v>
      </c>
    </row>
    <row r="6" spans="1:22" ht="30" x14ac:dyDescent="0.25">
      <c r="I6" s="2" t="s">
        <v>12</v>
      </c>
      <c r="J6" s="3">
        <v>1.7434000000000001</v>
      </c>
      <c r="K6" s="35">
        <f>ROUND(J6/J3,4)-1</f>
        <v>0.25249999999999995</v>
      </c>
      <c r="L6" s="36"/>
      <c r="M6" s="31">
        <v>1.7850999999999999</v>
      </c>
      <c r="N6" s="32"/>
      <c r="O6" s="5">
        <f>ROUND(M6/M3,4)-1</f>
        <v>0.23950000000000005</v>
      </c>
      <c r="P6" s="31">
        <v>1.7501</v>
      </c>
      <c r="Q6" s="32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1.7647999999999999</v>
      </c>
      <c r="V6" s="5">
        <f>U6/U3-1</f>
        <v>0.24019676739283202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1.6035956944321299</v>
      </c>
      <c r="R12" s="5">
        <f>ROUND(Q12/U3,4)-1</f>
        <v>0.12690000000000001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1.5819000000000001</v>
      </c>
      <c r="R13" s="5">
        <f>ROUND(Q13/U3,4)-1</f>
        <v>0.11169999999999991</v>
      </c>
    </row>
    <row r="14" spans="1:22" x14ac:dyDescent="0.25">
      <c r="I14" s="2">
        <v>1</v>
      </c>
      <c r="J14" s="2" t="s">
        <v>85</v>
      </c>
      <c r="K14" s="14">
        <v>1.5658000000000001</v>
      </c>
      <c r="L14" s="5">
        <f>(ROUND(K14/M3,4)-1)</f>
        <v>8.7199999999999944E-2</v>
      </c>
      <c r="M14" s="14">
        <v>1.5638000000000001</v>
      </c>
      <c r="N14" s="5">
        <f>ROUND(M14/P3,4)-1</f>
        <v>0.11440000000000006</v>
      </c>
      <c r="O14" s="19">
        <v>1.5528999999999999</v>
      </c>
      <c r="P14" s="5">
        <f>ROUND(O14/S3,4)-1</f>
        <v>0.10210000000000008</v>
      </c>
      <c r="Q14" s="19">
        <v>1.5546</v>
      </c>
      <c r="R14" s="5">
        <f>ROUND(Q14/U3,4)-1</f>
        <v>9.2500000000000027E-2</v>
      </c>
    </row>
    <row r="15" spans="1:22" x14ac:dyDescent="0.25">
      <c r="I15" s="2">
        <v>2</v>
      </c>
      <c r="J15" s="2" t="s">
        <v>86</v>
      </c>
      <c r="K15" s="14">
        <v>1.5374000000000001</v>
      </c>
      <c r="L15" s="5">
        <f>(ROUND(K15/M3,4)-1)</f>
        <v>6.7499999999999893E-2</v>
      </c>
      <c r="M15" s="14">
        <v>1.536</v>
      </c>
      <c r="N15" s="5">
        <f>ROUND(M15/P3,4)-1</f>
        <v>9.4600000000000017E-2</v>
      </c>
      <c r="O15" s="19">
        <v>1.52555</v>
      </c>
      <c r="P15" s="5">
        <f>ROUND(O15/S3,4)-1</f>
        <v>8.2699999999999996E-2</v>
      </c>
      <c r="Q15" s="19">
        <v>1.5417000000000001</v>
      </c>
      <c r="R15" s="5">
        <f>ROUND(Q15/U3,4)-1</f>
        <v>8.3399999999999919E-2</v>
      </c>
    </row>
    <row r="16" spans="1:22" x14ac:dyDescent="0.25">
      <c r="I16" s="2">
        <v>3</v>
      </c>
      <c r="J16" s="2" t="s">
        <v>87</v>
      </c>
      <c r="K16" s="14">
        <v>1.5264</v>
      </c>
      <c r="L16" s="22">
        <f>(ROUND(K16/M3,4)-1)</f>
        <v>5.9900000000000064E-2</v>
      </c>
      <c r="M16" s="14">
        <v>1.50315</v>
      </c>
      <c r="N16" s="22">
        <f>ROUND(M16/P3,4)-1</f>
        <v>7.119999999999993E-2</v>
      </c>
      <c r="O16" s="19">
        <v>1.4941500000000001</v>
      </c>
      <c r="P16" s="22">
        <f>ROUND(O16/S3,4)-1</f>
        <v>6.0400000000000009E-2</v>
      </c>
      <c r="Q16" s="19">
        <v>1.5116000000000001</v>
      </c>
      <c r="R16" s="22">
        <f>ROUND(Q16/U3,4)-1</f>
        <v>6.2300000000000022E-2</v>
      </c>
    </row>
    <row r="17" spans="9:20" x14ac:dyDescent="0.25">
      <c r="I17" s="2">
        <v>4</v>
      </c>
      <c r="J17" s="9" t="s">
        <v>88</v>
      </c>
      <c r="K17" s="24">
        <v>1.5085999999999999</v>
      </c>
      <c r="L17" s="23">
        <f>(ROUND(K17/M3,4)-1)</f>
        <v>4.7500000000000098E-2</v>
      </c>
      <c r="M17" s="24">
        <v>1.4990000000000001</v>
      </c>
      <c r="N17" s="23">
        <f>ROUND(M17/P3,4)-1</f>
        <v>6.8200000000000038E-2</v>
      </c>
      <c r="O17" s="25">
        <v>1.4890000000000001</v>
      </c>
      <c r="P17" s="23">
        <f>ROUND(O17/S3,4)-1</f>
        <v>5.6799999999999962E-2</v>
      </c>
      <c r="Q17" s="25">
        <v>1.4996</v>
      </c>
      <c r="R17" s="23">
        <f>ROUND(Q17/U3,4)-1</f>
        <v>5.380000000000007E-2</v>
      </c>
    </row>
    <row r="26" spans="9:20" x14ac:dyDescent="0.25">
      <c r="T26" s="29" t="s">
        <v>83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V27"/>
  <sheetViews>
    <sheetView topLeftCell="H1" zoomScale="85" zoomScaleNormal="85" workbookViewId="0">
      <selection activeCell="V4" sqref="V4:V7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2" x14ac:dyDescent="0.25">
      <c r="A1" s="21" t="s">
        <v>0</v>
      </c>
      <c r="B1" s="2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89</v>
      </c>
      <c r="V1" s="32"/>
    </row>
    <row r="2" spans="1:22" x14ac:dyDescent="0.25">
      <c r="A2" s="21">
        <v>15</v>
      </c>
      <c r="B2" s="21">
        <v>36</v>
      </c>
      <c r="C2" s="1" t="s">
        <v>65</v>
      </c>
      <c r="I2" s="3" t="s">
        <v>8</v>
      </c>
      <c r="J2" s="31" t="s">
        <v>74</v>
      </c>
      <c r="K2" s="42"/>
      <c r="L2" s="32"/>
      <c r="M2" s="31" t="s">
        <v>74</v>
      </c>
      <c r="N2" s="42"/>
      <c r="O2" s="32"/>
      <c r="P2" s="31" t="s">
        <v>74</v>
      </c>
      <c r="Q2" s="42"/>
      <c r="R2" s="32"/>
      <c r="S2" s="31" t="s">
        <v>75</v>
      </c>
      <c r="T2" s="32"/>
      <c r="U2" s="31" t="s">
        <v>74</v>
      </c>
      <c r="V2" s="32"/>
    </row>
    <row r="3" spans="1:22" ht="37.5" x14ac:dyDescent="0.25">
      <c r="I3" s="4" t="s">
        <v>9</v>
      </c>
      <c r="J3" s="37">
        <v>1.3918999999999999</v>
      </c>
      <c r="K3" s="38"/>
      <c r="L3" s="39"/>
      <c r="M3" s="37">
        <v>1.4401999999999999</v>
      </c>
      <c r="N3" s="38"/>
      <c r="O3" s="39"/>
      <c r="P3" s="37">
        <v>1.4033</v>
      </c>
      <c r="Q3" s="38"/>
      <c r="R3" s="39"/>
      <c r="S3" s="37">
        <v>1.409</v>
      </c>
      <c r="T3" s="39"/>
      <c r="U3" s="37">
        <v>1.4252</v>
      </c>
      <c r="V3" s="39"/>
    </row>
    <row r="4" spans="1:22" ht="30" x14ac:dyDescent="0.25">
      <c r="I4" s="2" t="s">
        <v>10</v>
      </c>
      <c r="J4" s="3">
        <v>2.1012</v>
      </c>
      <c r="K4" s="35">
        <f>ROUND(J4/J3,4)-1</f>
        <v>0.50960000000000005</v>
      </c>
      <c r="L4" s="36"/>
      <c r="M4" s="31">
        <v>2.1937000000000002</v>
      </c>
      <c r="N4" s="32"/>
      <c r="O4" s="5">
        <f>ROUND(M4/M3,4)-1</f>
        <v>0.52320000000000011</v>
      </c>
      <c r="P4" s="31">
        <v>2.1276999999999999</v>
      </c>
      <c r="Q4" s="32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2.1890999999999998</v>
      </c>
      <c r="V4" s="5">
        <f>U4/U3-1</f>
        <v>0.53599494807746262</v>
      </c>
    </row>
    <row r="5" spans="1:22" x14ac:dyDescent="0.25">
      <c r="I5" s="2" t="s">
        <v>11</v>
      </c>
      <c r="J5" s="3">
        <v>1.6252</v>
      </c>
      <c r="K5" s="35">
        <f>ROUND(J5/J3,4)-1</f>
        <v>0.16759999999999997</v>
      </c>
      <c r="L5" s="36"/>
      <c r="M5" s="31">
        <v>1.6619999999999999</v>
      </c>
      <c r="N5" s="32"/>
      <c r="O5" s="5">
        <f>ROUND(M5/M3,4)-1</f>
        <v>0.15399999999999991</v>
      </c>
      <c r="P5" s="31">
        <v>1.6387</v>
      </c>
      <c r="Q5" s="32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1.6594</v>
      </c>
      <c r="V5" s="5">
        <f>U5/U3-1</f>
        <v>0.16432781364019089</v>
      </c>
    </row>
    <row r="6" spans="1:22" ht="30" x14ac:dyDescent="0.25">
      <c r="I6" s="2" t="s">
        <v>12</v>
      </c>
      <c r="J6" s="3">
        <v>1.7434000000000001</v>
      </c>
      <c r="K6" s="35">
        <f>ROUND(J6/J3,4)-1</f>
        <v>0.25249999999999995</v>
      </c>
      <c r="L6" s="36"/>
      <c r="M6" s="31">
        <v>1.7850999999999999</v>
      </c>
      <c r="N6" s="32"/>
      <c r="O6" s="5">
        <f>ROUND(M6/M3,4)-1</f>
        <v>0.23950000000000005</v>
      </c>
      <c r="P6" s="31">
        <v>1.7501</v>
      </c>
      <c r="Q6" s="32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1.7552000000000001</v>
      </c>
      <c r="V6" s="5">
        <f>U6/U3-1</f>
        <v>0.23154644962110593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1.5930801255845</v>
      </c>
      <c r="R12" s="5">
        <f>ROUND(Q12/U3,4)-1</f>
        <v>0.1177999999999999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1.5720000000000001</v>
      </c>
      <c r="R13" s="5">
        <f>ROUND(Q13/U3,4)-1</f>
        <v>0.10299999999999998</v>
      </c>
    </row>
    <row r="14" spans="1:22" x14ac:dyDescent="0.25">
      <c r="I14" s="2">
        <v>1</v>
      </c>
      <c r="J14" s="2" t="s">
        <v>70</v>
      </c>
      <c r="K14" s="14">
        <v>1.5719000000000001</v>
      </c>
      <c r="L14" s="5">
        <f>(ROUND(K14/M3,4)-1)</f>
        <v>9.1399999999999926E-2</v>
      </c>
      <c r="M14" s="14">
        <v>1.5788</v>
      </c>
      <c r="N14" s="5">
        <f>ROUND(M14/P3,4)-1</f>
        <v>0.12509999999999999</v>
      </c>
      <c r="O14" s="19">
        <v>1.5397000000000001</v>
      </c>
      <c r="P14" s="5">
        <f>ROUND(O14/S3,4)-1</f>
        <v>9.2799999999999994E-2</v>
      </c>
      <c r="Q14" s="19">
        <v>1.5250999999999999</v>
      </c>
      <c r="R14" s="5">
        <f>ROUND(Q14/U3,4)-1</f>
        <v>7.0100000000000051E-2</v>
      </c>
    </row>
    <row r="15" spans="1:22" x14ac:dyDescent="0.25">
      <c r="I15" s="2">
        <v>2</v>
      </c>
      <c r="J15" s="2" t="s">
        <v>73</v>
      </c>
      <c r="K15" s="14">
        <v>1.5528999999999999</v>
      </c>
      <c r="L15" s="5">
        <f>(ROUND(K15/M3,4)-1)</f>
        <v>7.8300000000000036E-2</v>
      </c>
      <c r="M15" s="14">
        <v>1.5373000000000001</v>
      </c>
      <c r="N15" s="5">
        <f>ROUND(M15/P3,4)-1</f>
        <v>9.5499999999999918E-2</v>
      </c>
      <c r="O15" s="19">
        <v>1.5271999999999999</v>
      </c>
      <c r="P15" s="5">
        <f>ROUND(O15/S3,4)-1</f>
        <v>8.3900000000000086E-2</v>
      </c>
      <c r="Q15" s="19">
        <v>1.5077</v>
      </c>
      <c r="R15" s="5">
        <f>ROUND(Q15/U3,4)-1</f>
        <v>5.7900000000000063E-2</v>
      </c>
    </row>
    <row r="16" spans="1:22" x14ac:dyDescent="0.25">
      <c r="I16" s="2">
        <v>3</v>
      </c>
      <c r="J16" s="2" t="s">
        <v>72</v>
      </c>
      <c r="K16" s="14">
        <v>1.5408999999999999</v>
      </c>
      <c r="L16" s="22">
        <f>(ROUND(K16/M3,4)-1)</f>
        <v>6.9900000000000073E-2</v>
      </c>
      <c r="M16" s="14">
        <v>1.5051000000000001</v>
      </c>
      <c r="N16" s="22">
        <f>ROUND(M16/P3,4)-1</f>
        <v>7.2500000000000009E-2</v>
      </c>
      <c r="O16" s="19">
        <v>1.5011000000000001</v>
      </c>
      <c r="P16" s="22">
        <f>ROUND(O16/S3,4)-1</f>
        <v>6.5399999999999903E-2</v>
      </c>
      <c r="Q16" s="19">
        <v>1.4924999999999999</v>
      </c>
      <c r="R16" s="22">
        <f>ROUND(Q16/U3,4)-1</f>
        <v>4.7199999999999909E-2</v>
      </c>
    </row>
    <row r="17" spans="9:18" x14ac:dyDescent="0.25">
      <c r="I17" s="2">
        <v>4</v>
      </c>
      <c r="J17" s="9" t="s">
        <v>71</v>
      </c>
      <c r="K17" s="24">
        <v>1.5232000000000001</v>
      </c>
      <c r="L17" s="23">
        <f>(ROUND(K17/M3,4)-1)</f>
        <v>5.7600000000000096E-2</v>
      </c>
      <c r="M17" s="24">
        <v>1.4870000000000001</v>
      </c>
      <c r="N17" s="23">
        <f>ROUND(M17/P3,4)-1</f>
        <v>5.9600000000000097E-2</v>
      </c>
      <c r="O17" s="25">
        <v>1.4772000000000001</v>
      </c>
      <c r="P17" s="23">
        <f>ROUND(O17/S3,4)-1</f>
        <v>4.8399999999999999E-2</v>
      </c>
      <c r="Q17" s="25">
        <v>1.48</v>
      </c>
      <c r="R17" s="23">
        <f>ROUND(Q17/U3,4)-1</f>
        <v>3.8499999999999979E-2</v>
      </c>
    </row>
    <row r="27" spans="9:18" x14ac:dyDescent="0.25">
      <c r="I27" s="21" t="s">
        <v>83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V17"/>
  <sheetViews>
    <sheetView topLeftCell="K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style="12" bestFit="1" customWidth="1"/>
    <col min="2" max="2" width="15.28515625" style="12" bestFit="1" customWidth="1"/>
    <col min="3" max="3" width="14.42578125" style="12" bestFit="1" customWidth="1"/>
    <col min="4" max="8" width="8.85546875" style="12"/>
    <col min="9" max="9" width="35.42578125" style="12" bestFit="1" customWidth="1"/>
    <col min="10" max="10" width="43.42578125" style="12" customWidth="1"/>
    <col min="11" max="11" width="36" style="12" bestFit="1" customWidth="1"/>
    <col min="12" max="14" width="36" style="12" customWidth="1"/>
    <col min="15" max="15" width="31.42578125" style="12" bestFit="1" customWidth="1"/>
    <col min="16" max="16" width="30.42578125" style="12" customWidth="1"/>
    <col min="17" max="17" width="10.42578125" style="12" customWidth="1"/>
    <col min="18" max="18" width="20.42578125" style="12" customWidth="1"/>
    <col min="19" max="19" width="16.7109375" style="12" customWidth="1"/>
    <col min="20" max="20" width="28.85546875" style="12" customWidth="1"/>
    <col min="21" max="21" width="35.7109375" style="12" bestFit="1" customWidth="1"/>
    <col min="22" max="16384" width="8.85546875" style="12"/>
  </cols>
  <sheetData>
    <row r="1" spans="1:22" x14ac:dyDescent="0.25">
      <c r="A1" s="12" t="s">
        <v>0</v>
      </c>
      <c r="B1" s="12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12">
        <v>12</v>
      </c>
      <c r="B2" s="12">
        <v>26</v>
      </c>
      <c r="C2" s="1" t="s">
        <v>47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v>1.1397999999999999</v>
      </c>
      <c r="K3" s="38"/>
      <c r="L3" s="39"/>
      <c r="M3" s="37">
        <v>1.1405000000000001</v>
      </c>
      <c r="N3" s="38"/>
      <c r="O3" s="39"/>
      <c r="P3" s="37">
        <v>1.1354</v>
      </c>
      <c r="Q3" s="38"/>
      <c r="R3" s="39"/>
      <c r="S3" s="37">
        <v>1.1472</v>
      </c>
      <c r="T3" s="39"/>
      <c r="U3" s="37">
        <v>1.129</v>
      </c>
      <c r="V3" s="39"/>
    </row>
    <row r="4" spans="1:22" ht="30" x14ac:dyDescent="0.25">
      <c r="I4" s="2" t="s">
        <v>10</v>
      </c>
      <c r="J4" s="3">
        <v>1.3655999999999999</v>
      </c>
      <c r="K4" s="35">
        <f>ROUND(J4/J3,4)-1</f>
        <v>0.19809999999999994</v>
      </c>
      <c r="L4" s="36"/>
      <c r="M4" s="31">
        <v>1.3802000000000001</v>
      </c>
      <c r="N4" s="32"/>
      <c r="O4" s="5">
        <f>ROUND(M4/M3,4)-1</f>
        <v>0.21019999999999994</v>
      </c>
      <c r="P4" s="31">
        <v>1.3492</v>
      </c>
      <c r="Q4" s="32"/>
      <c r="R4" s="5">
        <f>ROUND(P4/P3,4)-1</f>
        <v>0.18829999999999991</v>
      </c>
      <c r="S4" s="3">
        <v>1.3754</v>
      </c>
      <c r="T4" s="5">
        <f>ROUND(S4/S3,4)-1</f>
        <v>0.19890000000000008</v>
      </c>
      <c r="U4" s="3">
        <v>1.3617999999999999</v>
      </c>
      <c r="V4" s="5">
        <f>U4/U3-1</f>
        <v>0.2062001771479185</v>
      </c>
    </row>
    <row r="5" spans="1:22" x14ac:dyDescent="0.25">
      <c r="I5" s="2" t="s">
        <v>11</v>
      </c>
      <c r="J5" s="3">
        <v>1.2448999999999999</v>
      </c>
      <c r="K5" s="35">
        <f>ROUND(J5/J3,4)-1</f>
        <v>9.220000000000006E-2</v>
      </c>
      <c r="L5" s="36"/>
      <c r="M5" s="31">
        <v>1.2455000000000001</v>
      </c>
      <c r="N5" s="32"/>
      <c r="O5" s="5">
        <f>ROUND(M5/M3,4)-1</f>
        <v>9.2100000000000071E-2</v>
      </c>
      <c r="P5" s="31">
        <v>1.2343</v>
      </c>
      <c r="Q5" s="32"/>
      <c r="R5" s="5">
        <f>ROUND(P5/P3,4)-1</f>
        <v>8.7099999999999955E-2</v>
      </c>
      <c r="S5" s="3">
        <v>1.2501</v>
      </c>
      <c r="T5" s="5">
        <f>ROUND(S5/S3,4)-1</f>
        <v>8.9699999999999891E-2</v>
      </c>
      <c r="U5" s="3">
        <v>1.2327999999999999</v>
      </c>
      <c r="V5" s="5">
        <f>U5/U3-1</f>
        <v>9.1939769707705787E-2</v>
      </c>
    </row>
    <row r="6" spans="1:22" ht="30" x14ac:dyDescent="0.25">
      <c r="I6" s="2" t="s">
        <v>12</v>
      </c>
      <c r="J6" s="3">
        <v>1.6634</v>
      </c>
      <c r="K6" s="35">
        <f>ROUND(J6/J3,4)-1</f>
        <v>0.45940000000000003</v>
      </c>
      <c r="L6" s="36"/>
      <c r="M6" s="31">
        <v>1.6489</v>
      </c>
      <c r="N6" s="32"/>
      <c r="O6" s="5">
        <f>ROUND(M6/M3,4)-1</f>
        <v>0.44579999999999997</v>
      </c>
      <c r="P6" s="31">
        <v>1.6713</v>
      </c>
      <c r="Q6" s="32"/>
      <c r="R6" s="5">
        <f>ROUND(P6/P3,4)-1</f>
        <v>0.47199999999999998</v>
      </c>
      <c r="S6" s="3">
        <v>1.6698</v>
      </c>
      <c r="T6" s="5">
        <f>ROUND(S6/S3,4)-1</f>
        <v>0.45550000000000002</v>
      </c>
      <c r="U6" s="3">
        <v>1.6668000000000001</v>
      </c>
      <c r="V6" s="5">
        <f>U6/U3-1</f>
        <v>0.47635075287865369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14">
        <v>1.37135600568676</v>
      </c>
      <c r="L12" s="5">
        <f>ROUND(K12/M3,4)-1</f>
        <v>0.20239999999999991</v>
      </c>
      <c r="M12" s="7">
        <v>1.35808132541656</v>
      </c>
      <c r="N12" s="5">
        <f>ROUND(M12/P3,4)-1</f>
        <v>0.19609999999999994</v>
      </c>
      <c r="O12" s="8">
        <v>1.3703973489635899</v>
      </c>
      <c r="P12" s="5">
        <f>ROUND(O12/S3,4)-1</f>
        <v>0.19460000000000011</v>
      </c>
      <c r="Q12" s="3">
        <v>1.3573917718056401</v>
      </c>
      <c r="R12" s="5">
        <f>ROUND(Q12/U3,4)-1</f>
        <v>0.20229999999999992</v>
      </c>
    </row>
    <row r="13" spans="1:22" x14ac:dyDescent="0.25">
      <c r="I13" s="2" t="s">
        <v>20</v>
      </c>
      <c r="J13" s="2" t="s">
        <v>15</v>
      </c>
      <c r="K13" s="3">
        <v>1.3211999999999999</v>
      </c>
      <c r="L13" s="5">
        <f>(ROUND(K13/M3,4)-1)</f>
        <v>0.1584000000000001</v>
      </c>
      <c r="M13" s="3">
        <v>1.3202</v>
      </c>
      <c r="N13" s="5">
        <f>ROUND(M13/P3,4)-1</f>
        <v>0.16280000000000006</v>
      </c>
      <c r="O13" s="3">
        <v>1.3092999999999999</v>
      </c>
      <c r="P13" s="5">
        <f>ROUND(O13/S3,4)-1</f>
        <v>0.14129999999999998</v>
      </c>
      <c r="Q13" s="3">
        <v>1.3158000000000001</v>
      </c>
      <c r="R13" s="5">
        <f>ROUND(Q13/U3,4)-1</f>
        <v>0.16549999999999998</v>
      </c>
    </row>
    <row r="14" spans="1:22" x14ac:dyDescent="0.25">
      <c r="I14" s="2">
        <v>1</v>
      </c>
      <c r="J14" s="2" t="s">
        <v>48</v>
      </c>
      <c r="K14" s="2">
        <v>1.2866</v>
      </c>
      <c r="L14" s="5">
        <f>(ROUND(K14/M3,4)-1)</f>
        <v>0.1281000000000001</v>
      </c>
      <c r="M14" s="2">
        <v>1.2457</v>
      </c>
      <c r="N14" s="5">
        <f>ROUND(M14/P3,4)-1</f>
        <v>9.7099999999999964E-2</v>
      </c>
      <c r="O14" s="3">
        <v>1.2537</v>
      </c>
      <c r="P14" s="5">
        <f>ROUND(O14/S3,4)-1</f>
        <v>9.2799999999999994E-2</v>
      </c>
      <c r="Q14" s="3">
        <v>1.2395</v>
      </c>
      <c r="R14" s="5">
        <f>ROUND(Q14/U3,4)-1</f>
        <v>9.7900000000000098E-2</v>
      </c>
    </row>
    <row r="15" spans="1:22" x14ac:dyDescent="0.25">
      <c r="I15" s="2">
        <v>2</v>
      </c>
      <c r="J15" s="2" t="s">
        <v>51</v>
      </c>
      <c r="K15" s="2">
        <v>1.2121</v>
      </c>
      <c r="L15" s="5">
        <f>(ROUND(K15/M3,4)-1)</f>
        <v>6.2799999999999967E-2</v>
      </c>
      <c r="M15" s="2">
        <v>1.198</v>
      </c>
      <c r="N15" s="5">
        <f>ROUND(M15/P3,4)-1</f>
        <v>5.5099999999999927E-2</v>
      </c>
      <c r="O15" s="3">
        <v>1.2150000000000001</v>
      </c>
      <c r="P15" s="5">
        <f>ROUND(O15/S3,4)-1</f>
        <v>5.909999999999993E-2</v>
      </c>
      <c r="Q15" s="3">
        <v>1.1889000000000001</v>
      </c>
      <c r="R15" s="5">
        <f>ROUND(Q15/U3,4)-1</f>
        <v>5.3099999999999925E-2</v>
      </c>
    </row>
    <row r="16" spans="1:22" x14ac:dyDescent="0.25">
      <c r="I16" s="2">
        <v>3</v>
      </c>
      <c r="J16" s="2" t="s">
        <v>50</v>
      </c>
      <c r="K16" s="2">
        <v>1.1681999999999999</v>
      </c>
      <c r="L16" s="5">
        <f>(ROUND(K16/M3,4)-1)</f>
        <v>2.4299999999999988E-2</v>
      </c>
      <c r="M16" s="2">
        <v>1.1719999999999999</v>
      </c>
      <c r="N16" s="5">
        <f>ROUND(M16/P3,4)-1</f>
        <v>3.2200000000000006E-2</v>
      </c>
      <c r="O16" s="3">
        <v>1.1788000000000001</v>
      </c>
      <c r="P16" s="5">
        <f>ROUND(O16/S3,4)-1</f>
        <v>2.750000000000008E-2</v>
      </c>
      <c r="Q16" s="3">
        <v>1.1495</v>
      </c>
      <c r="R16" s="5">
        <f>ROUND(Q16/U3,4)-1</f>
        <v>1.8199999999999994E-2</v>
      </c>
    </row>
    <row r="17" spans="9:18" x14ac:dyDescent="0.25">
      <c r="I17" s="2">
        <v>4</v>
      </c>
      <c r="J17" s="9" t="s">
        <v>49</v>
      </c>
      <c r="K17" s="9">
        <v>1.1411</v>
      </c>
      <c r="L17" s="10">
        <f>(ROUND(K17/M3,4)-1)</f>
        <v>4.9999999999994493E-4</v>
      </c>
      <c r="M17" s="9">
        <v>1.1434</v>
      </c>
      <c r="N17" s="10">
        <f>ROUND(M17/P3,4)-1</f>
        <v>6.9999999999998952E-3</v>
      </c>
      <c r="O17" s="11">
        <v>1.1585000000000001</v>
      </c>
      <c r="P17" s="10">
        <f>ROUND(O17/S3,4)-1</f>
        <v>9.9000000000000199E-3</v>
      </c>
      <c r="Q17" s="11">
        <v>1.131</v>
      </c>
      <c r="R17" s="10">
        <f>ROUND(Q17/U3,4)-1</f>
        <v>1.8000000000000238E-3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V2"/>
    <mergeCell ref="U1:V1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V17"/>
  <sheetViews>
    <sheetView topLeftCell="I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  <col min="22" max="22" width="10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81</v>
      </c>
      <c r="V2" s="32"/>
    </row>
    <row r="3" spans="1:22" ht="37.5" x14ac:dyDescent="0.25">
      <c r="I3" s="4" t="s">
        <v>9</v>
      </c>
      <c r="J3" s="37">
        <v>1.7073</v>
      </c>
      <c r="K3" s="38"/>
      <c r="L3" s="39"/>
      <c r="M3" s="37">
        <v>1.7031000000000001</v>
      </c>
      <c r="N3" s="38"/>
      <c r="O3" s="39"/>
      <c r="P3" s="37">
        <v>1.7130000000000001</v>
      </c>
      <c r="Q3" s="38"/>
      <c r="R3" s="39"/>
      <c r="S3" s="40">
        <v>1.7059218101262801</v>
      </c>
      <c r="T3" s="41"/>
      <c r="U3" s="31">
        <v>1.7316</v>
      </c>
      <c r="V3" s="32"/>
    </row>
    <row r="4" spans="1:22" ht="30" x14ac:dyDescent="0.25">
      <c r="I4" s="2" t="s">
        <v>10</v>
      </c>
      <c r="J4" s="3">
        <v>136.69470000000001</v>
      </c>
      <c r="K4" s="43">
        <f>ROUND(J4/J3,4)-1</f>
        <v>79.064800000000005</v>
      </c>
      <c r="L4" s="44"/>
      <c r="M4" s="31">
        <v>132.49350000000001</v>
      </c>
      <c r="N4" s="32"/>
      <c r="O4" s="6">
        <f>ROUND(M4/M3,4)-1</f>
        <v>76.795500000000004</v>
      </c>
      <c r="P4" s="31">
        <v>151.20259999999999</v>
      </c>
      <c r="Q4" s="32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82.191953899403501</v>
      </c>
      <c r="V4" s="5">
        <f>U4/U3-1</f>
        <v>46.465900842806363</v>
      </c>
    </row>
    <row r="5" spans="1:22" x14ac:dyDescent="0.25">
      <c r="I5" s="2" t="s">
        <v>11</v>
      </c>
      <c r="J5" s="3">
        <v>2.5396999999999998</v>
      </c>
      <c r="K5" s="43">
        <f>ROUND(J5/J3,4)-1</f>
        <v>0.48760000000000003</v>
      </c>
      <c r="L5" s="44"/>
      <c r="M5" s="31">
        <v>2.5322</v>
      </c>
      <c r="N5" s="32"/>
      <c r="O5" s="6">
        <f>ROUND(M5/M3,4)-1</f>
        <v>0.4867999999999999</v>
      </c>
      <c r="P5" s="31">
        <v>2.5428999999999999</v>
      </c>
      <c r="Q5" s="32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43">
        <f>ROUND(J6/J3,4)-1</f>
        <v>0.49560000000000004</v>
      </c>
      <c r="L6" s="44"/>
      <c r="M6" s="31">
        <v>2.9327999999999999</v>
      </c>
      <c r="N6" s="32"/>
      <c r="O6" s="6">
        <f>ROUND(M6/M3,4)-1</f>
        <v>0.72199999999999998</v>
      </c>
      <c r="P6" s="31">
        <v>2.9142999999999999</v>
      </c>
      <c r="Q6" s="32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2.9658000000000002</v>
      </c>
      <c r="V6" s="5">
        <f>U6/U3-1</f>
        <v>0.71275121275121278</v>
      </c>
    </row>
    <row r="11" spans="1:22" ht="30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0.55122430122430122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1.9598</v>
      </c>
      <c r="R13" s="26">
        <f>Q13/U3-1</f>
        <v>0.13178563178563185</v>
      </c>
    </row>
    <row r="14" spans="1:22" x14ac:dyDescent="0.25">
      <c r="I14" s="2">
        <v>1</v>
      </c>
      <c r="J14" s="2" t="s">
        <v>43</v>
      </c>
      <c r="K14" s="2">
        <v>1.9178999999999999</v>
      </c>
      <c r="L14" s="5">
        <f>K14/M3-1</f>
        <v>0.12612295226351944</v>
      </c>
      <c r="M14" s="2">
        <v>1.9254</v>
      </c>
      <c r="N14" s="5">
        <f>M14/P3-1</f>
        <v>0.1239929947460594</v>
      </c>
      <c r="O14" s="3">
        <v>1.9054</v>
      </c>
      <c r="P14" s="5">
        <f>O14/S3-1</f>
        <v>0.11693278595163381</v>
      </c>
      <c r="Q14" s="27">
        <v>1.9139999999999999</v>
      </c>
      <c r="R14" s="26">
        <f>Q14/U3-1</f>
        <v>0.10533610533610527</v>
      </c>
    </row>
    <row r="15" spans="1:22" x14ac:dyDescent="0.25">
      <c r="I15" s="2">
        <v>2</v>
      </c>
      <c r="J15" s="2" t="s">
        <v>44</v>
      </c>
      <c r="K15" s="2">
        <v>1.8807</v>
      </c>
      <c r="L15" s="5">
        <f>K15/M3-1</f>
        <v>0.10428042980447416</v>
      </c>
      <c r="M15" s="2">
        <v>1.8951</v>
      </c>
      <c r="N15" s="5">
        <f>M15/P3-1</f>
        <v>0.10630472854640982</v>
      </c>
      <c r="O15" s="2">
        <v>1.8858999999999999</v>
      </c>
      <c r="P15" s="5">
        <f>O15/S3-1</f>
        <v>0.10550201586343344</v>
      </c>
      <c r="Q15" s="28">
        <v>1.8766</v>
      </c>
      <c r="R15" s="26">
        <f>Q15/U3-1</f>
        <v>8.3737583737583776E-2</v>
      </c>
    </row>
    <row r="16" spans="1:22" x14ac:dyDescent="0.25">
      <c r="I16" s="2">
        <v>3</v>
      </c>
      <c r="J16" s="2" t="s">
        <v>45</v>
      </c>
      <c r="K16" s="2">
        <v>1.8734</v>
      </c>
      <c r="L16" s="5">
        <f>K16/M3-1</f>
        <v>9.9994128354177647E-2</v>
      </c>
      <c r="M16" s="2">
        <v>1.8806</v>
      </c>
      <c r="N16" s="5">
        <f>M16/P3-1</f>
        <v>9.7840046701692884E-2</v>
      </c>
      <c r="O16" s="2">
        <v>1.8732</v>
      </c>
      <c r="P16" s="5">
        <f>O16/S3-1</f>
        <v>9.8057360472656896E-2</v>
      </c>
      <c r="Q16" s="28">
        <v>1.8537999999999999</v>
      </c>
      <c r="R16" s="26">
        <f>Q16/U3-1</f>
        <v>7.057057057057059E-2</v>
      </c>
    </row>
    <row r="17" spans="9:18" x14ac:dyDescent="0.25">
      <c r="I17" s="2">
        <v>4</v>
      </c>
      <c r="J17" s="9" t="s">
        <v>46</v>
      </c>
      <c r="K17" s="9">
        <v>1.8678999999999999</v>
      </c>
      <c r="L17" s="10">
        <f>K17/M3-1</f>
        <v>9.6764723151899323E-2</v>
      </c>
      <c r="M17" s="9">
        <v>1.8741000000000001</v>
      </c>
      <c r="N17" s="10">
        <f>M17/P3-1</f>
        <v>9.4045534150613008E-2</v>
      </c>
      <c r="O17" s="11">
        <v>1.8652</v>
      </c>
      <c r="P17" s="10">
        <f>O17/S3-1</f>
        <v>9.3367813769805519E-2</v>
      </c>
      <c r="Q17" s="27">
        <v>1.8504</v>
      </c>
      <c r="R17" s="26">
        <f>Q17/U3-1</f>
        <v>6.8607068607068555E-2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V17"/>
  <sheetViews>
    <sheetView topLeftCell="G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  <col min="22" max="22" width="10.8554687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v>1.7073</v>
      </c>
      <c r="K3" s="38"/>
      <c r="L3" s="39"/>
      <c r="M3" s="37">
        <v>1.7031000000000001</v>
      </c>
      <c r="N3" s="38"/>
      <c r="O3" s="39"/>
      <c r="P3" s="37">
        <v>1.7130000000000001</v>
      </c>
      <c r="Q3" s="38"/>
      <c r="R3" s="39"/>
      <c r="S3" s="40">
        <v>1.7059218101262801</v>
      </c>
      <c r="T3" s="41"/>
      <c r="U3" s="31">
        <v>1.7116</v>
      </c>
      <c r="V3" s="32"/>
    </row>
    <row r="4" spans="1:22" ht="30" x14ac:dyDescent="0.25">
      <c r="I4" s="2" t="s">
        <v>10</v>
      </c>
      <c r="J4" s="3">
        <v>136.69470000000001</v>
      </c>
      <c r="K4" s="43">
        <f>ROUND(J4/J3,4)-1</f>
        <v>79.064800000000005</v>
      </c>
      <c r="L4" s="44"/>
      <c r="M4" s="31">
        <v>132.49350000000001</v>
      </c>
      <c r="N4" s="32"/>
      <c r="O4" s="6">
        <f>ROUND(M4/M3,4)-1</f>
        <v>76.795500000000004</v>
      </c>
      <c r="P4" s="31">
        <v>151.20259999999999</v>
      </c>
      <c r="Q4" s="32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146.56489999999999</v>
      </c>
      <c r="V4" s="5">
        <f>U4/U3-1</f>
        <v>84.630345875204483</v>
      </c>
    </row>
    <row r="5" spans="1:22" x14ac:dyDescent="0.25">
      <c r="I5" s="2" t="s">
        <v>11</v>
      </c>
      <c r="J5" s="3">
        <v>2.5396999999999998</v>
      </c>
      <c r="K5" s="43">
        <f>ROUND(J5/J3,4)-1</f>
        <v>0.48760000000000003</v>
      </c>
      <c r="L5" s="44"/>
      <c r="M5" s="31">
        <v>2.5322</v>
      </c>
      <c r="N5" s="32"/>
      <c r="O5" s="6">
        <f>ROUND(M5/M3,4)-1</f>
        <v>0.4867999999999999</v>
      </c>
      <c r="P5" s="31">
        <v>2.5428999999999999</v>
      </c>
      <c r="Q5" s="32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43">
        <f>ROUND(J6/J3,4)-1</f>
        <v>0.49560000000000004</v>
      </c>
      <c r="L6" s="44"/>
      <c r="M6" s="31">
        <v>2.9327999999999999</v>
      </c>
      <c r="N6" s="32"/>
      <c r="O6" s="6">
        <f>ROUND(M6/M3,4)-1</f>
        <v>0.72199999999999998</v>
      </c>
      <c r="P6" s="31">
        <v>2.9142999999999999</v>
      </c>
      <c r="Q6" s="32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3.3035999999999999</v>
      </c>
      <c r="V6" s="5">
        <f>U6/U3-1</f>
        <v>0.93012386071512032</v>
      </c>
    </row>
    <row r="11" spans="1:22" ht="30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0.56935031549427451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1.9527000000000001</v>
      </c>
      <c r="R13" s="26">
        <f>Q13/U3-1</f>
        <v>0.14086235101659272</v>
      </c>
    </row>
    <row r="14" spans="1:22" x14ac:dyDescent="0.25">
      <c r="I14" s="2">
        <v>1</v>
      </c>
      <c r="J14" s="2" t="s">
        <v>32</v>
      </c>
      <c r="K14" s="2">
        <v>1.9159999999999999</v>
      </c>
      <c r="L14" s="5">
        <f>K14/M3-1</f>
        <v>0.12500733955727772</v>
      </c>
      <c r="M14" s="2">
        <v>1.9268000000000001</v>
      </c>
      <c r="N14" s="5">
        <f>M14/P3-1</f>
        <v>0.12481027437244596</v>
      </c>
      <c r="O14" s="3">
        <v>1.9142999999999999</v>
      </c>
      <c r="P14" s="5">
        <f>O14/S3-1</f>
        <v>0.12214990665855585</v>
      </c>
      <c r="Q14" s="27">
        <v>1.9112</v>
      </c>
      <c r="R14" s="26">
        <f>Q14/U3-1</f>
        <v>0.11661603178312685</v>
      </c>
    </row>
    <row r="15" spans="1:22" x14ac:dyDescent="0.25">
      <c r="I15" s="2">
        <v>2</v>
      </c>
      <c r="J15" s="2" t="s">
        <v>35</v>
      </c>
      <c r="K15" s="2">
        <v>1.8943000000000001</v>
      </c>
      <c r="L15" s="5">
        <f>K15/M3-1</f>
        <v>0.11226586812283479</v>
      </c>
      <c r="M15" s="2">
        <v>1.8937999999999999</v>
      </c>
      <c r="N15" s="5">
        <f>M15/P3-1</f>
        <v>0.10554582603619367</v>
      </c>
      <c r="O15" s="2">
        <v>1.8992</v>
      </c>
      <c r="P15" s="5">
        <f>O15/S3-1</f>
        <v>0.11329838725692398</v>
      </c>
      <c r="Q15" s="28">
        <v>1.8764000000000001</v>
      </c>
      <c r="R15" s="26">
        <f>Q15/U3-1</f>
        <v>9.6284178546389487E-2</v>
      </c>
    </row>
    <row r="16" spans="1:22" x14ac:dyDescent="0.25">
      <c r="I16" s="2">
        <v>3</v>
      </c>
      <c r="J16" s="2" t="s">
        <v>37</v>
      </c>
      <c r="K16" s="2">
        <v>1.8933</v>
      </c>
      <c r="L16" s="5">
        <f>K16/M3-1</f>
        <v>0.11167870354060239</v>
      </c>
      <c r="M16" s="2">
        <v>1.899</v>
      </c>
      <c r="N16" s="5">
        <f>M16/P3-1</f>
        <v>0.10858143607705784</v>
      </c>
      <c r="O16" s="2">
        <v>1.8916999999999999</v>
      </c>
      <c r="P16" s="5">
        <f>O16/S3-1</f>
        <v>0.10890193722300068</v>
      </c>
      <c r="Q16" s="28">
        <v>1.8633999999999999</v>
      </c>
      <c r="R16" s="2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5">
        <f>K17/M3-1</f>
        <v>0.1152016910339968</v>
      </c>
      <c r="M17" s="2">
        <v>1.9074</v>
      </c>
      <c r="N17" s="5">
        <f>M17/P3-1</f>
        <v>0.11348511383537652</v>
      </c>
      <c r="O17" s="3">
        <v>1.8976999999999999</v>
      </c>
      <c r="P17" s="5">
        <f>O17/S3-1</f>
        <v>0.11241909725013932</v>
      </c>
      <c r="Q17" s="27">
        <v>1.8581000000000001</v>
      </c>
      <c r="R17" s="26">
        <f>Q17/U3-1</f>
        <v>8.5592428137415411E-2</v>
      </c>
    </row>
  </sheetData>
  <mergeCells count="28"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V17"/>
  <sheetViews>
    <sheetView topLeftCell="M1" zoomScale="85" zoomScaleNormal="85" workbookViewId="0">
      <selection activeCell="U13" sqref="U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30</v>
      </c>
      <c r="B2">
        <v>86</v>
      </c>
      <c r="C2" s="1" t="s">
        <v>21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f>ROUND(1.3137349069022,4)</f>
        <v>1.3137000000000001</v>
      </c>
      <c r="K3" s="38"/>
      <c r="L3" s="39"/>
      <c r="M3" s="37">
        <v>1.3108</v>
      </c>
      <c r="N3" s="38"/>
      <c r="O3" s="39"/>
      <c r="P3" s="37">
        <v>1.3133999999999999</v>
      </c>
      <c r="Q3" s="38"/>
      <c r="R3" s="39"/>
      <c r="S3" s="37">
        <v>1.3113999999999999</v>
      </c>
      <c r="T3" s="39"/>
      <c r="U3" s="31">
        <v>1.3261000000000001</v>
      </c>
      <c r="V3" s="32"/>
    </row>
    <row r="4" spans="1:22" ht="30" x14ac:dyDescent="0.25">
      <c r="I4" s="2" t="s">
        <v>10</v>
      </c>
      <c r="J4" s="3">
        <f>ROUND(1.88295256877831,4)</f>
        <v>1.883</v>
      </c>
      <c r="K4" s="35">
        <f>ROUND(J4/J3,4)-1</f>
        <v>0.43340000000000001</v>
      </c>
      <c r="L4" s="36"/>
      <c r="M4" s="31">
        <v>1.9887999999999999</v>
      </c>
      <c r="N4" s="32"/>
      <c r="O4" s="5">
        <f>ROUND(M4/M3,4)-1</f>
        <v>0.5172000000000001</v>
      </c>
      <c r="P4" s="31">
        <v>1.8765000000000001</v>
      </c>
      <c r="Q4" s="32"/>
      <c r="R4" s="5">
        <f>ROUND(P4/P3,4)-1</f>
        <v>0.42870000000000008</v>
      </c>
      <c r="S4" s="3">
        <v>1.8301000000000001</v>
      </c>
      <c r="T4" s="5">
        <f>ROUND(S4/S3,4)-1</f>
        <v>0.39549999999999996</v>
      </c>
      <c r="U4" s="3">
        <v>1.9192</v>
      </c>
      <c r="V4" s="5">
        <f>U4/U3-1</f>
        <v>0.44725133851142451</v>
      </c>
    </row>
    <row r="5" spans="1:22" x14ac:dyDescent="0.25">
      <c r="I5" s="2" t="s">
        <v>11</v>
      </c>
      <c r="J5" s="3">
        <v>1.6628000000000001</v>
      </c>
      <c r="K5" s="35">
        <f>ROUND(J5/J3,4)-1</f>
        <v>0.26570000000000005</v>
      </c>
      <c r="L5" s="36"/>
      <c r="M5" s="31">
        <v>1.661</v>
      </c>
      <c r="N5" s="32"/>
      <c r="O5" s="5">
        <f>ROUND(M5/M3,4)-1</f>
        <v>0.2672000000000001</v>
      </c>
      <c r="P5" s="31">
        <v>1.6674</v>
      </c>
      <c r="Q5" s="32"/>
      <c r="R5" s="5">
        <f>ROUND(P5/P3,4)-1</f>
        <v>0.26950000000000007</v>
      </c>
      <c r="S5" s="3">
        <v>1.6593</v>
      </c>
      <c r="T5" s="5">
        <f>ROUND(S5/S3,4)-1</f>
        <v>0.26530000000000009</v>
      </c>
      <c r="U5" s="3">
        <v>1.6787000000000001</v>
      </c>
      <c r="V5" s="5">
        <f>U5/U3-1</f>
        <v>0.2658924666314757</v>
      </c>
    </row>
    <row r="6" spans="1:22" ht="30" x14ac:dyDescent="0.25">
      <c r="I6" s="2" t="s">
        <v>12</v>
      </c>
      <c r="J6" s="3">
        <v>1.7070000000000001</v>
      </c>
      <c r="K6" s="35">
        <f>ROUND(J6/J3,4)-1</f>
        <v>0.29940000000000011</v>
      </c>
      <c r="L6" s="36"/>
      <c r="M6" s="31">
        <v>1.6947000000000001</v>
      </c>
      <c r="N6" s="32"/>
      <c r="O6" s="5">
        <f>ROUND(M6/M3,4)-1</f>
        <v>0.29289999999999994</v>
      </c>
      <c r="P6" s="31">
        <v>1.7579</v>
      </c>
      <c r="Q6" s="32"/>
      <c r="R6" s="5">
        <f>ROUND(P6/P3,4)-1</f>
        <v>0.33840000000000003</v>
      </c>
      <c r="S6" s="3">
        <v>1.7423999999999999</v>
      </c>
      <c r="T6" s="5">
        <f>ROUND(S6/S3,4)-1</f>
        <v>0.32869999999999999</v>
      </c>
      <c r="U6" s="3">
        <v>1.6667000000000001</v>
      </c>
      <c r="V6" s="5">
        <f>U6/U3-1</f>
        <v>0.2568433753110626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1.6334</v>
      </c>
      <c r="L12" s="5">
        <f>K12/M3-1</f>
        <v>0.24610924626182484</v>
      </c>
      <c r="M12" s="2">
        <v>1.6202000000000001</v>
      </c>
      <c r="N12" s="5">
        <f>M12/P3-1</f>
        <v>0.23359220344144993</v>
      </c>
      <c r="O12" s="3">
        <v>1.6294999999999999</v>
      </c>
      <c r="P12" s="5">
        <f>O12/S3-1</f>
        <v>0.2425651974988563</v>
      </c>
      <c r="Q12" s="27">
        <v>1.641</v>
      </c>
      <c r="R12" s="26">
        <f>Q12/U3-1</f>
        <v>0.23746323806651071</v>
      </c>
    </row>
    <row r="13" spans="1:22" x14ac:dyDescent="0.25">
      <c r="I13" s="2" t="s">
        <v>20</v>
      </c>
      <c r="J13" s="2" t="s">
        <v>15</v>
      </c>
      <c r="K13" s="3">
        <v>1.5123</v>
      </c>
      <c r="L13" s="5">
        <f>K13/M3-1</f>
        <v>0.15372291730241083</v>
      </c>
      <c r="M13" s="3">
        <v>1.5193000000000001</v>
      </c>
      <c r="N13" s="5">
        <f>M13/P3-1</f>
        <v>0.15676869194457144</v>
      </c>
      <c r="O13" s="3">
        <v>1.5106999999999999</v>
      </c>
      <c r="P13" s="5">
        <f>O13/S3-1</f>
        <v>0.15197498856184244</v>
      </c>
      <c r="Q13" s="27">
        <v>1.5098</v>
      </c>
      <c r="R13" s="26">
        <f>Q13/U3-1</f>
        <v>0.13852650629665941</v>
      </c>
    </row>
    <row r="14" spans="1:22" x14ac:dyDescent="0.25">
      <c r="I14" s="2">
        <v>1</v>
      </c>
      <c r="J14" s="2" t="s">
        <v>27</v>
      </c>
      <c r="K14" s="2">
        <v>1.5014000000000001</v>
      </c>
      <c r="L14" s="5">
        <f>K14/M3-1</f>
        <v>0.14540738480317361</v>
      </c>
      <c r="M14" s="2">
        <v>1.4993000000000001</v>
      </c>
      <c r="N14" s="5">
        <f>M14/P3-1</f>
        <v>0.14154103852596323</v>
      </c>
      <c r="O14" s="3">
        <v>1.502</v>
      </c>
      <c r="P14" s="5">
        <f>O14/S3-1</f>
        <v>0.14534085709928335</v>
      </c>
      <c r="Q14" s="27">
        <v>1.4966999999999999</v>
      </c>
      <c r="R14" s="26">
        <f>Q14/U3-1</f>
        <v>0.12864791493854155</v>
      </c>
    </row>
    <row r="15" spans="1:22" x14ac:dyDescent="0.25">
      <c r="I15" s="2">
        <v>2</v>
      </c>
      <c r="J15" s="2" t="s">
        <v>29</v>
      </c>
      <c r="K15" s="2">
        <v>1.4744999999999999</v>
      </c>
      <c r="L15" s="5">
        <f>K15/M3-1</f>
        <v>0.12488556606652423</v>
      </c>
      <c r="M15" s="2">
        <v>1.4734</v>
      </c>
      <c r="N15" s="5">
        <f>M15/P3-1</f>
        <v>0.12182122734886569</v>
      </c>
      <c r="O15" s="2">
        <v>1.4752000000000001</v>
      </c>
      <c r="P15" s="5">
        <f>O15/S3-1</f>
        <v>0.12490468201921634</v>
      </c>
      <c r="Q15" s="28">
        <v>1.4653</v>
      </c>
      <c r="R15" s="26">
        <f>Q15/U3-1</f>
        <v>0.10496945931679358</v>
      </c>
    </row>
    <row r="16" spans="1:22" x14ac:dyDescent="0.25">
      <c r="I16" s="2">
        <v>3</v>
      </c>
      <c r="J16" s="2" t="s">
        <v>30</v>
      </c>
      <c r="K16" s="2">
        <v>1.4461999999999999</v>
      </c>
      <c r="L16" s="5">
        <f>K16/M3-1</f>
        <v>0.10329569728410126</v>
      </c>
      <c r="M16" s="2">
        <v>1.4498</v>
      </c>
      <c r="N16" s="5">
        <f>M16/P3-1</f>
        <v>0.10385259631490795</v>
      </c>
      <c r="O16" s="2">
        <v>1.4549000000000001</v>
      </c>
      <c r="P16" s="5">
        <f>O16/S3-1</f>
        <v>0.10942504193991165</v>
      </c>
      <c r="Q16" s="27">
        <v>1.4409000000000001</v>
      </c>
      <c r="R16" s="26">
        <f>Q16/U3-1</f>
        <v>8.6569640298620021E-2</v>
      </c>
    </row>
    <row r="17" spans="9:18" x14ac:dyDescent="0.25">
      <c r="I17" s="2">
        <v>4</v>
      </c>
      <c r="J17" s="9" t="s">
        <v>28</v>
      </c>
      <c r="K17" s="9">
        <v>1.44</v>
      </c>
      <c r="L17" s="10">
        <f>K17/M3-1</f>
        <v>9.8565761367104043E-2</v>
      </c>
      <c r="M17" s="9">
        <v>1.4302999999999999</v>
      </c>
      <c r="N17" s="10">
        <f>M17/P3-1</f>
        <v>8.9005634231764885E-2</v>
      </c>
      <c r="O17" s="11">
        <v>1.427</v>
      </c>
      <c r="P17" s="10">
        <f>O17/S3-1</f>
        <v>8.8150068628946254E-2</v>
      </c>
      <c r="Q17" s="27">
        <v>1.4093</v>
      </c>
      <c r="R17" s="26">
        <f>Q17/U3-1</f>
        <v>6.2740366488198474E-2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3:V3"/>
    <mergeCell ref="U2:V2"/>
    <mergeCell ref="U1:V1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topLeftCell="L1" zoomScale="70" zoomScaleNormal="70" workbookViewId="0">
      <selection activeCell="T30" sqref="T30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43.42578125" style="16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2" style="16" customWidth="1"/>
    <col min="18" max="18" width="20.42578125" style="16" customWidth="1"/>
    <col min="19" max="19" width="16.7109375" style="16" customWidth="1"/>
    <col min="20" max="20" width="28.85546875" style="16" customWidth="1"/>
    <col min="21" max="21" width="35.7109375" style="16" bestFit="1" customWidth="1"/>
    <col min="22" max="22" width="20.140625" style="16" customWidth="1"/>
    <col min="23" max="16384" width="8.85546875" style="16"/>
  </cols>
  <sheetData>
    <row r="1" spans="1:23" x14ac:dyDescent="0.25">
      <c r="A1" s="16" t="s">
        <v>0</v>
      </c>
      <c r="B1" s="16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  <c r="W1" s="29"/>
    </row>
    <row r="2" spans="1:23" x14ac:dyDescent="0.25">
      <c r="A2" s="16">
        <v>30</v>
      </c>
      <c r="B2" s="16">
        <v>86</v>
      </c>
      <c r="C2" s="1" t="s">
        <v>21</v>
      </c>
      <c r="I2" s="3" t="s">
        <v>8</v>
      </c>
      <c r="J2" s="31" t="s">
        <v>63</v>
      </c>
      <c r="K2" s="42"/>
      <c r="L2" s="32"/>
      <c r="M2" s="31" t="s">
        <v>63</v>
      </c>
      <c r="N2" s="42"/>
      <c r="O2" s="32"/>
      <c r="P2" s="31" t="s">
        <v>63</v>
      </c>
      <c r="Q2" s="42"/>
      <c r="R2" s="32"/>
      <c r="S2" s="31" t="s">
        <v>63</v>
      </c>
      <c r="T2" s="32"/>
      <c r="U2" s="31" t="s">
        <v>77</v>
      </c>
      <c r="V2" s="32"/>
      <c r="W2" s="29"/>
    </row>
    <row r="3" spans="1:23" ht="37.5" x14ac:dyDescent="0.25">
      <c r="I3" s="4" t="s">
        <v>9</v>
      </c>
      <c r="J3" s="47">
        <v>2.153</v>
      </c>
      <c r="K3" s="48"/>
      <c r="L3" s="49"/>
      <c r="M3" s="47">
        <v>2.1661000000000001</v>
      </c>
      <c r="N3" s="48"/>
      <c r="O3" s="49"/>
      <c r="P3" s="47">
        <v>2.17259912712974</v>
      </c>
      <c r="Q3" s="48"/>
      <c r="R3" s="49"/>
      <c r="S3" s="47">
        <v>2.1768999999999998</v>
      </c>
      <c r="T3" s="49"/>
      <c r="U3" s="45">
        <v>2.1660798767267702</v>
      </c>
      <c r="V3" s="46"/>
      <c r="W3" s="29"/>
    </row>
    <row r="4" spans="1:23" ht="30" x14ac:dyDescent="0.25">
      <c r="I4" s="2" t="s">
        <v>10</v>
      </c>
      <c r="J4" s="19">
        <v>2.7635000000000001</v>
      </c>
      <c r="K4" s="35">
        <f>ROUND(J4/J3,4)-1</f>
        <v>0.28360000000000007</v>
      </c>
      <c r="L4" s="36"/>
      <c r="M4" s="45">
        <v>2.9441999999999999</v>
      </c>
      <c r="N4" s="46"/>
      <c r="O4" s="5">
        <f>ROUND(M4/M3,4)-1</f>
        <v>0.35919999999999996</v>
      </c>
      <c r="P4" s="45">
        <v>2.9425150917570599</v>
      </c>
      <c r="Q4" s="46"/>
      <c r="R4" s="5">
        <f>ROUND(P4/P3,4)-1</f>
        <v>0.35440000000000005</v>
      </c>
      <c r="S4" s="3">
        <v>3.4914000000000001</v>
      </c>
      <c r="T4" s="5">
        <f>ROUND(S4/S3,4)-1</f>
        <v>0.60379999999999989</v>
      </c>
      <c r="U4" s="3">
        <v>2.2298</v>
      </c>
      <c r="V4" s="5">
        <f>U4/U3-1</f>
        <v>2.9417254625678568E-2</v>
      </c>
    </row>
    <row r="5" spans="1:23" x14ac:dyDescent="0.25">
      <c r="I5" s="2" t="s">
        <v>11</v>
      </c>
      <c r="J5" s="19">
        <v>2.4927999999999999</v>
      </c>
      <c r="K5" s="35">
        <f>ROUND(J5/J3,4)-1</f>
        <v>0.15779999999999994</v>
      </c>
      <c r="L5" s="36"/>
      <c r="M5" s="31">
        <v>2.4994999999999998</v>
      </c>
      <c r="N5" s="32"/>
      <c r="O5" s="5">
        <f>ROUND(M5/M3,4)-1</f>
        <v>0.15389999999999993</v>
      </c>
      <c r="P5" s="45">
        <v>2.4897</v>
      </c>
      <c r="Q5" s="46"/>
      <c r="R5" s="5">
        <f>ROUND(P5/P3,4)-1</f>
        <v>0.14599999999999991</v>
      </c>
      <c r="S5" s="3">
        <v>2.4943</v>
      </c>
      <c r="T5" s="5">
        <f>ROUND(S5/S3,4)-1</f>
        <v>0.14579999999999993</v>
      </c>
      <c r="U5" s="3">
        <v>2.4918</v>
      </c>
      <c r="V5" s="5">
        <f>U5/U3-1</f>
        <v>0.15037308954895767</v>
      </c>
    </row>
    <row r="6" spans="1:23" ht="30" x14ac:dyDescent="0.25">
      <c r="I6" s="2" t="s">
        <v>12</v>
      </c>
      <c r="J6" s="19">
        <v>2.3235999999999999</v>
      </c>
      <c r="K6" s="35">
        <f>ROUND(J6/J3,4)-1</f>
        <v>7.9199999999999937E-2</v>
      </c>
      <c r="L6" s="36"/>
      <c r="M6" s="45">
        <v>2.3371</v>
      </c>
      <c r="N6" s="46"/>
      <c r="O6" s="5">
        <f>ROUND(M6/M3,4)-1</f>
        <v>7.889999999999997E-2</v>
      </c>
      <c r="P6" s="45">
        <v>2.3441000000000001</v>
      </c>
      <c r="Q6" s="46"/>
      <c r="R6" s="5">
        <f>ROUND(P6/P3,4)-1</f>
        <v>7.889999999999997E-2</v>
      </c>
      <c r="S6" s="3">
        <v>2.3584999999999998</v>
      </c>
      <c r="T6" s="5">
        <f>ROUND(S6/S3,4)-1</f>
        <v>8.3399999999999919E-2</v>
      </c>
      <c r="U6" s="3">
        <v>2.3351000000000002</v>
      </c>
      <c r="V6" s="5">
        <f>U6/U3-1</f>
        <v>7.803042034102714E-2</v>
      </c>
    </row>
    <row r="11" spans="1:23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3" ht="30" x14ac:dyDescent="0.25">
      <c r="I12" s="2" t="s">
        <v>16</v>
      </c>
      <c r="J12" s="2" t="s">
        <v>15</v>
      </c>
      <c r="K12" s="14">
        <v>2.2431764514887398</v>
      </c>
      <c r="L12" s="5">
        <f>K12/M3-1</f>
        <v>3.5583053177941748E-2</v>
      </c>
      <c r="M12" s="14">
        <v>2.2429185322335199</v>
      </c>
      <c r="N12" s="5">
        <f>M12/P3-1</f>
        <v>3.2366488702717966E-2</v>
      </c>
      <c r="O12" s="19">
        <v>2.2508080018391499</v>
      </c>
      <c r="P12" s="5">
        <f>O12/S3-1</f>
        <v>3.3951032127865322E-2</v>
      </c>
      <c r="Q12" s="19">
        <v>2.2382061706991401</v>
      </c>
      <c r="R12" s="5">
        <f>Q12/U3-1</f>
        <v>3.3298076745610139E-2</v>
      </c>
    </row>
    <row r="13" spans="1:23" x14ac:dyDescent="0.25">
      <c r="I13" s="2" t="s">
        <v>20</v>
      </c>
      <c r="J13" s="2" t="s">
        <v>15</v>
      </c>
      <c r="K13" s="19">
        <v>2.2342</v>
      </c>
      <c r="L13" s="5">
        <f>K13/M3-1</f>
        <v>3.143899173630027E-2</v>
      </c>
      <c r="M13" s="19">
        <v>2.2330999999999999</v>
      </c>
      <c r="N13" s="5">
        <f>M13/P3-1</f>
        <v>2.7847232429936808E-2</v>
      </c>
      <c r="O13" s="19">
        <v>2.2427000000000001</v>
      </c>
      <c r="P13" s="5">
        <f>O13/S3-1</f>
        <v>3.0226468831825226E-2</v>
      </c>
      <c r="Q13" s="19">
        <v>2.2353999999999998</v>
      </c>
      <c r="R13" s="5">
        <f>Q13/U3-1</f>
        <v>3.2002570181290491E-2</v>
      </c>
    </row>
    <row r="14" spans="1:23" x14ac:dyDescent="0.25">
      <c r="I14" s="2">
        <v>1</v>
      </c>
      <c r="J14" s="2" t="s">
        <v>78</v>
      </c>
      <c r="K14" s="14">
        <v>2.2271999999999998</v>
      </c>
      <c r="L14" s="5">
        <f>K14/M3-1</f>
        <v>2.8207377314066528E-2</v>
      </c>
      <c r="M14" s="14">
        <v>2.2302</v>
      </c>
      <c r="N14" s="5">
        <f>M14/P3-1</f>
        <v>2.6512425670702333E-2</v>
      </c>
      <c r="O14" s="19">
        <v>2.2389000000000001</v>
      </c>
      <c r="P14" s="5">
        <f>O14/S3-1</f>
        <v>2.8480867288345868E-2</v>
      </c>
      <c r="Q14" s="19">
        <v>2.2210999999999999</v>
      </c>
      <c r="R14" s="5">
        <f>Q14/U3-1</f>
        <v>2.5400782244638265E-2</v>
      </c>
    </row>
    <row r="15" spans="1:23" x14ac:dyDescent="0.25">
      <c r="I15" s="2">
        <v>2</v>
      </c>
      <c r="J15" s="2" t="s">
        <v>80</v>
      </c>
      <c r="K15" s="14">
        <v>2.2179000000000002</v>
      </c>
      <c r="L15" s="5">
        <f>K15/M3-1</f>
        <v>2.3913946724527957E-2</v>
      </c>
      <c r="M15" s="14">
        <v>2.2262</v>
      </c>
      <c r="N15" s="5">
        <f>M15/P3-1</f>
        <v>2.4671312899344322E-2</v>
      </c>
      <c r="O15" s="14">
        <v>2.2311000000000001</v>
      </c>
      <c r="P15" s="5">
        <f>O15/S3-1</f>
        <v>2.4897790435941092E-2</v>
      </c>
      <c r="Q15" s="14">
        <v>2.2073</v>
      </c>
      <c r="R15" s="5">
        <f>Q15/U3-1</f>
        <v>1.9029826054022925E-2</v>
      </c>
    </row>
    <row r="16" spans="1:23" x14ac:dyDescent="0.25">
      <c r="I16" s="2">
        <v>3</v>
      </c>
      <c r="J16" s="2" t="s">
        <v>79</v>
      </c>
      <c r="K16" s="14">
        <v>2.2134999999999998</v>
      </c>
      <c r="L16" s="5">
        <f>K16/M3-1</f>
        <v>2.1882646230552361E-2</v>
      </c>
      <c r="M16" s="14">
        <v>2.2212999999999998</v>
      </c>
      <c r="N16" s="5">
        <f>M16/P3-1</f>
        <v>2.2415949754430509E-2</v>
      </c>
      <c r="O16" s="14">
        <v>2.2286000000000001</v>
      </c>
      <c r="P16" s="5">
        <f>O16/S3-1</f>
        <v>2.3749368367862678E-2</v>
      </c>
      <c r="Q16" s="19">
        <v>2.1956000000000002</v>
      </c>
      <c r="R16" s="5">
        <f>Q16/U3-1</f>
        <v>1.3628363196761972E-2</v>
      </c>
    </row>
    <row r="17" spans="9:18" x14ac:dyDescent="0.25">
      <c r="I17" s="9">
        <v>4</v>
      </c>
      <c r="J17" s="9" t="s">
        <v>76</v>
      </c>
      <c r="K17" s="24">
        <v>2.2084000000000001</v>
      </c>
      <c r="L17" s="10">
        <f>K17/M3-1</f>
        <v>1.952818429435399E-2</v>
      </c>
      <c r="M17" s="24">
        <v>2.2155999999999998</v>
      </c>
      <c r="N17" s="10">
        <f>M17/P3-1</f>
        <v>1.9792364055245315E-2</v>
      </c>
      <c r="O17" s="25">
        <v>2.2199</v>
      </c>
      <c r="P17" s="10">
        <f>O17/S3-1</f>
        <v>1.9752859570949521E-2</v>
      </c>
      <c r="Q17" s="25">
        <v>2.1852999999999998</v>
      </c>
      <c r="R17" s="10">
        <f>Q17/U3-1</f>
        <v>8.8732292284039449E-3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2:V2"/>
    <mergeCell ref="U3:V3"/>
    <mergeCell ref="U1:V1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V18"/>
  <sheetViews>
    <sheetView topLeftCell="K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17</v>
      </c>
      <c r="B2">
        <v>62</v>
      </c>
      <c r="C2" s="1" t="s">
        <v>3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f>ROUND(1.04953105339334,4)</f>
        <v>1.0495000000000001</v>
      </c>
      <c r="K3" s="38"/>
      <c r="L3" s="39"/>
      <c r="M3" s="37">
        <f>ROUND(1.04960738441608,4)</f>
        <v>1.0496000000000001</v>
      </c>
      <c r="N3" s="38"/>
      <c r="O3" s="39"/>
      <c r="P3" s="37">
        <f>ROUND(1.04726929636432,4)</f>
        <v>1.0472999999999999</v>
      </c>
      <c r="Q3" s="38"/>
      <c r="R3" s="39"/>
      <c r="S3" s="37">
        <f>ROUND(1.05010333606256,4)</f>
        <v>1.0501</v>
      </c>
      <c r="T3" s="39"/>
      <c r="U3" s="31">
        <f>ROUND(1.0532225410055,4)</f>
        <v>1.0531999999999999</v>
      </c>
      <c r="V3" s="32"/>
    </row>
    <row r="4" spans="1:22" ht="30" x14ac:dyDescent="0.25">
      <c r="I4" s="2" t="s">
        <v>10</v>
      </c>
      <c r="J4" s="3">
        <f>ROUND(1.29359759152171,4)</f>
        <v>1.2936000000000001</v>
      </c>
      <c r="K4" s="35">
        <f>ROUND(J4/J3,4)-1</f>
        <v>0.23259999999999992</v>
      </c>
      <c r="L4" s="36"/>
      <c r="M4" s="31">
        <f>ROUND(1.32368411192381,4)</f>
        <v>1.3237000000000001</v>
      </c>
      <c r="N4" s="32"/>
      <c r="O4" s="5">
        <f>ROUND(M4/M3,4)-1</f>
        <v>0.26110000000000011</v>
      </c>
      <c r="P4" s="31">
        <f>ROUND(1.29757323247913,4)</f>
        <v>1.2976000000000001</v>
      </c>
      <c r="Q4" s="32"/>
      <c r="R4" s="5">
        <f>ROUND(P4/P3,4)-1</f>
        <v>0.2390000000000001</v>
      </c>
      <c r="S4" s="3">
        <f>ROUND(1.26194880524321,4)</f>
        <v>1.2619</v>
      </c>
      <c r="T4" s="5">
        <f>ROUND(S4/S3,4)-1</f>
        <v>0.20169999999999999</v>
      </c>
      <c r="U4" s="3">
        <v>1.32152809278433</v>
      </c>
      <c r="V4" s="5">
        <f>U4/U3-1</f>
        <v>0.25477411012564577</v>
      </c>
    </row>
    <row r="5" spans="1:22" x14ac:dyDescent="0.25">
      <c r="I5" s="2" t="s">
        <v>11</v>
      </c>
      <c r="J5" s="3">
        <v>1.2487999999999999</v>
      </c>
      <c r="K5" s="35">
        <f>ROUND(J5/J3,4)-1</f>
        <v>0.18989999999999996</v>
      </c>
      <c r="L5" s="36"/>
      <c r="M5" s="31">
        <v>1.2504999999999999</v>
      </c>
      <c r="N5" s="32"/>
      <c r="O5" s="5">
        <f>ROUND(M5/M3,4)-1</f>
        <v>0.19140000000000001</v>
      </c>
      <c r="P5" s="31">
        <v>1.2482</v>
      </c>
      <c r="Q5" s="32"/>
      <c r="R5" s="5">
        <f>ROUND(P5/P3,4)-1</f>
        <v>0.19179999999999997</v>
      </c>
      <c r="S5" s="3">
        <v>1.2524999999999999</v>
      </c>
      <c r="T5" s="5">
        <f>ROUND(S5/S3,4)-1</f>
        <v>0.19270000000000009</v>
      </c>
      <c r="U5" s="3">
        <v>1.2524999999999999</v>
      </c>
      <c r="V5" s="5">
        <f>U5/U3-1</f>
        <v>0.1892328142802886</v>
      </c>
    </row>
    <row r="6" spans="1:22" ht="30" x14ac:dyDescent="0.25">
      <c r="I6" s="2" t="s">
        <v>12</v>
      </c>
      <c r="J6" s="3">
        <v>1.4819</v>
      </c>
      <c r="K6" s="35">
        <f>ROUND(J6/J3,4)-1</f>
        <v>0.41199999999999992</v>
      </c>
      <c r="L6" s="36"/>
      <c r="M6" s="31">
        <v>1.5116000000000001</v>
      </c>
      <c r="N6" s="32"/>
      <c r="O6" s="5">
        <f>ROUND(M6/M3,4)-1</f>
        <v>0.44019999999999992</v>
      </c>
      <c r="P6" s="31">
        <v>1.4991000000000001</v>
      </c>
      <c r="Q6" s="32"/>
      <c r="R6" s="5">
        <f>ROUND(P6/P3,4)-1</f>
        <v>0.43140000000000001</v>
      </c>
      <c r="S6" s="3">
        <v>1.4861</v>
      </c>
      <c r="T6" s="5">
        <f>ROUND(S6/S3,4)-1</f>
        <v>0.41520000000000001</v>
      </c>
      <c r="U6" s="3">
        <v>1.5157</v>
      </c>
      <c r="V6" s="5">
        <f>U6/U3-1</f>
        <v>0.4391378655526017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1.2381</v>
      </c>
      <c r="L12" s="5">
        <f>ROUND(K12/M3,4)-1</f>
        <v>0.17959999999999998</v>
      </c>
      <c r="M12" s="2">
        <v>1.2310000000000001</v>
      </c>
      <c r="N12" s="5">
        <f>ROUND(M12/P3,4)-1</f>
        <v>0.1754</v>
      </c>
      <c r="O12" s="3">
        <v>1.2423</v>
      </c>
      <c r="P12" s="5">
        <f>ROUND(O12/S3,4)-1</f>
        <v>0.18300000000000005</v>
      </c>
      <c r="Q12" s="3">
        <v>1.2519</v>
      </c>
      <c r="R12" s="5">
        <f>ROUND(Q12/U3,4)-1</f>
        <v>0.18870000000000009</v>
      </c>
    </row>
    <row r="13" spans="1:22" x14ac:dyDescent="0.25">
      <c r="I13" s="2" t="s">
        <v>20</v>
      </c>
      <c r="J13" s="2" t="s">
        <v>15</v>
      </c>
      <c r="K13" s="3">
        <v>1.1843999999999999</v>
      </c>
      <c r="L13" s="5">
        <f>(ROUND(K13/M3,4)-1)</f>
        <v>0.12840000000000007</v>
      </c>
      <c r="M13" s="3">
        <v>1.1822999999999999</v>
      </c>
      <c r="N13" s="5">
        <f>ROUND(M13/P3,4)-1</f>
        <v>0.12890000000000001</v>
      </c>
      <c r="O13" s="3">
        <v>1.1813</v>
      </c>
      <c r="P13" s="5">
        <f>ROUND(O13/S3,4)-1</f>
        <v>0.12490000000000001</v>
      </c>
      <c r="Q13" s="3">
        <v>1.1849000000000001</v>
      </c>
      <c r="R13" s="5">
        <f>ROUND(Q13/U3,4)-1</f>
        <v>0.125</v>
      </c>
    </row>
    <row r="14" spans="1:22" x14ac:dyDescent="0.25">
      <c r="I14" s="2">
        <v>1</v>
      </c>
      <c r="J14" s="2" t="s">
        <v>23</v>
      </c>
      <c r="K14" s="2">
        <v>1.17</v>
      </c>
      <c r="L14" s="5">
        <f>(ROUND(K14/M3,4)-1)</f>
        <v>0.11470000000000002</v>
      </c>
      <c r="M14" s="2">
        <v>1.17</v>
      </c>
      <c r="N14" s="5">
        <f>ROUND(M14/P3,4)-1</f>
        <v>0.11719999999999997</v>
      </c>
      <c r="O14" s="3">
        <v>1.169</v>
      </c>
      <c r="P14" s="5">
        <f>ROUND(O14/S3,4)-1</f>
        <v>0.11319999999999997</v>
      </c>
      <c r="Q14" s="3">
        <v>1.1675</v>
      </c>
      <c r="R14" s="5">
        <f>ROUND(Q14/U3,4)-1</f>
        <v>0.10850000000000004</v>
      </c>
    </row>
    <row r="15" spans="1:22" x14ac:dyDescent="0.25">
      <c r="I15" s="2">
        <v>2</v>
      </c>
      <c r="J15" s="2" t="s">
        <v>24</v>
      </c>
      <c r="K15" s="2">
        <v>1.1599999999999999</v>
      </c>
      <c r="L15" s="5">
        <f>(ROUND(K15/M3,4)-1)</f>
        <v>0.10519999999999996</v>
      </c>
      <c r="M15" s="2">
        <v>1.155</v>
      </c>
      <c r="N15" s="5">
        <f>ROUND(M15/P3,4)-1</f>
        <v>0.1028</v>
      </c>
      <c r="O15" s="3">
        <v>1.1599999999999999</v>
      </c>
      <c r="P15" s="5">
        <f>ROUND(O15/S3,4)-1</f>
        <v>0.10470000000000002</v>
      </c>
      <c r="Q15" s="3">
        <v>1.1492</v>
      </c>
      <c r="R15" s="5">
        <f>ROUND(Q15/U3,4)-1</f>
        <v>9.1199999999999948E-2</v>
      </c>
    </row>
    <row r="16" spans="1:22" x14ac:dyDescent="0.25">
      <c r="I16" s="2">
        <v>3</v>
      </c>
      <c r="J16" s="2" t="s">
        <v>25</v>
      </c>
      <c r="K16" s="2">
        <v>1.1539999999999999</v>
      </c>
      <c r="L16" s="5">
        <f>(ROUND(K16/M3,4)-1)</f>
        <v>9.9499999999999922E-2</v>
      </c>
      <c r="M16" s="2">
        <v>1.145</v>
      </c>
      <c r="N16" s="5">
        <f>ROUND(M16/P3,4)-1</f>
        <v>9.3299999999999939E-2</v>
      </c>
      <c r="O16" s="3">
        <v>1.1499999999999999</v>
      </c>
      <c r="P16" s="5">
        <f>ROUND(O16/S3,4)-1</f>
        <v>9.5099999999999962E-2</v>
      </c>
      <c r="Q16" s="3">
        <v>1.1407</v>
      </c>
      <c r="R16" s="5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5">
        <f>(ROUND(K17/M3,4)-1)</f>
        <v>8.4200000000000053E-2</v>
      </c>
      <c r="M17" s="2">
        <v>1.1347</v>
      </c>
      <c r="N17" s="5">
        <f>ROUND(M17/P3,4)-1</f>
        <v>8.3499999999999908E-2</v>
      </c>
      <c r="O17" s="3">
        <v>1.1364000000000001</v>
      </c>
      <c r="P17" s="5">
        <f>ROUND(O17/S3,4)-1</f>
        <v>8.2200000000000051E-2</v>
      </c>
      <c r="Q17" s="3">
        <v>1.1149</v>
      </c>
      <c r="R17" s="5">
        <f>ROUND(Q17/U3,4)-1</f>
        <v>5.8599999999999985E-2</v>
      </c>
    </row>
    <row r="18" spans="9:18" x14ac:dyDescent="0.25">
      <c r="I18" s="2">
        <v>5</v>
      </c>
      <c r="J18" s="9" t="s">
        <v>22</v>
      </c>
      <c r="K18" s="9">
        <v>1.1200000000000001</v>
      </c>
      <c r="L18" s="10">
        <f>(ROUND(K18/M3,4)-1)</f>
        <v>6.7099999999999937E-2</v>
      </c>
      <c r="M18" s="9">
        <v>1.1220000000000001</v>
      </c>
      <c r="N18" s="10">
        <f>ROUND(M18/P3,4)-1</f>
        <v>7.1299999999999919E-2</v>
      </c>
      <c r="O18" s="11">
        <v>1.127</v>
      </c>
      <c r="P18" s="10">
        <f>ROUND(O18/S3,4)-1</f>
        <v>7.3199999999999932E-2</v>
      </c>
      <c r="Q18" s="3">
        <v>1.0972999999999999</v>
      </c>
      <c r="R18" s="5">
        <f>ROUND(Q18/U3,4)-1</f>
        <v>4.1900000000000048E-2</v>
      </c>
    </row>
  </sheetData>
  <mergeCells count="28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U1:V1"/>
    <mergeCell ref="U2:V2"/>
    <mergeCell ref="U3:V3"/>
    <mergeCell ref="P4:Q4"/>
    <mergeCell ref="P5:Q5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V18"/>
  <sheetViews>
    <sheetView topLeftCell="L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62.85546875" style="16" bestFit="1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0.42578125" style="16" customWidth="1"/>
    <col min="18" max="18" width="20.42578125" style="16" customWidth="1"/>
    <col min="19" max="19" width="16.7109375" style="16" customWidth="1"/>
    <col min="20" max="20" width="30.85546875" style="16" customWidth="1"/>
    <col min="21" max="21" width="54.85546875" style="16" bestFit="1" customWidth="1"/>
    <col min="22" max="16384" width="8.85546875" style="16"/>
  </cols>
  <sheetData>
    <row r="1" spans="1:22" x14ac:dyDescent="0.25">
      <c r="A1" s="16" t="s">
        <v>0</v>
      </c>
      <c r="B1" s="16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16">
        <v>17</v>
      </c>
      <c r="B2" s="16">
        <v>62</v>
      </c>
      <c r="C2" s="1" t="s">
        <v>3</v>
      </c>
      <c r="I2" s="3" t="s">
        <v>8</v>
      </c>
      <c r="J2" s="31" t="s">
        <v>57</v>
      </c>
      <c r="K2" s="42"/>
      <c r="L2" s="32"/>
      <c r="M2" s="31" t="s">
        <v>57</v>
      </c>
      <c r="N2" s="42"/>
      <c r="O2" s="32"/>
      <c r="P2" s="31" t="s">
        <v>57</v>
      </c>
      <c r="Q2" s="42"/>
      <c r="R2" s="32"/>
      <c r="S2" s="31" t="s">
        <v>57</v>
      </c>
      <c r="T2" s="32"/>
      <c r="U2" s="31" t="s">
        <v>57</v>
      </c>
      <c r="V2" s="32"/>
    </row>
    <row r="3" spans="1:22" ht="37.5" x14ac:dyDescent="0.25">
      <c r="I3" s="4" t="s">
        <v>9</v>
      </c>
      <c r="J3" s="40">
        <v>1.3595999999999999</v>
      </c>
      <c r="K3" s="50"/>
      <c r="L3" s="41"/>
      <c r="M3" s="37">
        <v>1.365</v>
      </c>
      <c r="N3" s="38"/>
      <c r="O3" s="39"/>
      <c r="P3" s="47">
        <v>1.3514125075416099</v>
      </c>
      <c r="Q3" s="48"/>
      <c r="R3" s="49"/>
      <c r="S3" s="47">
        <v>1.3651251654597301</v>
      </c>
      <c r="T3" s="49"/>
      <c r="U3" s="31">
        <v>1.3535999999999999</v>
      </c>
      <c r="V3" s="32"/>
    </row>
    <row r="4" spans="1:22" ht="30" x14ac:dyDescent="0.25">
      <c r="I4" s="2" t="s">
        <v>10</v>
      </c>
      <c r="J4" s="3">
        <v>1.4525999999999999</v>
      </c>
      <c r="K4" s="35">
        <f>J4/J3 -1</f>
        <v>6.8402471315092583E-2</v>
      </c>
      <c r="L4" s="36"/>
      <c r="M4" s="31">
        <v>1.4593</v>
      </c>
      <c r="N4" s="32"/>
      <c r="O4" s="5">
        <f>M4/M3 -1</f>
        <v>6.908424908424915E-2</v>
      </c>
      <c r="P4" s="45">
        <v>1.4406216981198601</v>
      </c>
      <c r="Q4" s="46"/>
      <c r="R4" s="5">
        <f>ROUND(P4/P3,4) - 1</f>
        <v>6.6000000000000059E-2</v>
      </c>
      <c r="S4" s="19">
        <v>1.45952937205136</v>
      </c>
      <c r="T4" s="5">
        <f>ROUND(S4/S3,4) - 1</f>
        <v>6.9199999999999928E-2</v>
      </c>
      <c r="U4" s="3">
        <v>1.4541999999999999</v>
      </c>
      <c r="V4" s="5">
        <f>U4/U3-1</f>
        <v>7.4320330969267268E-2</v>
      </c>
    </row>
    <row r="5" spans="1:22" x14ac:dyDescent="0.25">
      <c r="I5" s="2" t="s">
        <v>11</v>
      </c>
      <c r="J5" s="3">
        <v>1.4184000000000001</v>
      </c>
      <c r="K5" s="35">
        <f>ROUND(J5/J3,4) - 1</f>
        <v>4.3199999999999905E-2</v>
      </c>
      <c r="L5" s="36"/>
      <c r="M5" s="31">
        <v>1.4261999999999999</v>
      </c>
      <c r="N5" s="32"/>
      <c r="O5" s="5">
        <f>ROUND(M5/M3,4)-1</f>
        <v>4.4799999999999951E-2</v>
      </c>
      <c r="P5" s="31">
        <v>1.4086000000000001</v>
      </c>
      <c r="Q5" s="32"/>
      <c r="R5" s="5">
        <f>ROUND(P5/P3,4)-1</f>
        <v>4.2300000000000004E-2</v>
      </c>
      <c r="S5" s="3">
        <v>1.4274</v>
      </c>
      <c r="T5" s="5">
        <f>ROUND(S5/S3,4)-1</f>
        <v>4.5600000000000085E-2</v>
      </c>
      <c r="U5" s="3">
        <v>1.4185000000000001</v>
      </c>
      <c r="V5" s="5">
        <f>U5/U3-1</f>
        <v>4.7946217494089893E-2</v>
      </c>
    </row>
    <row r="6" spans="1:22" ht="30" x14ac:dyDescent="0.25">
      <c r="I6" s="2" t="s">
        <v>12</v>
      </c>
      <c r="J6" s="3">
        <v>1.6436999999999999</v>
      </c>
      <c r="K6" s="35">
        <f>ROUND(J6/J3,4)-1</f>
        <v>0.20900000000000007</v>
      </c>
      <c r="L6" s="36"/>
      <c r="M6" s="31">
        <v>1.6247</v>
      </c>
      <c r="N6" s="32"/>
      <c r="O6" s="5">
        <f>ROUND(M6/M3,4)-1</f>
        <v>0.19029999999999991</v>
      </c>
      <c r="P6" s="31">
        <v>1.6135999999999999</v>
      </c>
      <c r="Q6" s="32"/>
      <c r="R6" s="5">
        <f>ROUND(P6/P3,4)-1</f>
        <v>0.19399999999999995</v>
      </c>
      <c r="S6" s="3">
        <v>1.6561999999999999</v>
      </c>
      <c r="T6" s="5">
        <f>ROUND(S6/S3,4)-1</f>
        <v>0.21320000000000006</v>
      </c>
      <c r="U6" s="3">
        <v>1.6224000000000001</v>
      </c>
      <c r="V6" s="5">
        <f>U6/U3-1</f>
        <v>0.19858156028368801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7">
        <v>1.4505647098873999</v>
      </c>
      <c r="L12" s="5">
        <f>K12/M3-1</f>
        <v>6.2684769148278363E-2</v>
      </c>
      <c r="M12" s="7">
        <v>1.43061732675661</v>
      </c>
      <c r="N12" s="5">
        <f>M12/P3-1</f>
        <v>5.8608913838664733E-2</v>
      </c>
      <c r="O12" s="8">
        <v>1.4530930263575701</v>
      </c>
      <c r="P12" s="5">
        <f>O12/S3-1</f>
        <v>6.4439410483078552E-2</v>
      </c>
      <c r="Q12" s="19">
        <v>1.4461600187364501</v>
      </c>
      <c r="R12" s="5">
        <f>ROUND(Q12/U3,4)-1</f>
        <v>6.8400000000000016E-2</v>
      </c>
    </row>
    <row r="13" spans="1:22" x14ac:dyDescent="0.25">
      <c r="I13" s="2" t="s">
        <v>20</v>
      </c>
      <c r="J13" s="2" t="s">
        <v>15</v>
      </c>
      <c r="K13" s="7">
        <v>1.4443999999999999</v>
      </c>
      <c r="L13" s="5">
        <f>K13/M3-1</f>
        <v>5.8168498168498006E-2</v>
      </c>
      <c r="M13" s="7">
        <v>1.4159999999999999</v>
      </c>
      <c r="N13" s="5">
        <f>M13/P3-1</f>
        <v>4.7792581538173673E-2</v>
      </c>
      <c r="O13" s="8">
        <v>1.4461999999999999</v>
      </c>
      <c r="P13" s="5">
        <f>O13/S3-1</f>
        <v>5.9390037332559542E-2</v>
      </c>
      <c r="Q13" s="19">
        <v>1.4466000000000001</v>
      </c>
      <c r="R13" s="5">
        <f>Q13/U3-1</f>
        <v>6.8705673758865382E-2</v>
      </c>
    </row>
    <row r="14" spans="1:22" x14ac:dyDescent="0.25">
      <c r="I14" s="2">
        <v>1</v>
      </c>
      <c r="J14" s="13" t="s">
        <v>60</v>
      </c>
      <c r="K14" s="13">
        <v>1.4411</v>
      </c>
      <c r="L14" s="5">
        <f>(ROUND(K14/M3,4)-1)</f>
        <v>5.5800000000000072E-2</v>
      </c>
      <c r="M14" s="2">
        <v>1.4127000000000001</v>
      </c>
      <c r="N14" s="5">
        <f>ROUND(M14/P3,4)-1</f>
        <v>4.5400000000000107E-2</v>
      </c>
      <c r="O14" s="3">
        <v>1.4295</v>
      </c>
      <c r="P14" s="5">
        <f>ROUND(O14/S3,4)-1</f>
        <v>4.7199999999999909E-2</v>
      </c>
      <c r="Q14" s="8">
        <v>1.4253</v>
      </c>
      <c r="R14" s="5">
        <f>ROUND(Q14/U3,4)-1</f>
        <v>5.2999999999999936E-2</v>
      </c>
    </row>
    <row r="15" spans="1:22" x14ac:dyDescent="0.25">
      <c r="I15" s="13">
        <v>2</v>
      </c>
      <c r="J15" s="13" t="s">
        <v>61</v>
      </c>
      <c r="K15" s="13">
        <v>1.4228000000000001</v>
      </c>
      <c r="L15" s="17">
        <f>(ROUND(K15/M3,4)-1)</f>
        <v>4.2300000000000004E-2</v>
      </c>
      <c r="M15" s="13">
        <v>1.4073</v>
      </c>
      <c r="N15" s="17">
        <f>ROUND(M15/P3,4)-1</f>
        <v>4.1400000000000103E-2</v>
      </c>
      <c r="O15" s="18">
        <v>1.42</v>
      </c>
      <c r="P15" s="17">
        <f>ROUND(O15/S3,4)-1</f>
        <v>4.0200000000000014E-2</v>
      </c>
      <c r="Q15" s="18">
        <v>1.4083000000000001</v>
      </c>
      <c r="R15" s="17">
        <f>ROUND(Q15/U3,4)-1</f>
        <v>4.0399999999999991E-2</v>
      </c>
    </row>
    <row r="16" spans="1:22" x14ac:dyDescent="0.25">
      <c r="I16" s="13">
        <v>3</v>
      </c>
      <c r="J16" s="13" t="s">
        <v>62</v>
      </c>
      <c r="K16" s="13">
        <v>1.4177</v>
      </c>
      <c r="L16" s="17">
        <f>(ROUND(K16/M3,4)-1)</f>
        <v>3.8599999999999968E-2</v>
      </c>
      <c r="M16" s="13">
        <v>1.4015</v>
      </c>
      <c r="N16" s="17">
        <f>ROUND(M16/P3,4)-1</f>
        <v>3.7099999999999911E-2</v>
      </c>
      <c r="O16" s="18">
        <v>1.4191</v>
      </c>
      <c r="P16" s="17">
        <f>ROUND(O16/S3,4)-1</f>
        <v>3.9500000000000091E-2</v>
      </c>
      <c r="Q16" s="18">
        <v>1.3953</v>
      </c>
      <c r="R16" s="17">
        <f>ROUND(Q16/U3,4)-1</f>
        <v>3.0799999999999939E-2</v>
      </c>
    </row>
    <row r="17" spans="9:18" x14ac:dyDescent="0.25">
      <c r="I17" s="2">
        <v>4</v>
      </c>
      <c r="J17" s="2" t="s">
        <v>59</v>
      </c>
      <c r="K17" s="2">
        <v>1.413</v>
      </c>
      <c r="L17" s="5">
        <f>(ROUND(K17/M3,4)-1)</f>
        <v>3.5199999999999898E-2</v>
      </c>
      <c r="M17" s="2">
        <v>1.3936999999999999</v>
      </c>
      <c r="N17" s="5">
        <f>ROUND(M17/P3,4)-1</f>
        <v>3.1300000000000106E-2</v>
      </c>
      <c r="O17" s="3">
        <v>1.4162999999999999</v>
      </c>
      <c r="P17" s="5">
        <f>ROUND(O17/S3,4)-1</f>
        <v>3.7500000000000089E-2</v>
      </c>
      <c r="Q17" s="3">
        <v>1.3864000000000001</v>
      </c>
      <c r="R17" s="5">
        <f>ROUND(Q17/U3,4)-1</f>
        <v>2.4199999999999999E-2</v>
      </c>
    </row>
    <row r="18" spans="9:18" x14ac:dyDescent="0.25">
      <c r="I18" s="2">
        <v>5</v>
      </c>
      <c r="J18" s="9" t="s">
        <v>58</v>
      </c>
      <c r="K18" s="9">
        <v>1.3992</v>
      </c>
      <c r="L18" s="10">
        <f>(ROUND(K18/M3,4)-1)</f>
        <v>2.50999999999999E-2</v>
      </c>
      <c r="M18" s="9">
        <v>1.38</v>
      </c>
      <c r="N18" s="10">
        <f>ROUND(M18/P3,4)-1</f>
        <v>2.1200000000000108E-2</v>
      </c>
      <c r="O18" s="11">
        <v>1.4049</v>
      </c>
      <c r="P18" s="10">
        <f>ROUND(O18/S3,4)-1</f>
        <v>2.9099999999999904E-2</v>
      </c>
      <c r="Q18" s="11">
        <v>1.3791</v>
      </c>
      <c r="R18" s="10">
        <f>ROUND(Q18/U3,4)-1</f>
        <v>1.8799999999999928E-2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5D-B3F7-49D9-896A-4A8B4F385C7D}">
  <dimension ref="A1:V18"/>
  <sheetViews>
    <sheetView tabSelected="1" topLeftCell="K1" zoomScaleNormal="100" workbookViewId="0">
      <selection activeCell="U12" sqref="U12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62.85546875" style="29" bestFit="1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20.42578125" style="29" customWidth="1"/>
    <col min="19" max="19" width="16.7109375" style="29" customWidth="1"/>
    <col min="20" max="20" width="28.85546875" style="29" customWidth="1"/>
    <col min="21" max="21" width="53" style="29" customWidth="1"/>
    <col min="22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29">
        <v>17</v>
      </c>
      <c r="B2" s="29">
        <v>62</v>
      </c>
      <c r="C2" s="1" t="s">
        <v>3</v>
      </c>
      <c r="I2" s="3" t="s">
        <v>8</v>
      </c>
      <c r="J2" s="31" t="s">
        <v>64</v>
      </c>
      <c r="K2" s="42"/>
      <c r="L2" s="32"/>
      <c r="M2" s="31" t="s">
        <v>64</v>
      </c>
      <c r="N2" s="42"/>
      <c r="O2" s="32"/>
      <c r="P2" s="31" t="s">
        <v>64</v>
      </c>
      <c r="Q2" s="42"/>
      <c r="R2" s="32"/>
      <c r="S2" s="31" t="s">
        <v>64</v>
      </c>
      <c r="T2" s="32"/>
      <c r="U2" s="51" t="s">
        <v>82</v>
      </c>
      <c r="V2" s="51"/>
    </row>
    <row r="3" spans="1:22" ht="37.5" x14ac:dyDescent="0.25">
      <c r="I3" s="4" t="s">
        <v>9</v>
      </c>
      <c r="J3" s="40">
        <v>1.6888000000000001</v>
      </c>
      <c r="K3" s="50"/>
      <c r="L3" s="41"/>
      <c r="M3" s="37">
        <v>1.6854</v>
      </c>
      <c r="N3" s="38"/>
      <c r="O3" s="39"/>
      <c r="P3" s="37">
        <v>1.6782999999999999</v>
      </c>
      <c r="Q3" s="38"/>
      <c r="R3" s="39"/>
      <c r="S3" s="37">
        <v>1.6816</v>
      </c>
      <c r="T3" s="39"/>
      <c r="U3" s="31">
        <v>1.6888000000000001</v>
      </c>
      <c r="V3" s="32"/>
    </row>
    <row r="4" spans="1:22" ht="30" x14ac:dyDescent="0.25">
      <c r="I4" s="2" t="s">
        <v>10</v>
      </c>
      <c r="J4" s="3">
        <v>1.9000999999999999</v>
      </c>
      <c r="K4" s="35">
        <f>J4/J3 -1</f>
        <v>0.12511842728564648</v>
      </c>
      <c r="L4" s="36"/>
      <c r="M4" s="31">
        <v>1.9051</v>
      </c>
      <c r="N4" s="32"/>
      <c r="O4" s="5">
        <f>M4/M3 -1</f>
        <v>0.1303548119140856</v>
      </c>
      <c r="P4" s="31">
        <v>1.8972</v>
      </c>
      <c r="Q4" s="32"/>
      <c r="R4" s="5">
        <f>ROUND(P4/P3,4) - 1</f>
        <v>0.13040000000000007</v>
      </c>
      <c r="S4" s="3">
        <v>1.9051</v>
      </c>
      <c r="T4" s="5">
        <f>ROUND(S4/S3,4) - 1</f>
        <v>0.13290000000000002</v>
      </c>
      <c r="U4" s="30">
        <v>1.9000999999999999</v>
      </c>
      <c r="V4" s="5">
        <f>U4/U3-1</f>
        <v>0.12511842728564648</v>
      </c>
    </row>
    <row r="5" spans="1:22" x14ac:dyDescent="0.25">
      <c r="I5" s="2" t="s">
        <v>11</v>
      </c>
      <c r="J5" s="3">
        <v>1.7718</v>
      </c>
      <c r="K5" s="35">
        <f>ROUND(J5/J3,4) - 1</f>
        <v>4.9099999999999921E-2</v>
      </c>
      <c r="L5" s="36"/>
      <c r="M5" s="31">
        <v>1.7669999999999999</v>
      </c>
      <c r="N5" s="32"/>
      <c r="O5" s="5">
        <f>ROUND(M5/M3,4)-1</f>
        <v>4.8399999999999999E-2</v>
      </c>
      <c r="P5" s="31">
        <v>1.7597</v>
      </c>
      <c r="Q5" s="32"/>
      <c r="R5" s="5">
        <f>ROUND(P5/P3,4)-1</f>
        <v>4.8499999999999988E-2</v>
      </c>
      <c r="S5" s="3">
        <v>1.7766</v>
      </c>
      <c r="T5" s="5">
        <f>ROUND(S5/S3,4)-1</f>
        <v>5.6499999999999995E-2</v>
      </c>
      <c r="U5" s="30"/>
      <c r="V5" s="5">
        <f>U5/U3-1</f>
        <v>-1</v>
      </c>
    </row>
    <row r="6" spans="1:22" ht="30" x14ac:dyDescent="0.25">
      <c r="I6" s="2" t="s">
        <v>12</v>
      </c>
      <c r="J6" s="3">
        <v>2.2440000000000002</v>
      </c>
      <c r="K6" s="35">
        <f>ROUND(J6/J3,4)-1</f>
        <v>0.32879999999999998</v>
      </c>
      <c r="L6" s="36"/>
      <c r="M6" s="31">
        <v>2.2833000000000001</v>
      </c>
      <c r="N6" s="32"/>
      <c r="O6" s="5">
        <f>ROUND(M6/M3,4)-1</f>
        <v>0.3548</v>
      </c>
      <c r="P6" s="31">
        <v>2.2574999999999998</v>
      </c>
      <c r="Q6" s="32"/>
      <c r="R6" s="5">
        <f>ROUND(P6/P3,4)-1</f>
        <v>0.34509999999999996</v>
      </c>
      <c r="S6" s="3">
        <v>2.2565</v>
      </c>
      <c r="T6" s="5">
        <f>ROUND(S6/S3,4)-1</f>
        <v>0.34190000000000009</v>
      </c>
      <c r="U6" s="30"/>
      <c r="V6" s="5">
        <f>U6/U3-1</f>
        <v>-1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7">
        <v>1.92890053165255</v>
      </c>
      <c r="L12" s="5">
        <f>K12/M3-1</f>
        <v>0.1444764042082296</v>
      </c>
      <c r="M12" s="7">
        <v>1.9215727556470401</v>
      </c>
      <c r="N12" s="5">
        <f>M12/P3-1</f>
        <v>0.14495188920159707</v>
      </c>
      <c r="O12" s="8">
        <v>1.92528102135274</v>
      </c>
      <c r="P12" s="5">
        <f>O12/S3-1</f>
        <v>0.14491021726495013</v>
      </c>
      <c r="Q12" s="8"/>
      <c r="R12" s="5">
        <f>ROUND(Q12/U3,4)-1</f>
        <v>-1</v>
      </c>
    </row>
    <row r="13" spans="1:22" x14ac:dyDescent="0.25">
      <c r="I13" s="2" t="s">
        <v>20</v>
      </c>
      <c r="J13" s="2" t="s">
        <v>15</v>
      </c>
      <c r="K13" s="7">
        <v>1.9166000000000001</v>
      </c>
      <c r="L13" s="5">
        <f>K13/M3-1</f>
        <v>0.13717811795419488</v>
      </c>
      <c r="M13" s="7">
        <v>1.9016999999999999</v>
      </c>
      <c r="N13" s="5">
        <f>M13/P3-1</f>
        <v>0.13311088601561116</v>
      </c>
      <c r="O13" s="8">
        <v>1.907</v>
      </c>
      <c r="P13" s="5">
        <f>O13/S3-1</f>
        <v>0.13403901046622257</v>
      </c>
      <c r="Q13" s="8"/>
      <c r="R13" s="5">
        <f>Q13/U3-1</f>
        <v>-1</v>
      </c>
    </row>
    <row r="14" spans="1:22" x14ac:dyDescent="0.25">
      <c r="I14" s="2">
        <v>1</v>
      </c>
      <c r="J14" s="13" t="s">
        <v>52</v>
      </c>
      <c r="K14" s="13"/>
      <c r="L14" s="5">
        <f>(ROUND(K14/M3,4)-1)</f>
        <v>-1</v>
      </c>
      <c r="M14" s="2"/>
      <c r="N14" s="5">
        <f>ROUND(M14/P3,4)-1</f>
        <v>-1</v>
      </c>
      <c r="O14" s="3"/>
      <c r="P14" s="5">
        <f>ROUND(O14/S3,4)-1</f>
        <v>-1</v>
      </c>
      <c r="Q14" s="8"/>
      <c r="R14" s="5">
        <f>ROUND(Q14/U3,4)-1</f>
        <v>-1</v>
      </c>
    </row>
    <row r="15" spans="1:22" x14ac:dyDescent="0.25">
      <c r="I15" s="13">
        <v>2</v>
      </c>
      <c r="J15" s="13" t="s">
        <v>55</v>
      </c>
      <c r="K15" s="13"/>
      <c r="L15" s="17">
        <f>(ROUND(K15/M3,4)-1)</f>
        <v>-1</v>
      </c>
      <c r="M15" s="13"/>
      <c r="N15" s="17">
        <f>ROUND(M15/P3,4)-1</f>
        <v>-1</v>
      </c>
      <c r="O15" s="18"/>
      <c r="P15" s="17">
        <f>ROUND(O15/S3,4)-1</f>
        <v>-1</v>
      </c>
      <c r="Q15" s="18"/>
      <c r="R15" s="17">
        <f>ROUND(Q15/U3,4)-1</f>
        <v>-1</v>
      </c>
    </row>
    <row r="16" spans="1:22" x14ac:dyDescent="0.25">
      <c r="I16" s="13">
        <v>3</v>
      </c>
      <c r="J16" s="13" t="s">
        <v>56</v>
      </c>
      <c r="K16" s="13"/>
      <c r="L16" s="17">
        <f>(ROUND(K16/M3,4)-1)</f>
        <v>-1</v>
      </c>
      <c r="M16" s="13"/>
      <c r="N16" s="17">
        <f>ROUND(M16/P3,4)-1</f>
        <v>-1</v>
      </c>
      <c r="O16" s="18"/>
      <c r="P16" s="17">
        <f>ROUND(O16/S3,4)-1</f>
        <v>-1</v>
      </c>
      <c r="Q16" s="18"/>
      <c r="R16" s="17">
        <f>ROUND(Q16/U3,4)-1</f>
        <v>-1</v>
      </c>
    </row>
    <row r="17" spans="9:18" x14ac:dyDescent="0.25">
      <c r="I17" s="2">
        <v>4</v>
      </c>
      <c r="J17" s="2" t="s">
        <v>54</v>
      </c>
      <c r="K17" s="2"/>
      <c r="L17" s="5">
        <f>(ROUND(K17/M3,4)-1)</f>
        <v>-1</v>
      </c>
      <c r="M17" s="2"/>
      <c r="N17" s="5">
        <f>ROUND(M17/P3,4)-1</f>
        <v>-1</v>
      </c>
      <c r="O17" s="3"/>
      <c r="P17" s="5">
        <f>ROUND(O17/S3,4)-1</f>
        <v>-1</v>
      </c>
      <c r="Q17" s="3"/>
      <c r="R17" s="5">
        <f>ROUND(Q17/U3,4)-1</f>
        <v>-1</v>
      </c>
    </row>
    <row r="18" spans="9:18" x14ac:dyDescent="0.25">
      <c r="I18" s="2">
        <v>5</v>
      </c>
      <c r="J18" s="9" t="s">
        <v>53</v>
      </c>
      <c r="K18" s="9"/>
      <c r="L18" s="10">
        <f>(ROUND(K18/M3,4)-1)</f>
        <v>-1</v>
      </c>
      <c r="M18" s="9"/>
      <c r="N18" s="10">
        <f>ROUND(M18/P3,4)-1</f>
        <v>-1</v>
      </c>
      <c r="O18" s="11"/>
      <c r="P18" s="10">
        <f>ROUND(O18/S3,4)-1</f>
        <v>-1</v>
      </c>
      <c r="Q18" s="11"/>
      <c r="R18" s="10">
        <f>ROUND(Q18/U3,4)-1</f>
        <v>-1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3:V3"/>
    <mergeCell ref="S1:T1"/>
    <mergeCell ref="J2:L2"/>
    <mergeCell ref="M2:O2"/>
    <mergeCell ref="P2:R2"/>
    <mergeCell ref="S2:T2"/>
    <mergeCell ref="S3:T3"/>
    <mergeCell ref="U2:V2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opLeftCell="P1" zoomScale="130" zoomScaleNormal="130" workbookViewId="0">
      <selection activeCell="V4" sqref="V4:V6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62.85546875" style="15" bestFit="1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20.42578125" style="15" customWidth="1"/>
    <col min="19" max="19" width="16.7109375" style="15" customWidth="1"/>
    <col min="20" max="20" width="28.85546875" style="15" customWidth="1"/>
    <col min="21" max="21" width="50.28515625" style="15" customWidth="1"/>
    <col min="22" max="16384" width="8.85546875" style="15"/>
  </cols>
  <sheetData>
    <row r="1" spans="1:23" x14ac:dyDescent="0.25">
      <c r="A1" s="15" t="s">
        <v>0</v>
      </c>
      <c r="B1" s="15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51" t="s">
        <v>7</v>
      </c>
      <c r="V1" s="51"/>
      <c r="W1" s="29"/>
    </row>
    <row r="2" spans="1:23" x14ac:dyDescent="0.25">
      <c r="A2" s="15">
        <v>17</v>
      </c>
      <c r="B2" s="15">
        <v>62</v>
      </c>
      <c r="C2" s="1" t="s">
        <v>3</v>
      </c>
      <c r="I2" s="3" t="s">
        <v>8</v>
      </c>
      <c r="J2" s="31" t="s">
        <v>64</v>
      </c>
      <c r="K2" s="42"/>
      <c r="L2" s="32"/>
      <c r="M2" s="31" t="s">
        <v>64</v>
      </c>
      <c r="N2" s="42"/>
      <c r="O2" s="32"/>
      <c r="P2" s="31" t="s">
        <v>64</v>
      </c>
      <c r="Q2" s="42"/>
      <c r="R2" s="32"/>
      <c r="S2" s="31" t="s">
        <v>64</v>
      </c>
      <c r="T2" s="32"/>
      <c r="U2" s="51" t="s">
        <v>64</v>
      </c>
      <c r="V2" s="51"/>
      <c r="W2" s="29"/>
    </row>
    <row r="3" spans="1:23" ht="18.75" x14ac:dyDescent="0.25">
      <c r="I3" s="4" t="s">
        <v>9</v>
      </c>
      <c r="J3" s="40">
        <v>1.6888000000000001</v>
      </c>
      <c r="K3" s="50"/>
      <c r="L3" s="41"/>
      <c r="M3" s="37">
        <v>1.6854</v>
      </c>
      <c r="N3" s="38"/>
      <c r="O3" s="39"/>
      <c r="P3" s="37">
        <v>1.6782999999999999</v>
      </c>
      <c r="Q3" s="38"/>
      <c r="R3" s="39"/>
      <c r="S3" s="37">
        <v>1.6816</v>
      </c>
      <c r="T3" s="39"/>
      <c r="U3" s="31">
        <v>1.6711</v>
      </c>
      <c r="V3" s="32"/>
      <c r="W3" s="29"/>
    </row>
    <row r="4" spans="1:23" ht="30" x14ac:dyDescent="0.25">
      <c r="I4" s="2" t="s">
        <v>10</v>
      </c>
      <c r="J4" s="3">
        <v>1.9000999999999999</v>
      </c>
      <c r="K4" s="35">
        <f>J4/J3 -1</f>
        <v>0.12511842728564648</v>
      </c>
      <c r="L4" s="36"/>
      <c r="M4" s="31">
        <v>1.9051</v>
      </c>
      <c r="N4" s="32"/>
      <c r="O4" s="5">
        <f>M4/M3 -1</f>
        <v>0.1303548119140856</v>
      </c>
      <c r="P4" s="31">
        <v>1.8972</v>
      </c>
      <c r="Q4" s="32"/>
      <c r="R4" s="5">
        <f>ROUND(P4/P3,4) - 1</f>
        <v>0.13040000000000007</v>
      </c>
      <c r="S4" s="3">
        <v>1.9051</v>
      </c>
      <c r="T4" s="5">
        <f>ROUND(S4/S3,4) - 1</f>
        <v>0.13290000000000002</v>
      </c>
      <c r="U4" s="3">
        <v>1.9046000000000001</v>
      </c>
      <c r="V4" s="5">
        <f>U4/U3-1</f>
        <v>0.13972832266171986</v>
      </c>
    </row>
    <row r="5" spans="1:23" x14ac:dyDescent="0.25">
      <c r="I5" s="2" t="s">
        <v>11</v>
      </c>
      <c r="J5" s="3">
        <v>1.7718</v>
      </c>
      <c r="K5" s="35">
        <f>ROUND(J5/J3,4) - 1</f>
        <v>4.9099999999999921E-2</v>
      </c>
      <c r="L5" s="36"/>
      <c r="M5" s="31">
        <v>1.7669999999999999</v>
      </c>
      <c r="N5" s="32"/>
      <c r="O5" s="5">
        <f>ROUND(M5/M3,4)-1</f>
        <v>4.8399999999999999E-2</v>
      </c>
      <c r="P5" s="31">
        <v>1.7597</v>
      </c>
      <c r="Q5" s="32"/>
      <c r="R5" s="5">
        <f>ROUND(P5/P3,4)-1</f>
        <v>4.8499999999999988E-2</v>
      </c>
      <c r="S5" s="3">
        <v>1.7766</v>
      </c>
      <c r="T5" s="5">
        <f>ROUND(S5/S3,4)-1</f>
        <v>5.6499999999999995E-2</v>
      </c>
      <c r="U5" s="3">
        <v>1.7625</v>
      </c>
      <c r="V5" s="5">
        <f>U5/U3-1</f>
        <v>5.4694512596493272E-2</v>
      </c>
    </row>
    <row r="6" spans="1:23" ht="30" x14ac:dyDescent="0.25">
      <c r="I6" s="2" t="s">
        <v>12</v>
      </c>
      <c r="J6" s="3">
        <v>2.2440000000000002</v>
      </c>
      <c r="K6" s="35">
        <f>ROUND(J6/J3,4)-1</f>
        <v>0.32879999999999998</v>
      </c>
      <c r="L6" s="36"/>
      <c r="M6" s="31">
        <v>2.2833000000000001</v>
      </c>
      <c r="N6" s="32"/>
      <c r="O6" s="5">
        <f>ROUND(M6/M3,4)-1</f>
        <v>0.3548</v>
      </c>
      <c r="P6" s="31">
        <v>2.2574999999999998</v>
      </c>
      <c r="Q6" s="32"/>
      <c r="R6" s="5">
        <f>ROUND(P6/P3,4)-1</f>
        <v>0.34509999999999996</v>
      </c>
      <c r="S6" s="3">
        <v>2.2565</v>
      </c>
      <c r="T6" s="5">
        <f>ROUND(S6/S3,4)-1</f>
        <v>0.34190000000000009</v>
      </c>
      <c r="U6" s="3">
        <v>2.2501000000000002</v>
      </c>
      <c r="V6" s="5">
        <f>U6/U3-1</f>
        <v>0.34647836754233752</v>
      </c>
    </row>
    <row r="7" spans="1:23" x14ac:dyDescent="0.25">
      <c r="V7" s="29"/>
    </row>
    <row r="11" spans="1:23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3" ht="30" x14ac:dyDescent="0.25">
      <c r="I12" s="2" t="s">
        <v>16</v>
      </c>
      <c r="J12" s="2" t="s">
        <v>15</v>
      </c>
      <c r="K12" s="7">
        <v>1.92890053165255</v>
      </c>
      <c r="L12" s="5">
        <f>K12/M3-1</f>
        <v>0.1444764042082296</v>
      </c>
      <c r="M12" s="7">
        <v>1.9215727556470401</v>
      </c>
      <c r="N12" s="5">
        <f>M12/P3-1</f>
        <v>0.14495188920159707</v>
      </c>
      <c r="O12" s="8">
        <v>1.92528102135274</v>
      </c>
      <c r="P12" s="5">
        <f>O12/S3-1</f>
        <v>0.14491021726495013</v>
      </c>
      <c r="Q12" s="8">
        <v>1.9203021899242001</v>
      </c>
      <c r="R12" s="5">
        <f>ROUND(Q12/U3,4)-1</f>
        <v>0.14910000000000001</v>
      </c>
    </row>
    <row r="13" spans="1:23" x14ac:dyDescent="0.25">
      <c r="I13" s="2" t="s">
        <v>20</v>
      </c>
      <c r="J13" s="2" t="s">
        <v>15</v>
      </c>
      <c r="K13" s="7">
        <v>1.9166000000000001</v>
      </c>
      <c r="L13" s="5">
        <f>K13/M3-1</f>
        <v>0.13717811795419488</v>
      </c>
      <c r="M13" s="7">
        <v>1.9016999999999999</v>
      </c>
      <c r="N13" s="5">
        <f>M13/P3-1</f>
        <v>0.13311088601561116</v>
      </c>
      <c r="O13" s="8">
        <v>1.907</v>
      </c>
      <c r="P13" s="5">
        <f>O13/S3-1</f>
        <v>0.13403901046622257</v>
      </c>
      <c r="Q13" s="8">
        <v>1.9027000000000001</v>
      </c>
      <c r="R13" s="5">
        <f>Q13/U3-1</f>
        <v>0.13859134701693487</v>
      </c>
    </row>
    <row r="14" spans="1:23" x14ac:dyDescent="0.25">
      <c r="I14" s="2">
        <v>1</v>
      </c>
      <c r="J14" s="13" t="s">
        <v>52</v>
      </c>
      <c r="K14" s="13">
        <v>1.899</v>
      </c>
      <c r="L14" s="5">
        <f>(ROUND(K14/M3,4)-1)</f>
        <v>0.12670000000000003</v>
      </c>
      <c r="M14" s="2">
        <v>1.8788</v>
      </c>
      <c r="N14" s="5">
        <f>ROUND(M14/P3,4)-1</f>
        <v>0.11949999999999994</v>
      </c>
      <c r="O14" s="3">
        <v>1.8759999999999999</v>
      </c>
      <c r="P14" s="5">
        <f>ROUND(O14/S3,4)-1</f>
        <v>0.11559999999999993</v>
      </c>
      <c r="Q14" s="8">
        <v>1.8465</v>
      </c>
      <c r="R14" s="5">
        <f>ROUND(Q14/U3,4)-1</f>
        <v>0.10499999999999998</v>
      </c>
    </row>
    <row r="15" spans="1:23" x14ac:dyDescent="0.25">
      <c r="I15" s="13">
        <v>2</v>
      </c>
      <c r="J15" s="13" t="s">
        <v>55</v>
      </c>
      <c r="K15" s="13">
        <v>1.8854</v>
      </c>
      <c r="L15" s="17">
        <f>(ROUND(K15/M3,4)-1)</f>
        <v>0.11870000000000003</v>
      </c>
      <c r="M15" s="13">
        <v>1.8619000000000001</v>
      </c>
      <c r="N15" s="17">
        <f>ROUND(M15/P3,4)-1</f>
        <v>0.10939999999999994</v>
      </c>
      <c r="O15" s="18">
        <v>1.8473999999999999</v>
      </c>
      <c r="P15" s="17">
        <f>ROUND(O15/S3,4)-1</f>
        <v>9.8600000000000021E-2</v>
      </c>
      <c r="Q15" s="18">
        <v>1.8125</v>
      </c>
      <c r="R15" s="17">
        <f>ROUND(Q15/U3,4)-1</f>
        <v>8.4600000000000009E-2</v>
      </c>
    </row>
    <row r="16" spans="1:23" x14ac:dyDescent="0.25">
      <c r="I16" s="13">
        <v>3</v>
      </c>
      <c r="J16" s="13" t="s">
        <v>56</v>
      </c>
      <c r="K16" s="13">
        <v>1.8681000000000001</v>
      </c>
      <c r="L16" s="17">
        <f>(ROUND(K16/M3,4)-1)</f>
        <v>0.10840000000000005</v>
      </c>
      <c r="M16" s="13">
        <v>1.8525</v>
      </c>
      <c r="N16" s="17">
        <f>ROUND(M16/P3,4)-1</f>
        <v>0.10379999999999989</v>
      </c>
      <c r="O16" s="18">
        <v>1.8395999999999999</v>
      </c>
      <c r="P16" s="17">
        <f>ROUND(O16/S3,4)-1</f>
        <v>9.4000000000000083E-2</v>
      </c>
      <c r="Q16" s="18">
        <v>1.7954000000000001</v>
      </c>
      <c r="R16" s="17">
        <f>ROUND(Q16/U3,4)-1</f>
        <v>7.4400000000000022E-2</v>
      </c>
    </row>
    <row r="17" spans="9:18" x14ac:dyDescent="0.25">
      <c r="I17" s="2">
        <v>4</v>
      </c>
      <c r="J17" s="2" t="s">
        <v>54</v>
      </c>
      <c r="K17" s="2">
        <v>1.8338000000000001</v>
      </c>
      <c r="L17" s="5">
        <f>(ROUND(K17/M3,4)-1)</f>
        <v>8.8100000000000067E-2</v>
      </c>
      <c r="M17" s="2">
        <v>1.8380000000000001</v>
      </c>
      <c r="N17" s="5">
        <f>ROUND(M17/P3,4)-1</f>
        <v>9.5199999999999951E-2</v>
      </c>
      <c r="O17" s="3">
        <v>1.8176000000000001</v>
      </c>
      <c r="P17" s="5">
        <f>ROUND(O17/S3,4)-1</f>
        <v>8.0899999999999972E-2</v>
      </c>
      <c r="Q17" s="3">
        <v>1.7652000000000001</v>
      </c>
      <c r="R17" s="5">
        <f>ROUND(Q17/U3,4)-1</f>
        <v>5.6300000000000017E-2</v>
      </c>
    </row>
    <row r="18" spans="9:18" x14ac:dyDescent="0.25">
      <c r="I18" s="2">
        <v>5</v>
      </c>
      <c r="J18" s="9" t="s">
        <v>53</v>
      </c>
      <c r="K18" s="9">
        <v>1.8076000000000001</v>
      </c>
      <c r="L18" s="10">
        <f>(ROUND(K18/M3,4)-1)</f>
        <v>7.2500000000000009E-2</v>
      </c>
      <c r="M18" s="9">
        <v>1.7703</v>
      </c>
      <c r="N18" s="10">
        <f>ROUND(M18/P3,4)-1</f>
        <v>5.479999999999996E-2</v>
      </c>
      <c r="O18" s="11">
        <v>1.7755000000000001</v>
      </c>
      <c r="P18" s="10">
        <f>ROUND(O18/S3,4)-1</f>
        <v>5.5800000000000072E-2</v>
      </c>
      <c r="Q18" s="11">
        <v>1.7170000000000001</v>
      </c>
      <c r="R18" s="10">
        <f>ROUND(Q18/U3,4)-1</f>
        <v>2.750000000000008E-2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2:V2"/>
    <mergeCell ref="U3:V3"/>
    <mergeCell ref="S1:T1"/>
    <mergeCell ref="J2:L2"/>
    <mergeCell ref="M2:O2"/>
    <mergeCell ref="P2:R2"/>
    <mergeCell ref="S2:T2"/>
    <mergeCell ref="S3:T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China_Telecom_gravity_1024LP</vt:lpstr>
      <vt:lpstr>GEANT_gravity_2048LP</vt:lpstr>
      <vt:lpstr>GEANT_gravity_1024LP</vt:lpstr>
      <vt:lpstr>ScaleFree30Nodes_gravity_1024LP</vt:lpstr>
      <vt:lpstr>ScaleFree30Nodes_cstm_bimodal</vt:lpstr>
      <vt:lpstr>GoodNet_Gravity_1024LP</vt:lpstr>
      <vt:lpstr>GoodNet_cstm_Bimodal_1024LP_2</vt:lpstr>
      <vt:lpstr>GoodNet_cstm_Bimodal_4096LP</vt:lpstr>
      <vt:lpstr>GoodNet_cstm_Bimodal_1024LP</vt:lpstr>
      <vt:lpstr>Claranet_Gravity_1024LP</vt:lpstr>
      <vt:lpstr>Claranet_cstm_bimodal_4096LP</vt:lpstr>
      <vt:lpstr>Claranet_cstm_bimodal_1024LP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2021-12-07T16:55:28Z</dcterms:modified>
</cp:coreProperties>
</file>