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CEDAACE0-F61D-4662-A707-8171FD00E1F3}" xr6:coauthVersionLast="36" xr6:coauthVersionMax="47" xr10:uidLastSave="{00000000-0000-0000-0000-000000000000}"/>
  <bookViews>
    <workbookView xWindow="-120" yWindow="-120" windowWidth="38640" windowHeight="15840" firstSheet="5" activeTab="6" xr2:uid="{B550FEBA-CBDF-4F8A-ACA3-FAF0BB6C78BC}"/>
  </bookViews>
  <sheets>
    <sheet name="China_Telecom_gravity_1024LP" sheetId="4" r:id="rId1"/>
    <sheet name="China_Tele_cstm_bimodal_ 4096LP" sheetId="28" r:id="rId2"/>
    <sheet name="China_Tele_cstm_bimodal_ 1024LP" sheetId="25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Bimodal_4096LP" sheetId="27" r:id="rId10"/>
    <sheet name="GoodNet_cstm_Bimodal_1024LP_2" sheetId="18" r:id="rId11"/>
    <sheet name="GoodNet_cstm_Bimodal_4096LP" sheetId="22" r:id="rId12"/>
    <sheet name="GoodNet_cstm_Bimodal_1024LP" sheetId="16" r:id="rId13"/>
    <sheet name="Claranet_Gravity_1024LP" sheetId="19" r:id="rId14"/>
    <sheet name="Claranet_bimodal_4096L" sheetId="26" r:id="rId15"/>
    <sheet name="Claranet_cstm_bimodal_4096LP" sheetId="21" r:id="rId16"/>
    <sheet name="Claranet_cstm_bimodal_1024LP" sheetId="20" r:id="rId17"/>
    <sheet name="T-lex_Gravity_1024LP" sheetId="15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8" l="1"/>
  <c r="P17" i="28"/>
  <c r="N18" i="28"/>
  <c r="L18" i="28"/>
  <c r="R18" i="28"/>
  <c r="N16" i="28"/>
  <c r="R17" i="28"/>
  <c r="N17" i="28"/>
  <c r="L16" i="28"/>
  <c r="L15" i="28"/>
  <c r="O15" i="28"/>
  <c r="P15" i="28" s="1"/>
  <c r="R16" i="28"/>
  <c r="N15" i="28"/>
  <c r="Q14" i="28"/>
  <c r="R14" i="28" s="1"/>
  <c r="O14" i="28"/>
  <c r="P14" i="28" s="1"/>
  <c r="L14" i="28"/>
  <c r="L17" i="28"/>
  <c r="P16" i="28"/>
  <c r="R15" i="28"/>
  <c r="N14" i="28"/>
  <c r="R13" i="28"/>
  <c r="P13" i="28"/>
  <c r="N13" i="28"/>
  <c r="L13" i="28"/>
  <c r="R12" i="28"/>
  <c r="P12" i="28"/>
  <c r="N12" i="28"/>
  <c r="L12" i="28"/>
  <c r="V6" i="28"/>
  <c r="T6" i="28"/>
  <c r="R6" i="28"/>
  <c r="O6" i="28"/>
  <c r="K6" i="28"/>
  <c r="V5" i="28"/>
  <c r="T5" i="28"/>
  <c r="R5" i="28"/>
  <c r="O5" i="28"/>
  <c r="K5" i="28"/>
  <c r="V4" i="28"/>
  <c r="T4" i="28"/>
  <c r="R4" i="28"/>
  <c r="O4" i="28"/>
  <c r="K4" i="28"/>
  <c r="R15" i="23"/>
  <c r="P15" i="23"/>
  <c r="N15" i="23"/>
  <c r="N14" i="23"/>
  <c r="L15" i="23"/>
  <c r="R17" i="23"/>
  <c r="R16" i="23"/>
  <c r="R14" i="23"/>
  <c r="P17" i="23"/>
  <c r="P16" i="23"/>
  <c r="P14" i="23"/>
  <c r="N17" i="23"/>
  <c r="N16" i="23"/>
  <c r="L17" i="23"/>
  <c r="L16" i="23"/>
  <c r="L14" i="23"/>
  <c r="N15" i="27"/>
  <c r="N14" i="27"/>
  <c r="N16" i="27"/>
  <c r="P17" i="27"/>
  <c r="L15" i="26"/>
  <c r="R18" i="27"/>
  <c r="P18" i="27"/>
  <c r="N18" i="27"/>
  <c r="L18" i="27"/>
  <c r="R17" i="27"/>
  <c r="N17" i="27"/>
  <c r="L17" i="27"/>
  <c r="R16" i="27"/>
  <c r="P16" i="27"/>
  <c r="L16" i="27"/>
  <c r="R15" i="27"/>
  <c r="P15" i="27"/>
  <c r="L15" i="27"/>
  <c r="R14" i="27"/>
  <c r="P14" i="27"/>
  <c r="L14" i="27"/>
  <c r="R13" i="27"/>
  <c r="P13" i="27"/>
  <c r="N13" i="27"/>
  <c r="L13" i="27"/>
  <c r="R12" i="27"/>
  <c r="P12" i="27"/>
  <c r="N12" i="27"/>
  <c r="L12" i="27"/>
  <c r="V6" i="27"/>
  <c r="T6" i="27"/>
  <c r="R6" i="27"/>
  <c r="O6" i="27"/>
  <c r="K6" i="27"/>
  <c r="V5" i="27"/>
  <c r="T5" i="27"/>
  <c r="R5" i="27"/>
  <c r="O5" i="27"/>
  <c r="K5" i="27"/>
  <c r="V4" i="27"/>
  <c r="T4" i="27"/>
  <c r="R4" i="27"/>
  <c r="O4" i="27"/>
  <c r="K4" i="27"/>
  <c r="N13" i="26"/>
  <c r="R17" i="26"/>
  <c r="P17" i="26"/>
  <c r="N17" i="26"/>
  <c r="L17" i="26"/>
  <c r="R16" i="26"/>
  <c r="P16" i="26"/>
  <c r="N16" i="26"/>
  <c r="L16" i="26"/>
  <c r="R15" i="26"/>
  <c r="P15" i="26"/>
  <c r="N15" i="26"/>
  <c r="R14" i="26"/>
  <c r="P14" i="26"/>
  <c r="N14" i="26"/>
  <c r="L14" i="26"/>
  <c r="R13" i="26"/>
  <c r="P13" i="26"/>
  <c r="L13" i="26"/>
  <c r="R12" i="26"/>
  <c r="P12" i="26"/>
  <c r="N12" i="26"/>
  <c r="L12" i="26"/>
  <c r="V6" i="26"/>
  <c r="T6" i="26"/>
  <c r="R6" i="26"/>
  <c r="O6" i="26"/>
  <c r="K6" i="26"/>
  <c r="V5" i="26"/>
  <c r="T5" i="26"/>
  <c r="R5" i="26"/>
  <c r="O5" i="26"/>
  <c r="K5" i="26"/>
  <c r="V4" i="26"/>
  <c r="T4" i="26"/>
  <c r="R4" i="26"/>
  <c r="O4" i="26"/>
  <c r="K4" i="26"/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<sst xmlns="http://schemas.openxmlformats.org/spreadsheetml/2006/main" count="607" uniqueCount="125">
  <si>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</si>
  <si>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</si>
  <si>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</si>
  <si>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</si>
  <si>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</si>
  <si>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</si>
  <si>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</si>
  <si>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</si>
  <si>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</si>
  <si>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</si>
  <si>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</si>
  <si>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</si>
  <si>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</si>
  <si>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</si>
  <si>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</si>
  <si>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</si>
  <si>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</si>
  <si>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</si>
  <si>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</si>
  <si>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</si>
  <si>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</si>
  <si>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</si>
  <si>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</si>
  <si>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</si>
  <si>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</si>
  <si>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</si>
  <si>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</si>
  <si>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</si>
  <si>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</si>
  <si>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</si>
  <si>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</si>
  <si>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</si>
  <si>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</si>
  <si>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</si>
  <si>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</si>
  <si>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</si>
  <si>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</si>
  <si>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</si>
  <si>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</si>
  <si>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</si>
  <si>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</si>
  <si>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</si>
  <si>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</si>
  <si>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</si>
  <si>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</si>
  <si>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</si>
  <si>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</si>
  <si>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</si>
  <si>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</si>
  <si>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</si>
  <si>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</si>
  <si>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</si>
  <si>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</si>
  <si>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</si>
  <si>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</si>
  <si>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</si>
  <si>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</si>
  <si>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</si>
  <si>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</si>
  <si>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</si>
  <si>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</si>
  <si>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</si>
  <si>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</si>
  <si>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</si>
  <si>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</si>
  <si>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</si>
  <si>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</si>
  <si>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</si>
  <si>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</si>
  <si>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</si>
  <si>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</si>
  <si>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</si>
  <si>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</si>
  <si>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>`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</si>
  <si>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</si>
  <si>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</si>
  <si>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</si>
  <si>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</si>
  <si>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</si>
  <si>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</si>
  <si>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</si>
  <si>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</si>
  <si>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</si>
  <si>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</si>
  <si>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</si>
  <si>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</si>
  <si>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</si>
  <si>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</si>
  <si>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</si>
  <si>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 xml:space="preserve"> Bimodal Traffic, 1024 TMs, 40% sparsity G_1 (0.1,0.05)  G_2 (0.01,0.005)</t>
  </si>
  <si>
    <t xml:space="preserve"> Bimodal Traffic, 2048 TMs, 40% sparsity G_1 (0.1,0.05)  G_2 (0.01,0.005)</t>
  </si>
  <si>
    <t xml:space="preserve"> Bimodal Traffic, 1024 TMs, 30% sparsity G_1 (2.0,0.2)  G_2 (0.2,0.02)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</si>
  <si>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</si>
  <si>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</si>
  <si>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</si>
  <si>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</si>
  <si>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</si>
  <si>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</si>
  <si>
    <t>Custom Bimodal Traffic, 1024 TMs, 40% sparsity G_1 (5,1) G_2 (0.5,0.1)</t>
  </si>
  <si>
    <t>Custom Bimodal Traffic, 4096 TMs, 40% sparsity G_1 (5,1) G_2 (0.5,0.1)</t>
  </si>
  <si>
    <t>(3,) 2.70483</t>
  </si>
  <si>
    <t>(3, 14) 2.68502</t>
  </si>
  <si>
    <t>(3, 12, 14) 2.66095</t>
  </si>
  <si>
    <t>(3,10,12,14) 2.65634</t>
  </si>
  <si>
    <t>Bimodal Traffic, 1024 TMs, 40% sparsity, G_1 Ratio 20% G_1 (5,1) G_2 (0.5,0.1)</t>
  </si>
  <si>
    <t xml:space="preserve"> Custom Bimodal Traffic, 1024 TMs, 50% sparsity G_1 (50,10) G_2 (1,0.2)</t>
  </si>
  <si>
    <t>Custom Bimodal Traffic, 1024 TMs, 40% sparsity G_1 (30,5) G_2 (4,1)</t>
  </si>
  <si>
    <t xml:space="preserve"> Bimodal Traffic, 1024 TMs, 50% sparsity G_1 ratio 20% G_1 (50,10) G_2 (1,0.2)</t>
  </si>
  <si>
    <t xml:space="preserve"> Bimodal Traffic, 4096 TMs, 50% sparsity G_1 ratio 20% G_1 (50,10) G_2 (1,0.2)</t>
  </si>
  <si>
    <t>(12,) 4.12622</t>
  </si>
  <si>
    <t>(9, 12, 15) 4.09865</t>
  </si>
  <si>
    <t>(7, 9, 12, 15) 4.07875</t>
  </si>
  <si>
    <t>(5, 7, 9, 12, 15)  4.0726</t>
  </si>
  <si>
    <t>(12, 15) 4.10813</t>
  </si>
  <si>
    <t>Link {0, 13} is just 45 Mb/s and most of capacities are 10Gb</t>
  </si>
  <si>
    <t>(13,) 21.5037</t>
  </si>
  <si>
    <t>(4, 9)  20.804</t>
  </si>
  <si>
    <t>(4,9,13) 19.8969</t>
  </si>
  <si>
    <t>(0, 4, 9, 13)  18.6761</t>
  </si>
  <si>
    <t xml:space="preserve"> Bimodal Traffic, 4096 TMs, 30% sparsity G_1 (2.0,0.2)  G_2 (0.2,0.02)</t>
  </si>
  <si>
    <t>(39,)  1.69309</t>
  </si>
  <si>
    <t>(8, 39, 28) 1.69172</t>
  </si>
  <si>
    <t>(8, 18, 27, 28, 39)1.69149</t>
  </si>
  <si>
    <t>(39, 28) 1.6942</t>
  </si>
  <si>
    <t>(8, 39, 27, 28) 1.69152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</si>
</sst>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000"/>
    <numFmt numFmtId="167" formatCode="0.0000%"/>
    <numFmt numFmtId="168" formatCode="0.00000"/>
  </numFmts>
  <fonts count="7" x14ac:knownFonts="1"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4"/>
      <color rgb="FF3F3F3F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u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 wrapText="1"/>
    </xf>
    <xf numFmtId="10" fontId="1" fillId="7" borderId="1" xfId="1" applyNumberFormat="1" applyFill="1" applyAlignment="1">
      <alignment horizontal="center" vertical="center"/>
    </xf>
    <xf numFmtId="166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10" fontId="1" fillId="8" borderId="1" xfId="2" applyNumberFormat="1" applyFont="1" applyFill="1" applyBorder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6" fillId="0" borderId="0" xfId="0" applyFont="1" applyAlignment="1"/>
    <xf numFmtId="0" fontId="6" fillId="0" borderId="0" xfId="0" applyFont="1"/>
    <xf numFmtId="0" fontId="1" fillId="2" borderId="1" xfId="1" applyAlignment="1">
      <alignment horizontal="center" vertical="center" wrapText="1"/>
    </xf>
    <xf numFmtId="168" fontId="1" fillId="2" borderId="1" xfId="1" applyNumberFormat="1" applyAlignment="1">
      <alignment horizontal="center" vertical="center" wrapText="1"/>
    </xf>
    <xf numFmtId="168" fontId="1" fillId="2" borderId="1" xfId="1" applyNumberFormat="1" applyAlignment="1">
      <alignment horizontal="center" vertical="center"/>
    </xf>
    <xf numFmtId="168" fontId="1" fillId="3" borderId="1" xfId="1" applyNumberFormat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1" fillId="2" borderId="1" xfId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GoodNet_Bimodal_4096LP!$L$12:$L$18</c:f>
              <c:numCache>
                <c:formatCode>0.00%</c:formatCode>
                <c:ptCount val="7"/>
                <c:pt idx="0">
                  <c:v>3.035593663527858E-2</c:v>
                </c:pt>
                <c:pt idx="1">
                  <c:v>2.4875621890547484E-2</c:v>
                </c:pt>
                <c:pt idx="2">
                  <c:v>2.079999999999993E-2</c:v>
                </c:pt>
                <c:pt idx="3">
                  <c:v>2.0100000000000007E-2</c:v>
                </c:pt>
                <c:pt idx="4">
                  <c:v>1.6199999999999992E-2</c:v>
                </c:pt>
                <c:pt idx="5">
                  <c:v>1.5200000000000102E-2</c:v>
                </c:pt>
                <c:pt idx="6">
                  <c:v>1.0699999999999932E-2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B-4F9E-AB79-D30BE6B4938A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GoodNet_Bimodal_4096LP!$N$12:$N$18</c:f>
              <c:numCache>
                <c:formatCode>0.00%</c:formatCode>
                <c:ptCount val="7"/>
                <c:pt idx="0">
                  <c:v>2.9614106880829549E-2</c:v>
                </c:pt>
                <c:pt idx="1">
                  <c:v>2.5432922688639836E-2</c:v>
                </c:pt>
                <c:pt idx="2">
                  <c:v>2.4399999999999977E-2</c:v>
                </c:pt>
                <c:pt idx="3">
                  <c:v>2.1600000000000064E-2</c:v>
                </c:pt>
                <c:pt idx="4">
                  <c:v>1.8100000000000005E-2</c:v>
                </c:pt>
                <c:pt idx="5">
                  <c:v>1.1600000000000055E-2</c:v>
                </c:pt>
                <c:pt idx="6">
                  <c:v>1.0499999999999954E-2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B-4F9E-AB79-D30BE6B4938A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GoodNet_Bimodal_4096LP!$P$12:$P$18</c:f>
              <c:numCache>
                <c:formatCode>0.00%</c:formatCode>
                <c:ptCount val="7"/>
                <c:pt idx="0">
                  <c:v>2.7735743832126403E-2</c:v>
                </c:pt>
                <c:pt idx="1">
                  <c:v>2.5864617203665397E-2</c:v>
                </c:pt>
                <c:pt idx="2">
                  <c:v>1.980000000000004E-2</c:v>
                </c:pt>
                <c:pt idx="3">
                  <c:v>1.859999999999995E-2</c:v>
                </c:pt>
                <c:pt idx="4">
                  <c:v>1.2299999999999978E-2</c:v>
                </c:pt>
                <c:pt idx="5">
                  <c:v>6.9999999999998952E-3</c:v>
                </c:pt>
                <c:pt idx="6">
                  <c:v>4.2999999999999705E-3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B-4F9E-AB79-D30BE6B4938A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GoodNet_Bimodal_4096LP!$R$12:$R$18</c:f>
              <c:numCache>
                <c:formatCode>0.00%</c:formatCode>
                <c:ptCount val="7"/>
                <c:pt idx="0">
                  <c:v>2.9600000000000071E-2</c:v>
                </c:pt>
                <c:pt idx="1">
                  <c:v>2.6751740573234484E-2</c:v>
                </c:pt>
                <c:pt idx="2">
                  <c:v>2.6499999999999968E-2</c:v>
                </c:pt>
                <c:pt idx="3">
                  <c:v>2.0899999999999919E-2</c:v>
                </c:pt>
                <c:pt idx="4">
                  <c:v>1.7300000000000093E-2</c:v>
                </c:pt>
                <c:pt idx="5">
                  <c:v>1.3900000000000023E-2</c:v>
                </c:pt>
                <c:pt idx="6">
                  <c:v>7.5000000000000622E-3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B-4F9E-AB79-D30BE6B4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Claranet_bimodal_4096L!$L$12:$L$17</c:f>
              <c:numCache>
                <c:formatCode>0.00%</c:formatCode>
                <c:ptCount val="6"/>
                <c:pt idx="0">
                  <c:v>8.9699999999999891E-2</c:v>
                </c:pt>
                <c:pt idx="1">
                  <c:v>7.7499999999999902E-2</c:v>
                </c:pt>
                <c:pt idx="2">
                  <c:v>6.1399999999999899E-2</c:v>
                </c:pt>
                <c:pt idx="3">
                  <c:v>5.3199999999999914E-2</c:v>
                </c:pt>
                <c:pt idx="4">
                  <c:v>4.5700000000000074E-2</c:v>
                </c:pt>
                <c:pt idx="5">
                  <c:v>4.2300000000000004E-2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4643-BD94-B6F25355658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Claranet_bimodal_4096L!$N$12:$N$17</c:f>
              <c:numCache>
                <c:formatCode>0.00%</c:formatCode>
                <c:ptCount val="6"/>
                <c:pt idx="0">
                  <c:v>9.7199999999999953E-2</c:v>
                </c:pt>
                <c:pt idx="1">
                  <c:v>8.4100000000000064E-2</c:v>
                </c:pt>
                <c:pt idx="2">
                  <c:v>5.909999999999993E-2</c:v>
                </c:pt>
                <c:pt idx="3">
                  <c:v>5.6899999999999951E-2</c:v>
                </c:pt>
                <c:pt idx="4">
                  <c:v>5.2100000000000035E-2</c:v>
                </c:pt>
                <c:pt idx="5">
                  <c:v>4.3299999999999894E-2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643-BD94-B6F25355658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Claranet_bimodal_4096L!$P$12:$P$17</c:f>
              <c:numCache>
                <c:formatCode>0.00%</c:formatCode>
                <c:ptCount val="6"/>
                <c:pt idx="0">
                  <c:v>9.0400000000000036E-2</c:v>
                </c:pt>
                <c:pt idx="1">
                  <c:v>7.9800000000000093E-2</c:v>
                </c:pt>
                <c:pt idx="2">
                  <c:v>6.0000000000000053E-2</c:v>
                </c:pt>
                <c:pt idx="3">
                  <c:v>4.8599999999999977E-2</c:v>
                </c:pt>
                <c:pt idx="4">
                  <c:v>4.6000000000000041E-2</c:v>
                </c:pt>
                <c:pt idx="5">
                  <c:v>4.2100000000000026E-2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0-4643-BD94-B6F25355658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Claranet_bimodal_4096L!$R$12:$R$17</c:f>
              <c:numCache>
                <c:formatCode>0.00%</c:formatCode>
                <c:ptCount val="6"/>
                <c:pt idx="0">
                  <c:v>0.10210000000000008</c:v>
                </c:pt>
                <c:pt idx="1">
                  <c:v>7.4500000000000011E-2</c:v>
                </c:pt>
                <c:pt idx="2">
                  <c:v>6.4899999999999958E-2</c:v>
                </c:pt>
                <c:pt idx="3">
                  <c:v>5.8499999999999996E-2</c:v>
                </c:pt>
                <c:pt idx="4">
                  <c:v>4.5199999999999907E-2</c:v>
                </c:pt>
                <c:pt idx="5">
                  <c:v>4.3099999999999916E-2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0-4643-BD94-B6F25355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4096LP'!$L$12:$L$18</c:f>
              <c:numCache>
                <c:formatCode>0.00%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2.820175067256292E-3</c:v>
                </c:pt>
                <c:pt idx="3">
                  <c:v>1.3550062064835444E-3</c:v>
                </c:pt>
                <c:pt idx="4">
                  <c:v>6.5657609003677564E-5</c:v>
                </c:pt>
                <c:pt idx="5">
                  <c:v>4.9300182267688619E-3</c:v>
                </c:pt>
                <c:pt idx="6">
                  <c:v>6.0435465609560701E-3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3-4782-922A-A5FD9278C8D1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4096LP'!$N$12:$N$18</c:f>
              <c:numCache>
                <c:formatCode>0.00%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1.7713297686337004E-3</c:v>
                </c:pt>
                <c:pt idx="3">
                  <c:v>3.4616605112058885E-4</c:v>
                </c:pt>
                <c:pt idx="4">
                  <c:v>6.1062027427363219E-3</c:v>
                </c:pt>
                <c:pt idx="5">
                  <c:v>4.3247480958448214E-3</c:v>
                </c:pt>
                <c:pt idx="6">
                  <c:v>5.5717663486689606E-3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3-4782-922A-A5FD9278C8D1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4096LP'!$P$12:$P$18</c:f>
              <c:numCache>
                <c:formatCode>0.00%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1.2827211996904175E-3</c:v>
                </c:pt>
                <c:pt idx="3">
                  <c:v>6.2832693118597405E-4</c:v>
                </c:pt>
                <c:pt idx="4">
                  <c:v>3.1269232291115667E-3</c:v>
                </c:pt>
                <c:pt idx="5">
                  <c:v>3.959788661753505E-3</c:v>
                </c:pt>
                <c:pt idx="6">
                  <c:v>2.2940577964698505E-3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3-4782-922A-A5FD9278C8D1}"/>
            </c:ext>
          </c:extLst>
        </c:ser>
        <c:ser>
          <c:idx val="3"/>
          <c:order val="3"/>
          <c:tx>
            <c:v>Train_LP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'China_Tele_cstm_bimodal_ 4096LP'!$R$12:$R$18</c:f>
              <c:numCache>
                <c:formatCode>0.00%</c:formatCode>
                <c:ptCount val="7"/>
                <c:pt idx="0">
                  <c:v>1.416744445385687E-2</c:v>
                </c:pt>
                <c:pt idx="1">
                  <c:v>6.7219210704374532E-3</c:v>
                </c:pt>
                <c:pt idx="2">
                  <c:v>2.4881406771464221E-3</c:v>
                </c:pt>
                <c:pt idx="3">
                  <c:v>1.4222938648493777E-3</c:v>
                </c:pt>
                <c:pt idx="4">
                  <c:v>1.3038664412607925E-3</c:v>
                </c:pt>
                <c:pt idx="5">
                  <c:v>9.6634828403341366E-4</c:v>
                </c:pt>
                <c:pt idx="6">
                  <c:v>1.0182809183700847E-4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3-4782-922A-A5FD9278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1024LP'!$L$12:$L$14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1024LP'!$N$12:$N$14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1024LP'!$P$12:$P$14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'China_Tele_cstm_bimodal_ 1024LP'!$R$12:$R$18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0.15064997851310702</c:v>
                </c:pt>
                <c:pt idx="3">
                  <c:v>0.11673828964331756</c:v>
                </c:pt>
                <c:pt idx="4">
                  <c:v>7.0251396648044695E-2</c:v>
                </c:pt>
                <c:pt idx="5">
                  <c:v>9.7228190803622105E-4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0.15339392685269182</c:v>
                </c:pt>
                <c:pt idx="3">
                  <c:v>0.11312205190243474</c:v>
                </c:pt>
                <c:pt idx="4">
                  <c:v>6.6159421443314326E-2</c:v>
                </c:pt>
                <c:pt idx="5">
                  <c:v>7.8527503196790249E-4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0.15020147283590379</c:v>
                </c:pt>
                <c:pt idx="3">
                  <c:v>0.11718023535447464</c:v>
                </c:pt>
                <c:pt idx="4">
                  <c:v>6.8570237598999606E-2</c:v>
                </c:pt>
                <c:pt idx="5">
                  <c:v>6.6801338164412805E-4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0.1514575479780671</c:v>
                </c:pt>
                <c:pt idx="3">
                  <c:v>0.11399074708704582</c:v>
                </c:pt>
                <c:pt idx="4">
                  <c:v>6.541830877313215E-2</c:v>
                </c:pt>
                <c:pt idx="5" formatCode="0.0000%">
                  <c:v>4.8192254969325887E-5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B084B-4343-44F0-8794-1D5D1D61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F953-1C5F-42A8-B019-7C921A4D8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855F5-491E-4834-97D2-D0F7DBE7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3071-BB74-4056-856F-6E027E24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BB168-4BBC-4B72-A6B9-819D1F22C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625E2-7B68-4956-9FEF-A10F7ED5B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F9931A-9ACF-4035-A69B-79A184F99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352953</xdr:rowOff>
    </xdr:from>
    <xdr:to>
      <xdr:col>7</xdr:col>
      <xdr:colOff>270129</xdr:colOff>
      <xdr:row>20</xdr:row>
      <xdr:rowOff>92405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3953"/>
          <a:ext cx="5644015" cy="423301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358856</xdr:rowOff>
    </xdr:from>
    <xdr:to>
      <xdr:col>7</xdr:col>
      <xdr:colOff>270129</xdr:colOff>
      <xdr:row>20</xdr:row>
      <xdr:rowOff>97708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9856"/>
          <a:ext cx="5620803" cy="421560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261305</xdr:rowOff>
    </xdr:from>
    <xdr:to>
      <xdr:col>6</xdr:col>
      <xdr:colOff>438217</xdr:colOff>
      <xdr:row>20</xdr:row>
      <xdr:rowOff>184053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642305"/>
          <a:ext cx="5611998" cy="4208998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20</xdr:row>
      <xdr:rowOff>0</xdr:rowOff>
    </xdr:from>
    <xdr:to>
      <xdr:col>16</xdr:col>
      <xdr:colOff>27215</xdr:colOff>
      <xdr:row>43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E49" sqref="E49:E50"/>
    </sheetView>
  </sheetViews>
  <sheetFormatPr defaultColWidth="8.875" defaultRowHeight="14.25" x14ac:dyDescent="0.2"/>
  <cols>
    <col min="1" max="1" width="16.875" bestFit="1" customWidth="1"/>
    <col min="2" max="2" width="19.625" customWidth="1"/>
    <col min="3" max="3" width="21.375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18.375" customWidth="1"/>
    <col min="17" max="17" width="12.375" customWidth="1"/>
    <col min="18" max="18" width="19.875" customWidth="1"/>
    <col min="19" max="19" width="22" customWidth="1"/>
    <col min="20" max="20" width="17.125" customWidth="1"/>
    <col min="21" max="21" width="35" customWidth="1"/>
    <col min="22" max="22" width="17.37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>
        <v>42</v>
      </c>
      <c r="B2">
        <v>132</v>
      </c>
      <c r="C2" s="1" t="s">
        <v>34</v>
      </c>
      <c r="I2" s="3" t="s">
        <v>8</v>
      </c>
      <c r="J2" s="69" t="s">
        <v>6</v>
      </c>
      <c r="K2" s="71"/>
      <c r="L2" s="70"/>
      <c r="M2" s="69" t="s">
        <v>6</v>
      </c>
      <c r="N2" s="71"/>
      <c r="O2" s="70"/>
      <c r="P2" s="69" t="s">
        <v>6</v>
      </c>
      <c r="Q2" s="71"/>
      <c r="R2" s="70"/>
      <c r="S2" s="69" t="s">
        <v>6</v>
      </c>
      <c r="T2" s="70"/>
      <c r="U2" s="69" t="s">
        <v>6</v>
      </c>
      <c r="V2" s="70"/>
    </row>
    <row r="3" spans="1:22" ht="36" x14ac:dyDescent="0.2">
      <c r="I3" s="4" t="s">
        <v>9</v>
      </c>
      <c r="J3" s="74">
        <v>1.4016999999999999</v>
      </c>
      <c r="K3" s="75"/>
      <c r="L3" s="76"/>
      <c r="M3" s="74">
        <v>1.4092</v>
      </c>
      <c r="N3" s="75"/>
      <c r="O3" s="76"/>
      <c r="P3" s="74">
        <v>1.4108000000000001</v>
      </c>
      <c r="Q3" s="75"/>
      <c r="R3" s="76"/>
      <c r="S3" s="65">
        <v>1.4048</v>
      </c>
      <c r="T3" s="66"/>
      <c r="U3" s="69">
        <v>1.4016999999999999</v>
      </c>
      <c r="V3" s="70"/>
    </row>
    <row r="4" spans="1:22" ht="30" x14ac:dyDescent="0.2">
      <c r="I4" s="2" t="s">
        <v>10</v>
      </c>
      <c r="J4" s="3">
        <v>6.8305999999999996</v>
      </c>
      <c r="K4" s="67">
        <f>ROUND(J4/J3,4)-1</f>
        <v>3.8731</v>
      </c>
      <c r="L4" s="68"/>
      <c r="M4" s="69">
        <v>7.6843000000000004</v>
      </c>
      <c r="N4" s="70"/>
      <c r="O4" s="5">
        <f>ROUND(M4/M3,4)-1</f>
        <v>4.4530000000000003</v>
      </c>
      <c r="P4" s="69">
        <v>7.6825999999999999</v>
      </c>
      <c r="Q4" s="70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ht="15" x14ac:dyDescent="0.2">
      <c r="I5" s="2" t="s">
        <v>11</v>
      </c>
      <c r="J5" s="3">
        <v>2.1461999999999999</v>
      </c>
      <c r="K5" s="67">
        <f>ROUND(J5/J3,4)-1</f>
        <v>0.53109999999999991</v>
      </c>
      <c r="L5" s="68"/>
      <c r="M5" s="69">
        <v>2.1528999999999998</v>
      </c>
      <c r="N5" s="70"/>
      <c r="O5" s="5">
        <f>ROUND(M5/M3,4)-1</f>
        <v>0.52770000000000006</v>
      </c>
      <c r="P5" s="69">
        <v>2.153</v>
      </c>
      <c r="Q5" s="70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">
      <c r="I6" s="2" t="s">
        <v>12</v>
      </c>
      <c r="J6" s="3">
        <v>2.29</v>
      </c>
      <c r="K6" s="67">
        <f>ROUND(J6/J3,4)-1</f>
        <v>0.63369999999999993</v>
      </c>
      <c r="L6" s="68"/>
      <c r="M6" s="69">
        <v>2.2345000000000002</v>
      </c>
      <c r="N6" s="70"/>
      <c r="O6" s="5">
        <f>ROUND(M6/M3,4)-1</f>
        <v>0.58570000000000011</v>
      </c>
      <c r="P6" s="69">
        <v>2.23</v>
      </c>
      <c r="Q6" s="70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36">
        <v>2.0163000000000002</v>
      </c>
      <c r="R12" s="22">
        <f>Q12/U3-1</f>
        <v>0.43846757508739409</v>
      </c>
    </row>
    <row r="13" spans="1:22" ht="15" x14ac:dyDescent="0.2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36">
        <v>1.7562</v>
      </c>
      <c r="R13" s="22">
        <f>Q13/U3-1</f>
        <v>0.25290718413355218</v>
      </c>
    </row>
    <row r="14" spans="1:22" ht="15" x14ac:dyDescent="0.2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36">
        <v>1.718</v>
      </c>
      <c r="R14" s="22">
        <f>Q14/U3-1</f>
        <v>0.22565456231718639</v>
      </c>
    </row>
    <row r="15" spans="1:22" ht="15" x14ac:dyDescent="0.2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37">
        <v>1.643</v>
      </c>
      <c r="R15" s="22">
        <f>Q15/U3-1</f>
        <v>0.1721481058714418</v>
      </c>
    </row>
    <row r="16" spans="1:22" ht="15" x14ac:dyDescent="0.2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37">
        <v>1.5871</v>
      </c>
      <c r="R16" s="22">
        <f>Q16/U3-1</f>
        <v>0.13226796033388033</v>
      </c>
    </row>
    <row r="17" spans="9:18" ht="15" x14ac:dyDescent="0.2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36">
        <v>1.5430999999999999</v>
      </c>
      <c r="R17" s="22">
        <f>Q17/U3-1</f>
        <v>0.10087750588571009</v>
      </c>
    </row>
    <row r="18" spans="9:18" ht="15" x14ac:dyDescent="0.2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F7B4-5B51-478C-9F75-AC4C53B7B496}">
  <dimension ref="A1:V18"/>
  <sheetViews>
    <sheetView zoomScale="70" zoomScaleNormal="70" workbookViewId="0">
      <selection activeCell="K37" sqref="K37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50.125" style="29" customWidth="1"/>
    <col min="11" max="11" width="36" style="29" bestFit="1" customWidth="1"/>
    <col min="12" max="12" width="14.625" style="29" customWidth="1"/>
    <col min="13" max="13" width="36" style="29" customWidth="1"/>
    <col min="14" max="14" width="16.625" style="29" customWidth="1"/>
    <col min="15" max="15" width="25.25" style="29" customWidth="1"/>
    <col min="16" max="16" width="30.375" style="29" customWidth="1"/>
    <col min="17" max="17" width="13.125" style="29" customWidth="1"/>
    <col min="18" max="18" width="42.75" style="29" customWidth="1"/>
    <col min="19" max="19" width="40" style="29" customWidth="1"/>
    <col min="20" max="20" width="49.125" style="29" customWidth="1"/>
    <col min="21" max="21" width="53" style="29" customWidth="1"/>
    <col min="22" max="22" width="32.87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44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 s="29">
        <v>17</v>
      </c>
      <c r="B2" s="29">
        <v>62</v>
      </c>
      <c r="C2" s="1" t="s">
        <v>3</v>
      </c>
      <c r="I2" s="44" t="s">
        <v>8</v>
      </c>
      <c r="J2" s="69" t="s">
        <v>107</v>
      </c>
      <c r="K2" s="71"/>
      <c r="L2" s="70"/>
      <c r="M2" s="69" t="s">
        <v>107</v>
      </c>
      <c r="N2" s="71"/>
      <c r="O2" s="70"/>
      <c r="P2" s="69" t="s">
        <v>107</v>
      </c>
      <c r="Q2" s="71"/>
      <c r="R2" s="70"/>
      <c r="S2" s="69" t="s">
        <v>107</v>
      </c>
      <c r="T2" s="70"/>
      <c r="U2" s="77" t="s">
        <v>108</v>
      </c>
      <c r="V2" s="77"/>
    </row>
    <row r="3" spans="1:22" ht="36" x14ac:dyDescent="0.2">
      <c r="I3" s="4" t="s">
        <v>9</v>
      </c>
      <c r="J3" s="65">
        <v>3.9885000000000002</v>
      </c>
      <c r="K3" s="89"/>
      <c r="L3" s="66"/>
      <c r="M3" s="74">
        <v>4.0199999999999996</v>
      </c>
      <c r="N3" s="75"/>
      <c r="O3" s="76"/>
      <c r="P3" s="65">
        <v>4.0165474589999999</v>
      </c>
      <c r="Q3" s="89"/>
      <c r="R3" s="66"/>
      <c r="S3" s="74">
        <v>4.0595999999999997</v>
      </c>
      <c r="T3" s="76"/>
      <c r="U3" s="87">
        <v>4.0204460697532802</v>
      </c>
      <c r="V3" s="88"/>
    </row>
    <row r="4" spans="1:22" ht="30" x14ac:dyDescent="0.2">
      <c r="I4" s="45" t="s">
        <v>10</v>
      </c>
      <c r="J4" s="44">
        <v>4.1283000000000003</v>
      </c>
      <c r="K4" s="67">
        <f>J4/J3 -1</f>
        <v>3.5050770966528866E-2</v>
      </c>
      <c r="L4" s="68"/>
      <c r="M4" s="69">
        <v>4.1662999999999997</v>
      </c>
      <c r="N4" s="70"/>
      <c r="O4" s="5">
        <f>M4/M3 -1</f>
        <v>3.6393034825870751E-2</v>
      </c>
      <c r="P4" s="87">
        <v>4.1270639972039698</v>
      </c>
      <c r="Q4" s="88"/>
      <c r="R4" s="5">
        <f>ROUND(P4/P3,4) - 1</f>
        <v>2.750000000000008E-2</v>
      </c>
      <c r="S4" s="44">
        <v>4.1694000000000004</v>
      </c>
      <c r="T4" s="5">
        <f>ROUND(S4/S3,4) - 1</f>
        <v>2.6999999999999913E-2</v>
      </c>
      <c r="U4" s="8">
        <v>4.1328225589227099</v>
      </c>
      <c r="V4" s="5">
        <f>U4/U3-1</f>
        <v>2.7951248995693012E-2</v>
      </c>
    </row>
    <row r="5" spans="1:22" ht="15" x14ac:dyDescent="0.2">
      <c r="I5" s="45" t="s">
        <v>11</v>
      </c>
      <c r="J5" s="44">
        <v>4.1066000000000003</v>
      </c>
      <c r="K5" s="67">
        <f>ROUND(J5/J3,4) - 1</f>
        <v>2.9600000000000071E-2</v>
      </c>
      <c r="L5" s="68"/>
      <c r="M5" s="69">
        <v>4.1256000000000004</v>
      </c>
      <c r="N5" s="70"/>
      <c r="O5" s="5">
        <f>ROUND(M5/M3,4)-1</f>
        <v>2.629999999999999E-2</v>
      </c>
      <c r="P5" s="69">
        <v>4.1261000000000001</v>
      </c>
      <c r="Q5" s="70"/>
      <c r="R5" s="5">
        <f>ROUND(P5/P3,4)-1</f>
        <v>2.7300000000000102E-2</v>
      </c>
      <c r="S5" s="44">
        <v>4.1599000000000004</v>
      </c>
      <c r="T5" s="5">
        <f>ROUND(S5/S3,4)-1</f>
        <v>2.4699999999999944E-2</v>
      </c>
      <c r="U5" s="8">
        <v>4.1220999999999997</v>
      </c>
      <c r="V5" s="5">
        <f>U5/U3-1</f>
        <v>2.5284241719217393E-2</v>
      </c>
    </row>
    <row r="6" spans="1:22" ht="30" x14ac:dyDescent="0.2">
      <c r="I6" s="45" t="s">
        <v>12</v>
      </c>
      <c r="J6" s="44">
        <v>4.5655000000000001</v>
      </c>
      <c r="K6" s="67">
        <f>ROUND(J6/J3,4)-1</f>
        <v>0.14470000000000005</v>
      </c>
      <c r="L6" s="68"/>
      <c r="M6" s="69">
        <v>4.5660999999999996</v>
      </c>
      <c r="N6" s="70"/>
      <c r="O6" s="5">
        <f>ROUND(M6/M3,4)-1</f>
        <v>0.13579999999999992</v>
      </c>
      <c r="P6" s="69">
        <v>4.5572999999999997</v>
      </c>
      <c r="Q6" s="70"/>
      <c r="R6" s="5">
        <f>ROUND(P6/P3,4)-1</f>
        <v>0.13460000000000005</v>
      </c>
      <c r="S6" s="44">
        <v>4.6017000000000001</v>
      </c>
      <c r="T6" s="5">
        <f>ROUND(S6/S3,4)-1</f>
        <v>0.13349999999999995</v>
      </c>
      <c r="U6" s="8">
        <v>4.6048999999999998</v>
      </c>
      <c r="V6" s="5">
        <f>U6/U3-1</f>
        <v>0.14537041912928461</v>
      </c>
    </row>
    <row r="11" spans="1:22" ht="15" x14ac:dyDescent="0.2">
      <c r="I11" s="45" t="s">
        <v>13</v>
      </c>
      <c r="J11" s="45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45" t="s">
        <v>16</v>
      </c>
      <c r="J12" s="45" t="s">
        <v>15</v>
      </c>
      <c r="K12" s="7">
        <v>4.1420308652738198</v>
      </c>
      <c r="L12" s="5">
        <f>K12/M3-1</f>
        <v>3.035593663527858E-2</v>
      </c>
      <c r="M12" s="7">
        <v>4.1354939247427502</v>
      </c>
      <c r="N12" s="5">
        <f>M12/P3-1</f>
        <v>2.9614106880829549E-2</v>
      </c>
      <c r="O12" s="8">
        <v>4.1721960256608996</v>
      </c>
      <c r="P12" s="5">
        <f>O12/S3-1</f>
        <v>2.7735743832126403E-2</v>
      </c>
      <c r="Q12" s="8">
        <v>4.1393162720710501</v>
      </c>
      <c r="R12" s="5">
        <f>ROUND(Q12/U3,4)-1</f>
        <v>2.9600000000000071E-2</v>
      </c>
    </row>
    <row r="13" spans="1:22" ht="15" x14ac:dyDescent="0.2">
      <c r="I13" s="45" t="s">
        <v>20</v>
      </c>
      <c r="J13" s="46" t="s">
        <v>15</v>
      </c>
      <c r="K13" s="7">
        <v>4.12</v>
      </c>
      <c r="L13" s="22">
        <f>K13/M3-1</f>
        <v>2.4875621890547484E-2</v>
      </c>
      <c r="M13" s="7">
        <v>4.1186999999999996</v>
      </c>
      <c r="N13" s="5">
        <f>M13/P3-1</f>
        <v>2.5432922688639836E-2</v>
      </c>
      <c r="O13" s="8">
        <v>4.1646000000000001</v>
      </c>
      <c r="P13" s="5">
        <f>O13/S3-1</f>
        <v>2.5864617203665397E-2</v>
      </c>
      <c r="Q13" s="8">
        <v>4.1280000000000001</v>
      </c>
      <c r="R13" s="5">
        <f>Q13/U3-1</f>
        <v>2.6751740573234484E-2</v>
      </c>
    </row>
    <row r="14" spans="1:22" ht="15" x14ac:dyDescent="0.2">
      <c r="I14" s="45">
        <v>1</v>
      </c>
      <c r="J14" s="46" t="s">
        <v>109</v>
      </c>
      <c r="K14" s="46">
        <v>4.1036000000000001</v>
      </c>
      <c r="L14" s="22">
        <f>(ROUND(K14/M3,4)-1)</f>
        <v>2.079999999999993E-2</v>
      </c>
      <c r="M14" s="46">
        <v>4.1147</v>
      </c>
      <c r="N14" s="5">
        <f>ROUND(M14/P3,4)-1</f>
        <v>2.4399999999999977E-2</v>
      </c>
      <c r="O14" s="47">
        <v>4.1399999999999997</v>
      </c>
      <c r="P14" s="5">
        <f>ROUND(O14/S3,4)-1</f>
        <v>1.980000000000004E-2</v>
      </c>
      <c r="Q14" s="8">
        <v>4.1271000000000004</v>
      </c>
      <c r="R14" s="5">
        <f>ROUND(Q14/U3,4)-1</f>
        <v>2.6499999999999968E-2</v>
      </c>
    </row>
    <row r="15" spans="1:22" ht="15" x14ac:dyDescent="0.2">
      <c r="I15" s="13">
        <v>2</v>
      </c>
      <c r="J15" s="46" t="s">
        <v>113</v>
      </c>
      <c r="K15" s="46">
        <v>4.1007999999999996</v>
      </c>
      <c r="L15" s="22">
        <f>(ROUND(K15/M3,4)-1)</f>
        <v>2.0100000000000007E-2</v>
      </c>
      <c r="M15" s="46">
        <v>4.1033999999999997</v>
      </c>
      <c r="N15" s="22">
        <f>ROUND(M15/P3,4)-1</f>
        <v>2.1600000000000064E-2</v>
      </c>
      <c r="O15" s="47">
        <v>4.1353</v>
      </c>
      <c r="P15" s="22">
        <f>ROUND(O15/S3,4)-1</f>
        <v>1.859999999999995E-2</v>
      </c>
      <c r="Q15" s="47">
        <v>4.1045999999999996</v>
      </c>
      <c r="R15" s="22">
        <f>ROUND(Q15/U3,4)-1</f>
        <v>2.0899999999999919E-2</v>
      </c>
    </row>
    <row r="16" spans="1:22" ht="15" x14ac:dyDescent="0.2">
      <c r="I16" s="13">
        <v>3</v>
      </c>
      <c r="J16" s="46" t="s">
        <v>110</v>
      </c>
      <c r="K16" s="46">
        <v>4.0851499999999996</v>
      </c>
      <c r="L16" s="22">
        <f>(ROUND(K16/M3,4)-1)</f>
        <v>1.6199999999999992E-2</v>
      </c>
      <c r="M16" s="46">
        <v>4.0891000000000002</v>
      </c>
      <c r="N16" s="22">
        <f>ROUND(M16/P3,4)-1</f>
        <v>1.8100000000000005E-2</v>
      </c>
      <c r="O16" s="47">
        <v>4.1097000000000001</v>
      </c>
      <c r="P16" s="22">
        <f>ROUND(O16/S3,4)-1</f>
        <v>1.2299999999999978E-2</v>
      </c>
      <c r="Q16" s="47">
        <v>4.09</v>
      </c>
      <c r="R16" s="22">
        <f>ROUND(Q16/U3,4)-1</f>
        <v>1.7300000000000093E-2</v>
      </c>
    </row>
    <row r="17" spans="9:18" ht="15" x14ac:dyDescent="0.2">
      <c r="I17" s="46">
        <v>4</v>
      </c>
      <c r="J17" s="46" t="s">
        <v>111</v>
      </c>
      <c r="K17" s="46">
        <v>4.0810000000000004</v>
      </c>
      <c r="L17" s="22">
        <f>(ROUND(K17/M3,4)-1)</f>
        <v>1.5200000000000102E-2</v>
      </c>
      <c r="M17" s="46">
        <v>4.0631000000000004</v>
      </c>
      <c r="N17" s="22">
        <f>ROUND(M17/P3,4)-1</f>
        <v>1.1600000000000055E-2</v>
      </c>
      <c r="O17" s="47">
        <v>4.0878500000000004</v>
      </c>
      <c r="P17" s="22">
        <f>ROUND(O17/S3,4)-1</f>
        <v>6.9999999999998952E-3</v>
      </c>
      <c r="Q17" s="47">
        <v>4.0765000000000002</v>
      </c>
      <c r="R17" s="22">
        <f>ROUND(Q17/U3,4)-1</f>
        <v>1.3900000000000023E-2</v>
      </c>
    </row>
    <row r="18" spans="9:18" ht="15" x14ac:dyDescent="0.2">
      <c r="I18" s="9">
        <v>5</v>
      </c>
      <c r="J18" s="9" t="s">
        <v>112</v>
      </c>
      <c r="K18" s="9">
        <v>4.0629</v>
      </c>
      <c r="L18" s="23">
        <f>(ROUND(K18/M3,4)-1)</f>
        <v>1.0699999999999932E-2</v>
      </c>
      <c r="M18" s="9">
        <v>4.0589000000000004</v>
      </c>
      <c r="N18" s="23">
        <f>ROUND(M18/P3,4)-1</f>
        <v>1.0499999999999954E-2</v>
      </c>
      <c r="O18" s="11">
        <v>4.0769000000000002</v>
      </c>
      <c r="P18" s="23">
        <f>ROUND(O18/S3,4)-1</f>
        <v>4.2999999999999705E-3</v>
      </c>
      <c r="Q18" s="11">
        <v>4.0507999999999997</v>
      </c>
      <c r="R18" s="23">
        <f>ROUND(Q18/U3,4)-1</f>
        <v>7.5000000000000622E-3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zoomScale="70" zoomScaleNormal="70" workbookViewId="0">
      <selection activeCell="T20" sqref="T20"/>
    </sheetView>
  </sheetViews>
  <sheetFormatPr defaultColWidth="8.875" defaultRowHeight="14.25" x14ac:dyDescent="0.2"/>
  <cols>
    <col min="1" max="1" width="16.875" style="16" bestFit="1" customWidth="1"/>
    <col min="2" max="2" width="15.25" style="16" bestFit="1" customWidth="1"/>
    <col min="3" max="3" width="14.375" style="16" bestFit="1" customWidth="1"/>
    <col min="4" max="8" width="8.875" style="16"/>
    <col min="9" max="9" width="35.375" style="16" bestFit="1" customWidth="1"/>
    <col min="10" max="10" width="62.875" style="16" bestFit="1" customWidth="1"/>
    <col min="11" max="11" width="36" style="16" bestFit="1" customWidth="1"/>
    <col min="12" max="14" width="36" style="16" customWidth="1"/>
    <col min="15" max="15" width="31.375" style="16" bestFit="1" customWidth="1"/>
    <col min="16" max="16" width="30.375" style="16" customWidth="1"/>
    <col min="17" max="17" width="10.375" style="16" customWidth="1"/>
    <col min="18" max="18" width="40.25" style="16" customWidth="1"/>
    <col min="19" max="19" width="16.75" style="16" customWidth="1"/>
    <col min="20" max="20" width="52.375" style="16" customWidth="1"/>
    <col min="21" max="21" width="54.875" style="16" bestFit="1" customWidth="1"/>
    <col min="22" max="22" width="47.125" style="16" customWidth="1"/>
    <col min="23" max="16384" width="8.875" style="16"/>
  </cols>
  <sheetData>
    <row r="1" spans="1:22" ht="15" x14ac:dyDescent="0.2">
      <c r="A1" s="16" t="s">
        <v>0</v>
      </c>
      <c r="B1" s="16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 s="16">
        <v>17</v>
      </c>
      <c r="B2" s="16">
        <v>62</v>
      </c>
      <c r="C2" s="1" t="s">
        <v>3</v>
      </c>
      <c r="I2" s="3" t="s">
        <v>8</v>
      </c>
      <c r="J2" s="69" t="s">
        <v>106</v>
      </c>
      <c r="K2" s="71"/>
      <c r="L2" s="70"/>
      <c r="M2" s="69" t="s">
        <v>106</v>
      </c>
      <c r="N2" s="71"/>
      <c r="O2" s="70"/>
      <c r="P2" s="69" t="s">
        <v>106</v>
      </c>
      <c r="Q2" s="71"/>
      <c r="R2" s="70"/>
      <c r="S2" s="69" t="s">
        <v>106</v>
      </c>
      <c r="T2" s="70"/>
      <c r="U2" s="69" t="s">
        <v>106</v>
      </c>
      <c r="V2" s="70"/>
    </row>
    <row r="3" spans="1:22" ht="36" x14ac:dyDescent="0.2">
      <c r="I3" s="4" t="s">
        <v>9</v>
      </c>
      <c r="J3" s="65">
        <v>1.3595999999999999</v>
      </c>
      <c r="K3" s="89"/>
      <c r="L3" s="66"/>
      <c r="M3" s="74">
        <v>1.365</v>
      </c>
      <c r="N3" s="75"/>
      <c r="O3" s="76"/>
      <c r="P3" s="78">
        <v>1.3514125075416099</v>
      </c>
      <c r="Q3" s="79"/>
      <c r="R3" s="80"/>
      <c r="S3" s="78">
        <v>1.3651251654597301</v>
      </c>
      <c r="T3" s="80"/>
      <c r="U3" s="69">
        <v>1.3535999999999999</v>
      </c>
      <c r="V3" s="70"/>
    </row>
    <row r="4" spans="1:22" ht="30" x14ac:dyDescent="0.2">
      <c r="I4" s="2" t="s">
        <v>10</v>
      </c>
      <c r="J4" s="3">
        <v>1.4525999999999999</v>
      </c>
      <c r="K4" s="67">
        <f>J4/J3 -1</f>
        <v>6.8402471315092583E-2</v>
      </c>
      <c r="L4" s="68"/>
      <c r="M4" s="69">
        <v>1.4593</v>
      </c>
      <c r="N4" s="70"/>
      <c r="O4" s="5">
        <f>M4/M3 -1</f>
        <v>6.908424908424915E-2</v>
      </c>
      <c r="P4" s="82">
        <v>1.4406216981198601</v>
      </c>
      <c r="Q4" s="83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ht="15" x14ac:dyDescent="0.2">
      <c r="I5" s="2" t="s">
        <v>11</v>
      </c>
      <c r="J5" s="3">
        <v>1.4184000000000001</v>
      </c>
      <c r="K5" s="67">
        <f>ROUND(J5/J3,4) - 1</f>
        <v>4.3199999999999905E-2</v>
      </c>
      <c r="L5" s="68"/>
      <c r="M5" s="69">
        <v>1.4261999999999999</v>
      </c>
      <c r="N5" s="70"/>
      <c r="O5" s="5">
        <f>ROUND(M5/M3,4)-1</f>
        <v>4.4799999999999951E-2</v>
      </c>
      <c r="P5" s="69">
        <v>1.4086000000000001</v>
      </c>
      <c r="Q5" s="70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">
      <c r="I6" s="2" t="s">
        <v>12</v>
      </c>
      <c r="J6" s="3">
        <v>1.6436999999999999</v>
      </c>
      <c r="K6" s="67">
        <f>ROUND(J6/J3,4)-1</f>
        <v>0.20900000000000007</v>
      </c>
      <c r="L6" s="68"/>
      <c r="M6" s="69">
        <v>1.6247</v>
      </c>
      <c r="N6" s="70"/>
      <c r="O6" s="5">
        <f>ROUND(M6/M3,4)-1</f>
        <v>0.19029999999999991</v>
      </c>
      <c r="P6" s="69">
        <v>1.6135999999999999</v>
      </c>
      <c r="Q6" s="70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ht="15" x14ac:dyDescent="0.2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ht="15" x14ac:dyDescent="0.2">
      <c r="I14" s="2">
        <v>1</v>
      </c>
      <c r="J14" s="13" t="s">
        <v>54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ht="15" x14ac:dyDescent="0.2">
      <c r="I15" s="13">
        <v>2</v>
      </c>
      <c r="J15" s="13" t="s">
        <v>55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ht="15" x14ac:dyDescent="0.2">
      <c r="I16" s="13">
        <v>3</v>
      </c>
      <c r="J16" s="13" t="s">
        <v>56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ht="15" x14ac:dyDescent="0.2">
      <c r="I17" s="2">
        <v>4</v>
      </c>
      <c r="J17" s="2" t="s">
        <v>53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ht="15" x14ac:dyDescent="0.2">
      <c r="I18" s="2">
        <v>5</v>
      </c>
      <c r="J18" s="9" t="s">
        <v>52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D1" zoomScale="70" zoomScaleNormal="70" workbookViewId="0">
      <selection activeCell="U19" sqref="U19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50.125" style="29" customWidth="1"/>
    <col min="11" max="11" width="36" style="29" bestFit="1" customWidth="1"/>
    <col min="12" max="12" width="14.625" style="29" customWidth="1"/>
    <col min="13" max="13" width="36" style="29" customWidth="1"/>
    <col min="14" max="14" width="16.625" style="29" customWidth="1"/>
    <col min="15" max="15" width="37.25" style="29" customWidth="1"/>
    <col min="16" max="16" width="30.375" style="29" customWidth="1"/>
    <col min="17" max="17" width="10.375" style="29" customWidth="1"/>
    <col min="18" max="18" width="47.375" style="29" customWidth="1"/>
    <col min="19" max="19" width="40" style="29" customWidth="1"/>
    <col min="20" max="20" width="49.125" style="29" customWidth="1"/>
    <col min="21" max="21" width="53" style="29" customWidth="1"/>
    <col min="22" max="22" width="25.12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 s="29">
        <v>17</v>
      </c>
      <c r="B2" s="29">
        <v>62</v>
      </c>
      <c r="C2" s="1" t="s">
        <v>3</v>
      </c>
      <c r="I2" s="3" t="s">
        <v>8</v>
      </c>
      <c r="J2" s="69" t="s">
        <v>105</v>
      </c>
      <c r="K2" s="71"/>
      <c r="L2" s="70"/>
      <c r="M2" s="69" t="s">
        <v>105</v>
      </c>
      <c r="N2" s="71"/>
      <c r="O2" s="70"/>
      <c r="P2" s="69" t="s">
        <v>105</v>
      </c>
      <c r="Q2" s="71"/>
      <c r="R2" s="70"/>
      <c r="S2" s="69" t="s">
        <v>105</v>
      </c>
      <c r="T2" s="70"/>
      <c r="U2" s="77" t="s">
        <v>105</v>
      </c>
      <c r="V2" s="77"/>
    </row>
    <row r="3" spans="1:22" ht="36" x14ac:dyDescent="0.2">
      <c r="I3" s="4" t="s">
        <v>9</v>
      </c>
      <c r="J3" s="65">
        <v>1.7427999999999999</v>
      </c>
      <c r="K3" s="89"/>
      <c r="L3" s="66"/>
      <c r="M3" s="74">
        <v>1.7568999999999999</v>
      </c>
      <c r="N3" s="75"/>
      <c r="O3" s="76"/>
      <c r="P3" s="74">
        <v>1.7190000000000001</v>
      </c>
      <c r="Q3" s="75"/>
      <c r="R3" s="76"/>
      <c r="S3" s="74">
        <v>1.7482</v>
      </c>
      <c r="T3" s="76"/>
      <c r="U3" s="69">
        <v>1.76234872603957</v>
      </c>
      <c r="V3" s="70"/>
    </row>
    <row r="4" spans="1:22" ht="30" x14ac:dyDescent="0.2">
      <c r="I4" s="2" t="s">
        <v>10</v>
      </c>
      <c r="J4" s="30">
        <v>1.9646999999999999</v>
      </c>
      <c r="K4" s="67">
        <f>J4/J3 -1</f>
        <v>0.12732384668349783</v>
      </c>
      <c r="L4" s="68"/>
      <c r="M4" s="69">
        <v>1.9716</v>
      </c>
      <c r="N4" s="70"/>
      <c r="O4" s="5">
        <f>M4/M3 -1</f>
        <v>0.12220388183732722</v>
      </c>
      <c r="P4" s="69">
        <v>1.9383999999999999</v>
      </c>
      <c r="Q4" s="70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ht="15" x14ac:dyDescent="0.2">
      <c r="I5" s="2" t="s">
        <v>11</v>
      </c>
      <c r="J5" s="30">
        <v>1.8277000000000001</v>
      </c>
      <c r="K5" s="67">
        <f>ROUND(J5/J3,4) - 1</f>
        <v>4.8699999999999966E-2</v>
      </c>
      <c r="L5" s="68"/>
      <c r="M5" s="69">
        <v>1.8434999999999999</v>
      </c>
      <c r="N5" s="70"/>
      <c r="O5" s="5">
        <f>ROUND(M5/M3,4)-1</f>
        <v>4.9299999999999899E-2</v>
      </c>
      <c r="P5" s="69">
        <v>1.8077000000000001</v>
      </c>
      <c r="Q5" s="70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">
      <c r="I6" s="2" t="s">
        <v>12</v>
      </c>
      <c r="J6" s="30">
        <v>2.3231000000000002</v>
      </c>
      <c r="K6" s="67">
        <f>ROUND(J6/J3,4)-1</f>
        <v>0.33299999999999996</v>
      </c>
      <c r="L6" s="68"/>
      <c r="M6" s="69">
        <v>2.3214999999999999</v>
      </c>
      <c r="N6" s="70"/>
      <c r="O6" s="5">
        <f>ROUND(M6/M3,4)-1</f>
        <v>0.32139999999999991</v>
      </c>
      <c r="P6" s="69">
        <v>2.3069000000000002</v>
      </c>
      <c r="Q6" s="70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ht="15" x14ac:dyDescent="0.2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ht="15" x14ac:dyDescent="0.2">
      <c r="I14" s="2">
        <v>1</v>
      </c>
      <c r="J14" s="13" t="s">
        <v>83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ht="15" x14ac:dyDescent="0.2">
      <c r="I15" s="13">
        <v>2</v>
      </c>
      <c r="J15" s="2" t="s">
        <v>86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ht="15" x14ac:dyDescent="0.2">
      <c r="I16" s="13">
        <v>3</v>
      </c>
      <c r="J16" s="2" t="s">
        <v>84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ht="15" x14ac:dyDescent="0.2">
      <c r="I17" s="2">
        <v>4</v>
      </c>
      <c r="J17" s="2" t="s">
        <v>87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ht="15" x14ac:dyDescent="0.2">
      <c r="I18" s="9">
        <v>5</v>
      </c>
      <c r="J18" s="9" t="s">
        <v>88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U1:V1"/>
    <mergeCell ref="U3:V3"/>
    <mergeCell ref="S1:T1"/>
    <mergeCell ref="J2:L2"/>
    <mergeCell ref="M2:O2"/>
    <mergeCell ref="P2:R2"/>
    <mergeCell ref="S2:T2"/>
    <mergeCell ref="S3:T3"/>
    <mergeCell ref="U2:V2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G1" zoomScale="70" zoomScaleNormal="70" workbookViewId="0">
      <selection activeCell="U18" sqref="U18"/>
    </sheetView>
  </sheetViews>
  <sheetFormatPr defaultColWidth="8.875" defaultRowHeight="14.25" x14ac:dyDescent="0.2"/>
  <cols>
    <col min="1" max="1" width="16.875" style="15" bestFit="1" customWidth="1"/>
    <col min="2" max="2" width="15.25" style="15" bestFit="1" customWidth="1"/>
    <col min="3" max="3" width="14.375" style="15" bestFit="1" customWidth="1"/>
    <col min="4" max="8" width="8.875" style="15"/>
    <col min="9" max="9" width="35.375" style="15" bestFit="1" customWidth="1"/>
    <col min="10" max="10" width="62.875" style="15" bestFit="1" customWidth="1"/>
    <col min="11" max="11" width="36" style="15" bestFit="1" customWidth="1"/>
    <col min="12" max="14" width="36" style="15" customWidth="1"/>
    <col min="15" max="15" width="31.375" style="15" bestFit="1" customWidth="1"/>
    <col min="16" max="16" width="30.375" style="15" customWidth="1"/>
    <col min="17" max="17" width="10.375" style="15" customWidth="1"/>
    <col min="18" max="18" width="55.125" style="15" customWidth="1"/>
    <col min="19" max="19" width="16.75" style="15" customWidth="1"/>
    <col min="20" max="20" width="28.875" style="15" customWidth="1"/>
    <col min="21" max="21" width="50.25" style="15" customWidth="1"/>
    <col min="22" max="22" width="30.625" style="15" customWidth="1"/>
    <col min="23" max="16384" width="8.875" style="15"/>
  </cols>
  <sheetData>
    <row r="1" spans="1:23" ht="15" x14ac:dyDescent="0.2">
      <c r="A1" s="15" t="s">
        <v>0</v>
      </c>
      <c r="B1" s="15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77" t="s">
        <v>7</v>
      </c>
      <c r="V1" s="77"/>
      <c r="W1" s="29"/>
    </row>
    <row r="2" spans="1:23" ht="15" x14ac:dyDescent="0.2">
      <c r="A2" s="15">
        <v>17</v>
      </c>
      <c r="B2" s="15">
        <v>62</v>
      </c>
      <c r="C2" s="1" t="s">
        <v>3</v>
      </c>
      <c r="I2" s="3" t="s">
        <v>8</v>
      </c>
      <c r="J2" s="69" t="s">
        <v>105</v>
      </c>
      <c r="K2" s="71"/>
      <c r="L2" s="70"/>
      <c r="M2" s="69" t="s">
        <v>105</v>
      </c>
      <c r="N2" s="71"/>
      <c r="O2" s="70"/>
      <c r="P2" s="69" t="s">
        <v>105</v>
      </c>
      <c r="Q2" s="71"/>
      <c r="R2" s="70"/>
      <c r="S2" s="69" t="s">
        <v>105</v>
      </c>
      <c r="T2" s="70"/>
      <c r="U2" s="77" t="s">
        <v>105</v>
      </c>
      <c r="V2" s="77"/>
      <c r="W2" s="29"/>
    </row>
    <row r="3" spans="1:23" ht="36" x14ac:dyDescent="0.2">
      <c r="I3" s="4" t="s">
        <v>9</v>
      </c>
      <c r="J3" s="65">
        <v>1.7427999999999999</v>
      </c>
      <c r="K3" s="89"/>
      <c r="L3" s="66"/>
      <c r="M3" s="74">
        <v>1.7568999999999999</v>
      </c>
      <c r="N3" s="75"/>
      <c r="O3" s="76"/>
      <c r="P3" s="74">
        <v>1.7190000000000001</v>
      </c>
      <c r="Q3" s="75"/>
      <c r="R3" s="76"/>
      <c r="S3" s="74">
        <v>1.7482</v>
      </c>
      <c r="T3" s="76"/>
      <c r="U3" s="69">
        <v>1.7783</v>
      </c>
      <c r="V3" s="70"/>
      <c r="W3" s="29"/>
    </row>
    <row r="4" spans="1:23" ht="30" x14ac:dyDescent="0.2">
      <c r="I4" s="2" t="s">
        <v>10</v>
      </c>
      <c r="J4" s="3">
        <v>1.9646999999999999</v>
      </c>
      <c r="K4" s="67">
        <f>J4/J3 -1</f>
        <v>0.12732384668349783</v>
      </c>
      <c r="L4" s="68"/>
      <c r="M4" s="69">
        <v>1.9716</v>
      </c>
      <c r="N4" s="70"/>
      <c r="O4" s="5">
        <f>M4/M3 -1</f>
        <v>0.12220388183732722</v>
      </c>
      <c r="P4" s="69">
        <v>1.9383999999999999</v>
      </c>
      <c r="Q4" s="70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ht="15" x14ac:dyDescent="0.2">
      <c r="I5" s="2" t="s">
        <v>11</v>
      </c>
      <c r="J5" s="30">
        <v>1.8277000000000001</v>
      </c>
      <c r="K5" s="67">
        <f>ROUND(J5/J3,4) - 1</f>
        <v>4.8699999999999966E-2</v>
      </c>
      <c r="L5" s="68"/>
      <c r="M5" s="69">
        <v>1.8434999999999999</v>
      </c>
      <c r="N5" s="70"/>
      <c r="O5" s="5">
        <f>ROUND(M5/M3,4)-1</f>
        <v>4.9299999999999899E-2</v>
      </c>
      <c r="P5" s="69">
        <v>1.8077000000000001</v>
      </c>
      <c r="Q5" s="70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">
      <c r="I6" s="2" t="s">
        <v>12</v>
      </c>
      <c r="J6" s="30">
        <v>2.3231000000000002</v>
      </c>
      <c r="K6" s="67">
        <f>ROUND(J6/J3,4)-1</f>
        <v>0.33299999999999996</v>
      </c>
      <c r="L6" s="68"/>
      <c r="M6" s="69">
        <v>2.3214999999999999</v>
      </c>
      <c r="N6" s="70"/>
      <c r="O6" s="5">
        <f>ROUND(M6/M3,4)-1</f>
        <v>0.32139999999999991</v>
      </c>
      <c r="P6" s="69">
        <v>2.3069000000000002</v>
      </c>
      <c r="Q6" s="70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">
      <c r="V7" s="29"/>
    </row>
    <row r="11" spans="1:23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3" ht="30" x14ac:dyDescent="0.2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ht="15" x14ac:dyDescent="0.2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ht="15" x14ac:dyDescent="0.2">
      <c r="I14" s="2">
        <v>1</v>
      </c>
      <c r="J14" s="13" t="s">
        <v>79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ht="15" x14ac:dyDescent="0.2">
      <c r="I15" s="13">
        <v>2</v>
      </c>
      <c r="J15" s="13" t="s">
        <v>80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ht="15" x14ac:dyDescent="0.2">
      <c r="I16" s="13">
        <v>3</v>
      </c>
      <c r="J16" s="13" t="s">
        <v>82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ht="15" x14ac:dyDescent="0.2">
      <c r="I17" s="2">
        <v>4</v>
      </c>
      <c r="J17" s="2" t="s">
        <v>81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ht="15" x14ac:dyDescent="0.2">
      <c r="I18" s="9">
        <v>5</v>
      </c>
      <c r="J18" s="9" t="s">
        <v>85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U1:V1"/>
    <mergeCell ref="U2:V2"/>
    <mergeCell ref="U3:V3"/>
    <mergeCell ref="S1:T1"/>
    <mergeCell ref="J2:L2"/>
    <mergeCell ref="M2:O2"/>
    <mergeCell ref="P2:R2"/>
    <mergeCell ref="S2:T2"/>
    <mergeCell ref="S3:T3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75" defaultRowHeight="14.25" x14ac:dyDescent="0.2"/>
  <cols>
    <col min="1" max="1" width="16.875" style="20" bestFit="1" customWidth="1"/>
    <col min="2" max="2" width="15.25" style="20" bestFit="1" customWidth="1"/>
    <col min="3" max="3" width="14.375" style="20" bestFit="1" customWidth="1"/>
    <col min="4" max="8" width="8.875" style="20"/>
    <col min="9" max="9" width="35.375" style="20" bestFit="1" customWidth="1"/>
    <col min="10" max="10" width="43.375" style="20" customWidth="1"/>
    <col min="11" max="11" width="36" style="20" bestFit="1" customWidth="1"/>
    <col min="12" max="14" width="36" style="20" customWidth="1"/>
    <col min="15" max="15" width="31.375" style="20" bestFit="1" customWidth="1"/>
    <col min="16" max="16" width="30.375" style="20" customWidth="1"/>
    <col min="17" max="17" width="10.375" style="20" customWidth="1"/>
    <col min="18" max="18" width="20.375" style="20" customWidth="1"/>
    <col min="19" max="19" width="16.75" style="20" customWidth="1"/>
    <col min="20" max="20" width="28.875" style="20" customWidth="1"/>
    <col min="21" max="21" width="35.75" style="20" bestFit="1" customWidth="1"/>
    <col min="22" max="16384" width="8.875" style="20"/>
  </cols>
  <sheetData>
    <row r="1" spans="1:22" ht="15" x14ac:dyDescent="0.2">
      <c r="A1" s="20" t="s">
        <v>0</v>
      </c>
      <c r="B1" s="20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 s="20">
        <v>15</v>
      </c>
      <c r="B2" s="20">
        <v>36</v>
      </c>
      <c r="C2" s="1" t="s">
        <v>58</v>
      </c>
      <c r="I2" s="3" t="s">
        <v>8</v>
      </c>
      <c r="J2" s="69" t="s">
        <v>6</v>
      </c>
      <c r="K2" s="71"/>
      <c r="L2" s="70"/>
      <c r="M2" s="69" t="s">
        <v>6</v>
      </c>
      <c r="N2" s="71"/>
      <c r="O2" s="70"/>
      <c r="P2" s="69" t="s">
        <v>6</v>
      </c>
      <c r="Q2" s="71"/>
      <c r="R2" s="70"/>
      <c r="S2" s="69" t="s">
        <v>6</v>
      </c>
      <c r="T2" s="70"/>
      <c r="U2" s="69" t="s">
        <v>6</v>
      </c>
      <c r="V2" s="70"/>
    </row>
    <row r="3" spans="1:22" ht="36" x14ac:dyDescent="0.2">
      <c r="I3" s="4" t="s">
        <v>9</v>
      </c>
      <c r="J3" s="74">
        <v>1.5758657990203599</v>
      </c>
      <c r="K3" s="75"/>
      <c r="L3" s="76"/>
      <c r="M3" s="74">
        <v>1.5974999999999999</v>
      </c>
      <c r="N3" s="75"/>
      <c r="O3" s="76"/>
      <c r="P3" s="74">
        <v>1.59002881643003</v>
      </c>
      <c r="Q3" s="75"/>
      <c r="R3" s="76"/>
      <c r="S3" s="74">
        <v>1.59024985946683</v>
      </c>
      <c r="T3" s="76"/>
      <c r="U3" s="74">
        <v>1.5943000000000001</v>
      </c>
      <c r="V3" s="76"/>
    </row>
    <row r="4" spans="1:22" ht="30" x14ac:dyDescent="0.2">
      <c r="I4" s="2" t="s">
        <v>10</v>
      </c>
      <c r="J4" s="3">
        <v>2.7644269401354302</v>
      </c>
      <c r="K4" s="67">
        <f>ROUND(J4/J3,4)-1</f>
        <v>0.75419999999999998</v>
      </c>
      <c r="L4" s="68"/>
      <c r="M4" s="69">
        <v>2.7111999999999998</v>
      </c>
      <c r="N4" s="70"/>
      <c r="O4" s="5">
        <f>ROUND(M4/M3,4)-1</f>
        <v>0.69720000000000004</v>
      </c>
      <c r="P4" s="69">
        <v>2.75520184353182</v>
      </c>
      <c r="Q4" s="70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ht="15" x14ac:dyDescent="0.2">
      <c r="I5" s="2" t="s">
        <v>11</v>
      </c>
      <c r="J5" s="3">
        <v>2.0908000000000002</v>
      </c>
      <c r="K5" s="67">
        <f>ROUND(J5/J3,4)-1</f>
        <v>0.32679999999999998</v>
      </c>
      <c r="L5" s="68"/>
      <c r="M5" s="69">
        <v>2.1181999999999999</v>
      </c>
      <c r="N5" s="70"/>
      <c r="O5" s="5">
        <f>ROUND(M5/M3,4)-1</f>
        <v>0.32590000000000008</v>
      </c>
      <c r="P5" s="69">
        <v>2.105</v>
      </c>
      <c r="Q5" s="70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">
      <c r="I6" s="2" t="s">
        <v>12</v>
      </c>
      <c r="J6" s="3">
        <v>2.0024000000000002</v>
      </c>
      <c r="K6" s="67">
        <f>ROUND(J6/J3,4)-1</f>
        <v>0.27069999999999994</v>
      </c>
      <c r="L6" s="68"/>
      <c r="M6" s="69">
        <v>2.0304000000000002</v>
      </c>
      <c r="N6" s="70"/>
      <c r="O6" s="5">
        <f>ROUND(M6/M3,4)-1</f>
        <v>0.27099999999999991</v>
      </c>
      <c r="P6" s="69">
        <v>2.0093999999999999</v>
      </c>
      <c r="Q6" s="70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ht="15" x14ac:dyDescent="0.2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ht="15" x14ac:dyDescent="0.2">
      <c r="I14" s="2">
        <v>1</v>
      </c>
      <c r="J14" s="2" t="s">
        <v>60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ht="15" x14ac:dyDescent="0.2">
      <c r="I15" s="2">
        <v>2</v>
      </c>
      <c r="J15" s="2" t="s">
        <v>61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ht="15" x14ac:dyDescent="0.2">
      <c r="I16" s="2">
        <v>3</v>
      </c>
      <c r="J16" s="2" t="s">
        <v>62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ht="15" x14ac:dyDescent="0.2">
      <c r="I17" s="2">
        <v>4</v>
      </c>
      <c r="J17" s="9" t="s">
        <v>59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C52-97AB-44AB-979F-4157D553A199}">
  <dimension ref="A1:V26"/>
  <sheetViews>
    <sheetView zoomScale="70" zoomScaleNormal="70" workbookViewId="0">
      <selection activeCell="J3" sqref="J3:L3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43.375" style="29" customWidth="1"/>
    <col min="11" max="11" width="36" style="29" bestFit="1" customWidth="1"/>
    <col min="12" max="14" width="36" style="29" customWidth="1"/>
    <col min="15" max="15" width="31.375" style="29" bestFit="1" customWidth="1"/>
    <col min="16" max="16" width="30.375" style="29" customWidth="1"/>
    <col min="17" max="17" width="10.375" style="29" customWidth="1"/>
    <col min="18" max="18" width="66.75" style="29" customWidth="1"/>
    <col min="19" max="19" width="16.75" style="29" customWidth="1"/>
    <col min="20" max="20" width="75.75" style="29" customWidth="1"/>
    <col min="21" max="21" width="35.75" style="29" bestFit="1" customWidth="1"/>
    <col min="22" max="22" width="53.12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9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 s="29">
        <v>15</v>
      </c>
      <c r="B2" s="29">
        <v>36</v>
      </c>
      <c r="C2" s="1" t="s">
        <v>58</v>
      </c>
      <c r="I2" s="39" t="s">
        <v>8</v>
      </c>
      <c r="J2" s="69" t="s">
        <v>104</v>
      </c>
      <c r="K2" s="71"/>
      <c r="L2" s="70"/>
      <c r="M2" s="69" t="s">
        <v>104</v>
      </c>
      <c r="N2" s="71"/>
      <c r="O2" s="70"/>
      <c r="P2" s="69" t="s">
        <v>104</v>
      </c>
      <c r="Q2" s="71"/>
      <c r="R2" s="70"/>
      <c r="S2" s="69" t="s">
        <v>104</v>
      </c>
      <c r="T2" s="70"/>
      <c r="U2" s="69" t="s">
        <v>104</v>
      </c>
      <c r="V2" s="70"/>
    </row>
    <row r="3" spans="1:22" ht="36" x14ac:dyDescent="0.2">
      <c r="I3" s="4" t="s">
        <v>9</v>
      </c>
      <c r="J3" s="74">
        <v>2.5413000000000001</v>
      </c>
      <c r="K3" s="75"/>
      <c r="L3" s="76"/>
      <c r="M3" s="74">
        <v>2.5485000000000002</v>
      </c>
      <c r="N3" s="75"/>
      <c r="O3" s="76"/>
      <c r="P3" s="74">
        <v>2.5335999999999999</v>
      </c>
      <c r="Q3" s="75"/>
      <c r="R3" s="76"/>
      <c r="S3" s="74">
        <v>2.5459000000000001</v>
      </c>
      <c r="T3" s="76"/>
      <c r="U3" s="74">
        <v>2.5407000000000002</v>
      </c>
      <c r="V3" s="76"/>
    </row>
    <row r="4" spans="1:22" ht="30" x14ac:dyDescent="0.2">
      <c r="I4" s="38" t="s">
        <v>10</v>
      </c>
      <c r="J4" s="44">
        <v>2.9329000000000001</v>
      </c>
      <c r="K4" s="67">
        <f>ROUND(J4/J3,4)-1</f>
        <v>0.1540999999999999</v>
      </c>
      <c r="L4" s="68"/>
      <c r="M4" s="69">
        <v>3.8805000000000001</v>
      </c>
      <c r="N4" s="70"/>
      <c r="O4" s="5">
        <f>ROUND(M4/M3,4)-1</f>
        <v>0.52269999999999994</v>
      </c>
      <c r="P4" s="69">
        <v>2.8788</v>
      </c>
      <c r="Q4" s="70"/>
      <c r="R4" s="5">
        <f>ROUND(P4/P3,4)-1</f>
        <v>0.1362000000000001</v>
      </c>
      <c r="S4" s="39"/>
      <c r="T4" s="5">
        <f>ROUND(S4/S3,4)-1</f>
        <v>-1</v>
      </c>
      <c r="U4" s="39">
        <v>4.1750999999999996</v>
      </c>
      <c r="V4" s="5">
        <f>U4/U3-1</f>
        <v>0.64328728303223492</v>
      </c>
    </row>
    <row r="5" spans="1:22" ht="15" x14ac:dyDescent="0.2">
      <c r="I5" s="38" t="s">
        <v>11</v>
      </c>
      <c r="J5" s="39">
        <v>2.927</v>
      </c>
      <c r="K5" s="67">
        <f>ROUND(J5/J3,4)-1</f>
        <v>0.15179999999999993</v>
      </c>
      <c r="L5" s="68"/>
      <c r="M5" s="69">
        <v>2.8975</v>
      </c>
      <c r="N5" s="70"/>
      <c r="O5" s="5">
        <f>ROUND(M5/M3,4)-1</f>
        <v>0.13690000000000002</v>
      </c>
      <c r="P5" s="69">
        <v>2.8921999999999999</v>
      </c>
      <c r="Q5" s="70"/>
      <c r="R5" s="5">
        <f>ROUND(P5/P3,4)-1</f>
        <v>0.14149999999999996</v>
      </c>
      <c r="S5" s="39">
        <v>2.8894000000000002</v>
      </c>
      <c r="T5" s="5">
        <f>ROUND(S5/S3,4)-1</f>
        <v>0.13490000000000002</v>
      </c>
      <c r="U5" s="39">
        <v>2.9001000000000001</v>
      </c>
      <c r="V5" s="5">
        <f>U5/U3-1</f>
        <v>0.14145707875782265</v>
      </c>
    </row>
    <row r="6" spans="1:22" ht="30" x14ac:dyDescent="0.2">
      <c r="I6" s="38" t="s">
        <v>12</v>
      </c>
      <c r="J6" s="44">
        <v>3.0571999999999999</v>
      </c>
      <c r="K6" s="67">
        <f>ROUND(J6/J3,4)-1</f>
        <v>0.20300000000000007</v>
      </c>
      <c r="L6" s="68"/>
      <c r="M6" s="69">
        <v>3.0760000000000001</v>
      </c>
      <c r="N6" s="70"/>
      <c r="O6" s="5">
        <f>ROUND(M6/M3,4)-1</f>
        <v>0.20700000000000007</v>
      </c>
      <c r="P6" s="69">
        <v>3.0547</v>
      </c>
      <c r="Q6" s="70"/>
      <c r="R6" s="5">
        <f>ROUND(P6/P3,4)-1</f>
        <v>0.20569999999999999</v>
      </c>
      <c r="S6" s="44">
        <v>3.0503</v>
      </c>
      <c r="T6" s="5">
        <f>ROUND(S6/S3,4)-1</f>
        <v>0.19809999999999994</v>
      </c>
      <c r="U6" s="44">
        <v>3.0446</v>
      </c>
      <c r="V6" s="5">
        <f>U6/U3-1</f>
        <v>0.1983311685755893</v>
      </c>
    </row>
    <row r="11" spans="1:22" ht="15" x14ac:dyDescent="0.2">
      <c r="I11" s="38" t="s">
        <v>13</v>
      </c>
      <c r="J11" s="38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38" t="s">
        <v>16</v>
      </c>
      <c r="J12" s="38" t="s">
        <v>15</v>
      </c>
      <c r="K12" s="14">
        <v>2.7771028780357798</v>
      </c>
      <c r="L12" s="5">
        <f>ROUND(K12/M3,4)-1</f>
        <v>8.9699999999999891E-2</v>
      </c>
      <c r="M12" s="14">
        <v>2.77976258862126</v>
      </c>
      <c r="N12" s="5">
        <f>ROUND(M12/P3,4)-1</f>
        <v>9.7199999999999953E-2</v>
      </c>
      <c r="O12" s="19">
        <v>2.77599378277867</v>
      </c>
      <c r="P12" s="5">
        <f>ROUND(O12/S3,4)-1</f>
        <v>9.0400000000000036E-2</v>
      </c>
      <c r="Q12" s="19">
        <v>2.8000348036949099</v>
      </c>
      <c r="R12" s="5">
        <f>ROUND(Q12/U3,4)-1</f>
        <v>0.10210000000000008</v>
      </c>
    </row>
    <row r="13" spans="1:22" ht="15" x14ac:dyDescent="0.2">
      <c r="I13" s="38" t="s">
        <v>20</v>
      </c>
      <c r="J13" s="38" t="s">
        <v>15</v>
      </c>
      <c r="K13" s="19">
        <v>2.7461000000000002</v>
      </c>
      <c r="L13" s="5">
        <f>(ROUND(K13/M3,4)-1)</f>
        <v>7.7499999999999902E-2</v>
      </c>
      <c r="M13" s="19">
        <v>2.7467999999999999</v>
      </c>
      <c r="N13" s="5">
        <f>ROUND(M13/P3,4)-1</f>
        <v>8.4100000000000064E-2</v>
      </c>
      <c r="O13" s="19">
        <v>2.7490999999999999</v>
      </c>
      <c r="P13" s="5">
        <f>ROUND(O13/S3,4)-1</f>
        <v>7.9800000000000093E-2</v>
      </c>
      <c r="Q13" s="19">
        <v>2.7299000000000002</v>
      </c>
      <c r="R13" s="5">
        <f>ROUND(Q13/U3,4)-1</f>
        <v>7.4500000000000011E-2</v>
      </c>
    </row>
    <row r="14" spans="1:22" ht="15" x14ac:dyDescent="0.2">
      <c r="I14" s="38">
        <v>1</v>
      </c>
      <c r="J14" s="38" t="s">
        <v>100</v>
      </c>
      <c r="K14" s="14">
        <v>2.7050000000000001</v>
      </c>
      <c r="L14" s="5">
        <f>(ROUND(K14/M3,4)-1)</f>
        <v>6.1399999999999899E-2</v>
      </c>
      <c r="M14" s="14">
        <v>2.6833</v>
      </c>
      <c r="N14" s="5">
        <f>ROUND(M14/P3,4)-1</f>
        <v>5.909999999999993E-2</v>
      </c>
      <c r="O14" s="19">
        <v>2.6985999999999999</v>
      </c>
      <c r="P14" s="5">
        <f>ROUND(O14/S3,4)-1</f>
        <v>6.0000000000000053E-2</v>
      </c>
      <c r="Q14" s="19">
        <v>2.7054999999999998</v>
      </c>
      <c r="R14" s="5">
        <f>ROUND(Q14/U3,4)-1</f>
        <v>6.4899999999999958E-2</v>
      </c>
    </row>
    <row r="15" spans="1:22" ht="15" x14ac:dyDescent="0.2">
      <c r="I15" s="38">
        <v>2</v>
      </c>
      <c r="J15" s="38" t="s">
        <v>101</v>
      </c>
      <c r="K15" s="14">
        <v>2.68405</v>
      </c>
      <c r="L15" s="5">
        <f>(ROUND(K15/M3,4)-1)</f>
        <v>5.3199999999999914E-2</v>
      </c>
      <c r="M15" s="14">
        <v>2.6777000000000002</v>
      </c>
      <c r="N15" s="5">
        <f>ROUND(M15/P3,4)-1</f>
        <v>5.6899999999999951E-2</v>
      </c>
      <c r="O15" s="19">
        <v>2.6697000000000002</v>
      </c>
      <c r="P15" s="5">
        <f>ROUND(O15/S3,4)-1</f>
        <v>4.8599999999999977E-2</v>
      </c>
      <c r="Q15" s="19">
        <v>2.6892999999999998</v>
      </c>
      <c r="R15" s="5">
        <f>ROUND(Q15/U3,4)-1</f>
        <v>5.8499999999999996E-2</v>
      </c>
    </row>
    <row r="16" spans="1:22" ht="15" x14ac:dyDescent="0.2">
      <c r="I16" s="38">
        <v>3</v>
      </c>
      <c r="J16" s="38" t="s">
        <v>102</v>
      </c>
      <c r="K16" s="14">
        <v>2.6648999999999998</v>
      </c>
      <c r="L16" s="22">
        <f>(ROUND(K16/M3,4)-1)</f>
        <v>4.5700000000000074E-2</v>
      </c>
      <c r="M16" s="14">
        <v>2.6655000000000002</v>
      </c>
      <c r="N16" s="22">
        <f>ROUND(M16/P3,4)-1</f>
        <v>5.2100000000000035E-2</v>
      </c>
      <c r="O16" s="19">
        <v>2.6631</v>
      </c>
      <c r="P16" s="22">
        <f>ROUND(O16/S3,4)-1</f>
        <v>4.6000000000000041E-2</v>
      </c>
      <c r="Q16" s="19">
        <v>2.6556000000000002</v>
      </c>
      <c r="R16" s="22">
        <f>ROUND(Q16/U3,4)-1</f>
        <v>4.5199999999999907E-2</v>
      </c>
    </row>
    <row r="17" spans="9:20" ht="15" x14ac:dyDescent="0.2">
      <c r="I17" s="38">
        <v>4</v>
      </c>
      <c r="J17" s="9" t="s">
        <v>103</v>
      </c>
      <c r="K17" s="24">
        <v>2.6564000000000001</v>
      </c>
      <c r="L17" s="23">
        <f>(ROUND(K17/M3,4)-1)</f>
        <v>4.2300000000000004E-2</v>
      </c>
      <c r="M17" s="24">
        <v>2.6432000000000002</v>
      </c>
      <c r="N17" s="23">
        <f>ROUND(M17/P3,4)-1</f>
        <v>4.3299999999999894E-2</v>
      </c>
      <c r="O17" s="25">
        <v>2.6532</v>
      </c>
      <c r="P17" s="23">
        <f>ROUND(O17/S3,4)-1</f>
        <v>4.2100000000000026E-2</v>
      </c>
      <c r="Q17" s="25">
        <v>2.6501000000000001</v>
      </c>
      <c r="R17" s="23">
        <f>ROUND(Q17/U3,4)-1</f>
        <v>4.3099999999999916E-2</v>
      </c>
    </row>
    <row r="26" spans="9:20" x14ac:dyDescent="0.2">
      <c r="T26" s="29" t="s">
        <v>73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J23" sqref="J23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43.375" style="29" customWidth="1"/>
    <col min="11" max="11" width="36" style="29" bestFit="1" customWidth="1"/>
    <col min="12" max="14" width="36" style="29" customWidth="1"/>
    <col min="15" max="15" width="31.375" style="29" bestFit="1" customWidth="1"/>
    <col min="16" max="16" width="30.375" style="29" customWidth="1"/>
    <col min="17" max="17" width="10.375" style="29" customWidth="1"/>
    <col min="18" max="18" width="20.375" style="29" customWidth="1"/>
    <col min="19" max="19" width="16.75" style="29" customWidth="1"/>
    <col min="20" max="20" width="68.25" style="29" customWidth="1"/>
    <col min="21" max="21" width="35.75" style="29" bestFit="1" customWidth="1"/>
    <col min="22" max="22" width="36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 s="29">
        <v>15</v>
      </c>
      <c r="B2" s="29">
        <v>36</v>
      </c>
      <c r="C2" s="1" t="s">
        <v>58</v>
      </c>
      <c r="I2" s="3" t="s">
        <v>8</v>
      </c>
      <c r="J2" s="69" t="s">
        <v>98</v>
      </c>
      <c r="K2" s="71"/>
      <c r="L2" s="70"/>
      <c r="M2" s="69" t="s">
        <v>98</v>
      </c>
      <c r="N2" s="71"/>
      <c r="O2" s="70"/>
      <c r="P2" s="69" t="s">
        <v>98</v>
      </c>
      <c r="Q2" s="71"/>
      <c r="R2" s="70"/>
      <c r="S2" s="69" t="s">
        <v>98</v>
      </c>
      <c r="T2" s="70"/>
      <c r="U2" s="69" t="s">
        <v>99</v>
      </c>
      <c r="V2" s="70"/>
    </row>
    <row r="3" spans="1:22" ht="36" x14ac:dyDescent="0.2">
      <c r="I3" s="4" t="s">
        <v>9</v>
      </c>
      <c r="J3" s="74">
        <v>1.3918999999999999</v>
      </c>
      <c r="K3" s="75"/>
      <c r="L3" s="76"/>
      <c r="M3" s="74">
        <v>1.4401999999999999</v>
      </c>
      <c r="N3" s="75"/>
      <c r="O3" s="76"/>
      <c r="P3" s="74">
        <v>1.4033</v>
      </c>
      <c r="Q3" s="75"/>
      <c r="R3" s="76"/>
      <c r="S3" s="74">
        <v>1.409</v>
      </c>
      <c r="T3" s="76"/>
      <c r="U3" s="74">
        <v>1.423</v>
      </c>
      <c r="V3" s="76"/>
    </row>
    <row r="4" spans="1:22" ht="30" x14ac:dyDescent="0.2">
      <c r="I4" s="2" t="s">
        <v>10</v>
      </c>
      <c r="J4" s="3">
        <v>2.1012</v>
      </c>
      <c r="K4" s="67">
        <f>ROUND(J4/J3,4)-1</f>
        <v>0.50960000000000005</v>
      </c>
      <c r="L4" s="68"/>
      <c r="M4" s="69">
        <v>2.1937000000000002</v>
      </c>
      <c r="N4" s="70"/>
      <c r="O4" s="5">
        <f>ROUND(M4/M3,4)-1</f>
        <v>0.52320000000000011</v>
      </c>
      <c r="P4" s="69">
        <v>2.1276999999999999</v>
      </c>
      <c r="Q4" s="70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ht="15" x14ac:dyDescent="0.2">
      <c r="I5" s="2" t="s">
        <v>11</v>
      </c>
      <c r="J5" s="3">
        <v>1.6252</v>
      </c>
      <c r="K5" s="67">
        <f>ROUND(J5/J3,4)-1</f>
        <v>0.16759999999999997</v>
      </c>
      <c r="L5" s="68"/>
      <c r="M5" s="69">
        <v>1.6619999999999999</v>
      </c>
      <c r="N5" s="70"/>
      <c r="O5" s="5">
        <f>ROUND(M5/M3,4)-1</f>
        <v>0.15399999999999991</v>
      </c>
      <c r="P5" s="69">
        <v>1.6387</v>
      </c>
      <c r="Q5" s="70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">
      <c r="I6" s="2" t="s">
        <v>12</v>
      </c>
      <c r="J6" s="3">
        <v>1.7434000000000001</v>
      </c>
      <c r="K6" s="67">
        <f>ROUND(J6/J3,4)-1</f>
        <v>0.25249999999999995</v>
      </c>
      <c r="L6" s="68"/>
      <c r="M6" s="69">
        <v>1.7850999999999999</v>
      </c>
      <c r="N6" s="70"/>
      <c r="O6" s="5">
        <f>ROUND(M6/M3,4)-1</f>
        <v>0.23950000000000005</v>
      </c>
      <c r="P6" s="69">
        <v>1.7501</v>
      </c>
      <c r="Q6" s="70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ht="15" x14ac:dyDescent="0.2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ht="15" x14ac:dyDescent="0.2">
      <c r="I14" s="2">
        <v>1</v>
      </c>
      <c r="J14" s="2" t="s">
        <v>74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ht="15" x14ac:dyDescent="0.2">
      <c r="I15" s="2">
        <v>2</v>
      </c>
      <c r="J15" s="2" t="s">
        <v>75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ht="15" x14ac:dyDescent="0.2">
      <c r="I16" s="2">
        <v>3</v>
      </c>
      <c r="J16" s="2" t="s">
        <v>76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ht="15" x14ac:dyDescent="0.2">
      <c r="I17" s="2">
        <v>4</v>
      </c>
      <c r="J17" s="9" t="s">
        <v>77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">
      <c r="T26" s="29" t="s">
        <v>73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U2" sqref="U2:V2"/>
    </sheetView>
  </sheetViews>
  <sheetFormatPr defaultColWidth="8.875" defaultRowHeight="14.25" x14ac:dyDescent="0.2"/>
  <cols>
    <col min="1" max="1" width="16.875" style="21" bestFit="1" customWidth="1"/>
    <col min="2" max="2" width="15.25" style="21" bestFit="1" customWidth="1"/>
    <col min="3" max="3" width="14.375" style="21" bestFit="1" customWidth="1"/>
    <col min="4" max="8" width="8.875" style="21"/>
    <col min="9" max="9" width="35.375" style="21" bestFit="1" customWidth="1"/>
    <col min="10" max="10" width="43.375" style="21" customWidth="1"/>
    <col min="11" max="11" width="36" style="21" bestFit="1" customWidth="1"/>
    <col min="12" max="14" width="36" style="21" customWidth="1"/>
    <col min="15" max="15" width="31.375" style="21" bestFit="1" customWidth="1"/>
    <col min="16" max="16" width="30.375" style="21" customWidth="1"/>
    <col min="17" max="17" width="10.375" style="21" customWidth="1"/>
    <col min="18" max="18" width="20.375" style="21" customWidth="1"/>
    <col min="19" max="19" width="16.75" style="21" customWidth="1"/>
    <col min="20" max="20" width="28.875" style="21" customWidth="1"/>
    <col min="21" max="21" width="35.75" style="21" bestFit="1" customWidth="1"/>
    <col min="22" max="16384" width="8.875" style="21"/>
  </cols>
  <sheetData>
    <row r="1" spans="1:22" ht="15" x14ac:dyDescent="0.2">
      <c r="A1" s="21" t="s">
        <v>0</v>
      </c>
      <c r="B1" s="21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78</v>
      </c>
      <c r="V1" s="70"/>
    </row>
    <row r="2" spans="1:22" ht="15" x14ac:dyDescent="0.2">
      <c r="A2" s="21">
        <v>15</v>
      </c>
      <c r="B2" s="21">
        <v>36</v>
      </c>
      <c r="C2" s="1" t="s">
        <v>58</v>
      </c>
      <c r="I2" s="3" t="s">
        <v>8</v>
      </c>
      <c r="J2" s="69" t="s">
        <v>98</v>
      </c>
      <c r="K2" s="71"/>
      <c r="L2" s="70"/>
      <c r="M2" s="69" t="s">
        <v>98</v>
      </c>
      <c r="N2" s="71"/>
      <c r="O2" s="70"/>
      <c r="P2" s="69" t="s">
        <v>98</v>
      </c>
      <c r="Q2" s="71"/>
      <c r="R2" s="70"/>
      <c r="S2" s="69" t="s">
        <v>98</v>
      </c>
      <c r="T2" s="70"/>
      <c r="U2" s="69" t="s">
        <v>98</v>
      </c>
      <c r="V2" s="70"/>
    </row>
    <row r="3" spans="1:22" ht="36" x14ac:dyDescent="0.2">
      <c r="I3" s="4" t="s">
        <v>9</v>
      </c>
      <c r="J3" s="74">
        <v>1.3918999999999999</v>
      </c>
      <c r="K3" s="75"/>
      <c r="L3" s="76"/>
      <c r="M3" s="74">
        <v>1.4401999999999999</v>
      </c>
      <c r="N3" s="75"/>
      <c r="O3" s="76"/>
      <c r="P3" s="74">
        <v>1.4033</v>
      </c>
      <c r="Q3" s="75"/>
      <c r="R3" s="76"/>
      <c r="S3" s="74">
        <v>1.409</v>
      </c>
      <c r="T3" s="76"/>
      <c r="U3" s="74">
        <v>1.4252</v>
      </c>
      <c r="V3" s="76"/>
    </row>
    <row r="4" spans="1:22" ht="30" x14ac:dyDescent="0.2">
      <c r="I4" s="2" t="s">
        <v>10</v>
      </c>
      <c r="J4" s="3">
        <v>2.1012</v>
      </c>
      <c r="K4" s="67">
        <f>ROUND(J4/J3,4)-1</f>
        <v>0.50960000000000005</v>
      </c>
      <c r="L4" s="68"/>
      <c r="M4" s="69">
        <v>2.1937000000000002</v>
      </c>
      <c r="N4" s="70"/>
      <c r="O4" s="5">
        <f>ROUND(M4/M3,4)-1</f>
        <v>0.52320000000000011</v>
      </c>
      <c r="P4" s="69">
        <v>2.1276999999999999</v>
      </c>
      <c r="Q4" s="70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ht="15" x14ac:dyDescent="0.2">
      <c r="I5" s="2" t="s">
        <v>11</v>
      </c>
      <c r="J5" s="3">
        <v>1.6252</v>
      </c>
      <c r="K5" s="67">
        <f>ROUND(J5/J3,4)-1</f>
        <v>0.16759999999999997</v>
      </c>
      <c r="L5" s="68"/>
      <c r="M5" s="69">
        <v>1.6619999999999999</v>
      </c>
      <c r="N5" s="70"/>
      <c r="O5" s="5">
        <f>ROUND(M5/M3,4)-1</f>
        <v>0.15399999999999991</v>
      </c>
      <c r="P5" s="69">
        <v>1.6387</v>
      </c>
      <c r="Q5" s="70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">
      <c r="I6" s="2" t="s">
        <v>12</v>
      </c>
      <c r="J6" s="3">
        <v>1.7434000000000001</v>
      </c>
      <c r="K6" s="67">
        <f>ROUND(J6/J3,4)-1</f>
        <v>0.25249999999999995</v>
      </c>
      <c r="L6" s="68"/>
      <c r="M6" s="69">
        <v>1.7850999999999999</v>
      </c>
      <c r="N6" s="70"/>
      <c r="O6" s="5">
        <f>ROUND(M6/M3,4)-1</f>
        <v>0.23950000000000005</v>
      </c>
      <c r="P6" s="69">
        <v>1.7501</v>
      </c>
      <c r="Q6" s="70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ht="15" x14ac:dyDescent="0.2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ht="15" x14ac:dyDescent="0.2">
      <c r="I14" s="2">
        <v>1</v>
      </c>
      <c r="J14" s="2" t="s">
        <v>63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ht="15" x14ac:dyDescent="0.2">
      <c r="I15" s="2">
        <v>2</v>
      </c>
      <c r="J15" s="2" t="s">
        <v>66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ht="15" x14ac:dyDescent="0.2">
      <c r="I16" s="2">
        <v>3</v>
      </c>
      <c r="J16" s="2" t="s">
        <v>65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ht="15" x14ac:dyDescent="0.2">
      <c r="I17" s="2">
        <v>4</v>
      </c>
      <c r="J17" s="9" t="s">
        <v>64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">
      <c r="I27" s="21" t="s">
        <v>73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75" defaultRowHeight="14.25" x14ac:dyDescent="0.2"/>
  <cols>
    <col min="1" max="1" width="16.875" style="12" bestFit="1" customWidth="1"/>
    <col min="2" max="2" width="15.25" style="12" bestFit="1" customWidth="1"/>
    <col min="3" max="3" width="14.375" style="12" bestFit="1" customWidth="1"/>
    <col min="4" max="8" width="8.875" style="12"/>
    <col min="9" max="9" width="35.375" style="12" bestFit="1" customWidth="1"/>
    <col min="10" max="10" width="43.375" style="12" customWidth="1"/>
    <col min="11" max="11" width="36" style="12" bestFit="1" customWidth="1"/>
    <col min="12" max="14" width="36" style="12" customWidth="1"/>
    <col min="15" max="15" width="31.375" style="12" bestFit="1" customWidth="1"/>
    <col min="16" max="16" width="30.375" style="12" customWidth="1"/>
    <col min="17" max="17" width="10.375" style="12" customWidth="1"/>
    <col min="18" max="18" width="20.375" style="12" customWidth="1"/>
    <col min="19" max="19" width="16.75" style="12" customWidth="1"/>
    <col min="20" max="20" width="28.875" style="12" customWidth="1"/>
    <col min="21" max="21" width="35.75" style="12" bestFit="1" customWidth="1"/>
    <col min="22" max="16384" width="8.875" style="12"/>
  </cols>
  <sheetData>
    <row r="1" spans="1:22" ht="15" x14ac:dyDescent="0.2">
      <c r="A1" s="12" t="s">
        <v>0</v>
      </c>
      <c r="B1" s="12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 s="12">
        <v>12</v>
      </c>
      <c r="B2" s="12">
        <v>26</v>
      </c>
      <c r="C2" s="1" t="s">
        <v>47</v>
      </c>
      <c r="I2" s="3" t="s">
        <v>8</v>
      </c>
      <c r="J2" s="69" t="s">
        <v>6</v>
      </c>
      <c r="K2" s="71"/>
      <c r="L2" s="70"/>
      <c r="M2" s="69" t="s">
        <v>6</v>
      </c>
      <c r="N2" s="71"/>
      <c r="O2" s="70"/>
      <c r="P2" s="69" t="s">
        <v>6</v>
      </c>
      <c r="Q2" s="71"/>
      <c r="R2" s="70"/>
      <c r="S2" s="69" t="s">
        <v>6</v>
      </c>
      <c r="T2" s="70"/>
      <c r="U2" s="69" t="s">
        <v>6</v>
      </c>
      <c r="V2" s="70"/>
    </row>
    <row r="3" spans="1:22" ht="36" x14ac:dyDescent="0.2">
      <c r="I3" s="4" t="s">
        <v>9</v>
      </c>
      <c r="J3" s="74">
        <v>1.1397999999999999</v>
      </c>
      <c r="K3" s="75"/>
      <c r="L3" s="76"/>
      <c r="M3" s="74">
        <v>1.1405000000000001</v>
      </c>
      <c r="N3" s="75"/>
      <c r="O3" s="76"/>
      <c r="P3" s="74">
        <v>1.1354</v>
      </c>
      <c r="Q3" s="75"/>
      <c r="R3" s="76"/>
      <c r="S3" s="74">
        <v>1.1472</v>
      </c>
      <c r="T3" s="76"/>
      <c r="U3" s="74">
        <v>1.129</v>
      </c>
      <c r="V3" s="76"/>
    </row>
    <row r="4" spans="1:22" ht="30" x14ac:dyDescent="0.2">
      <c r="I4" s="2" t="s">
        <v>10</v>
      </c>
      <c r="J4" s="3">
        <v>1.3655999999999999</v>
      </c>
      <c r="K4" s="67">
        <f>ROUND(J4/J3,4)-1</f>
        <v>0.19809999999999994</v>
      </c>
      <c r="L4" s="68"/>
      <c r="M4" s="69">
        <v>1.3802000000000001</v>
      </c>
      <c r="N4" s="70"/>
      <c r="O4" s="5">
        <f>ROUND(M4/M3,4)-1</f>
        <v>0.21019999999999994</v>
      </c>
      <c r="P4" s="69">
        <v>1.3492</v>
      </c>
      <c r="Q4" s="70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ht="15" x14ac:dyDescent="0.2">
      <c r="I5" s="2" t="s">
        <v>11</v>
      </c>
      <c r="J5" s="3">
        <v>1.2448999999999999</v>
      </c>
      <c r="K5" s="67">
        <f>ROUND(J5/J3,4)-1</f>
        <v>9.220000000000006E-2</v>
      </c>
      <c r="L5" s="68"/>
      <c r="M5" s="69">
        <v>1.2455000000000001</v>
      </c>
      <c r="N5" s="70"/>
      <c r="O5" s="5">
        <f>ROUND(M5/M3,4)-1</f>
        <v>9.2100000000000071E-2</v>
      </c>
      <c r="P5" s="69">
        <v>1.2343</v>
      </c>
      <c r="Q5" s="70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">
      <c r="I6" s="2" t="s">
        <v>12</v>
      </c>
      <c r="J6" s="3">
        <v>1.6634</v>
      </c>
      <c r="K6" s="67">
        <f>ROUND(J6/J3,4)-1</f>
        <v>0.45940000000000003</v>
      </c>
      <c r="L6" s="68"/>
      <c r="M6" s="69">
        <v>1.6489</v>
      </c>
      <c r="N6" s="70"/>
      <c r="O6" s="5">
        <f>ROUND(M6/M3,4)-1</f>
        <v>0.44579999999999997</v>
      </c>
      <c r="P6" s="69">
        <v>1.6713</v>
      </c>
      <c r="Q6" s="70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ht="15" x14ac:dyDescent="0.2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ht="15" x14ac:dyDescent="0.2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ht="15" x14ac:dyDescent="0.2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ht="15" x14ac:dyDescent="0.2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ht="15" x14ac:dyDescent="0.2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AC0A-F004-43A1-8FCF-741464391997}">
  <dimension ref="A1:V18"/>
  <sheetViews>
    <sheetView topLeftCell="G4" zoomScale="85" zoomScaleNormal="85" workbookViewId="0">
      <selection activeCell="M18" sqref="M18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35.125" style="29" customWidth="1"/>
    <col min="11" max="11" width="25.75" style="29" customWidth="1"/>
    <col min="12" max="12" width="22.875" style="29" customWidth="1"/>
    <col min="13" max="13" width="22.125" style="29" customWidth="1"/>
    <col min="14" max="14" width="18" style="29" customWidth="1"/>
    <col min="15" max="15" width="49.125" style="29" customWidth="1"/>
    <col min="16" max="16" width="18.375" style="29" customWidth="1"/>
    <col min="17" max="17" width="18.625" style="29" customWidth="1"/>
    <col min="18" max="18" width="52.125" style="29" customWidth="1"/>
    <col min="19" max="19" width="54.75" style="29" customWidth="1"/>
    <col min="20" max="20" width="32" style="29" customWidth="1"/>
    <col min="21" max="21" width="46" style="29" customWidth="1"/>
    <col min="22" max="22" width="3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55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77" t="s">
        <v>7</v>
      </c>
      <c r="V1" s="77"/>
    </row>
    <row r="2" spans="1:22" ht="15" x14ac:dyDescent="0.2">
      <c r="A2" s="29">
        <v>42</v>
      </c>
      <c r="B2" s="29">
        <v>132</v>
      </c>
      <c r="C2" s="1" t="s">
        <v>34</v>
      </c>
      <c r="I2" s="55" t="s">
        <v>8</v>
      </c>
      <c r="J2" s="69" t="s">
        <v>91</v>
      </c>
      <c r="K2" s="71"/>
      <c r="L2" s="70"/>
      <c r="M2" s="69" t="s">
        <v>91</v>
      </c>
      <c r="N2" s="71"/>
      <c r="O2" s="70"/>
      <c r="P2" s="69" t="s">
        <v>91</v>
      </c>
      <c r="Q2" s="71"/>
      <c r="R2" s="70"/>
      <c r="S2" s="69" t="s">
        <v>91</v>
      </c>
      <c r="T2" s="71"/>
      <c r="U2" s="69" t="s">
        <v>119</v>
      </c>
      <c r="V2" s="71"/>
    </row>
    <row r="3" spans="1:22" ht="36" x14ac:dyDescent="0.2">
      <c r="I3" s="4" t="s">
        <v>9</v>
      </c>
      <c r="J3" s="78">
        <v>1.70010231200476</v>
      </c>
      <c r="K3" s="79"/>
      <c r="L3" s="80"/>
      <c r="M3" s="78">
        <v>1.7062879692116699</v>
      </c>
      <c r="N3" s="79"/>
      <c r="O3" s="80"/>
      <c r="P3" s="78">
        <v>1.68401705046762</v>
      </c>
      <c r="Q3" s="79"/>
      <c r="R3" s="80"/>
      <c r="S3" s="78">
        <v>1.68094381772951</v>
      </c>
      <c r="T3" s="80"/>
      <c r="U3" s="81">
        <v>1.6887980329188099</v>
      </c>
      <c r="V3" s="81"/>
    </row>
    <row r="4" spans="1:22" ht="30" x14ac:dyDescent="0.2">
      <c r="I4" s="54" t="s">
        <v>10</v>
      </c>
      <c r="J4" s="19">
        <v>2.76839156747908</v>
      </c>
      <c r="K4" s="67">
        <f>ROUND(J4/J3,4)-1</f>
        <v>0.62840000000000007</v>
      </c>
      <c r="L4" s="68"/>
      <c r="M4" s="82">
        <v>2.67969474413783</v>
      </c>
      <c r="N4" s="83"/>
      <c r="O4" s="5">
        <f>ROUND(M4/M3,4)-1</f>
        <v>0.57050000000000001</v>
      </c>
      <c r="P4" s="82">
        <v>3.09840854986648</v>
      </c>
      <c r="Q4" s="83"/>
      <c r="R4" s="5">
        <f>ROUND(P4/P3,4)-1</f>
        <v>0.83990000000000009</v>
      </c>
      <c r="S4" s="19">
        <v>2.6518709849078101</v>
      </c>
      <c r="T4" s="5">
        <f>ROUND(S4/S3,4)-1</f>
        <v>0.57759999999999989</v>
      </c>
      <c r="U4" s="19">
        <v>1.7437690556052801</v>
      </c>
      <c r="V4" s="5">
        <f>U4/U3-1</f>
        <v>3.2550382943934197E-2</v>
      </c>
    </row>
    <row r="5" spans="1:22" ht="15" x14ac:dyDescent="0.2">
      <c r="I5" s="54" t="s">
        <v>11</v>
      </c>
      <c r="J5" s="19">
        <v>1.7001999999999999</v>
      </c>
      <c r="K5" s="67">
        <f>ROUND(J5/J3,4)-1</f>
        <v>9.9999999999988987E-5</v>
      </c>
      <c r="L5" s="68"/>
      <c r="M5" s="82">
        <v>1.7070000000000001</v>
      </c>
      <c r="N5" s="83"/>
      <c r="O5" s="5">
        <f>ROUND(M5/M3,4)-1</f>
        <v>3.9999999999995595E-4</v>
      </c>
      <c r="P5" s="82">
        <v>1.6850000000000001</v>
      </c>
      <c r="Q5" s="83"/>
      <c r="R5" s="5">
        <f>ROUND(P5/P3,4)-1</f>
        <v>5.9999999999993392E-4</v>
      </c>
      <c r="S5" s="19">
        <v>1.6815</v>
      </c>
      <c r="T5" s="5">
        <f>ROUND(S5/S3,4)-1</f>
        <v>2.9999999999996696E-4</v>
      </c>
      <c r="U5" s="19">
        <v>1.6898</v>
      </c>
      <c r="V5" s="5">
        <f>U5/U3-1</f>
        <v>5.9330189972950365E-4</v>
      </c>
    </row>
    <row r="6" spans="1:22" ht="30" x14ac:dyDescent="0.2">
      <c r="I6" s="54" t="s">
        <v>12</v>
      </c>
      <c r="J6" s="19">
        <v>1.9125000000000001</v>
      </c>
      <c r="K6" s="67">
        <f>ROUND(J6/J3,4)-1</f>
        <v>0.12490000000000001</v>
      </c>
      <c r="L6" s="68"/>
      <c r="M6" s="82">
        <v>1.8948</v>
      </c>
      <c r="N6" s="83"/>
      <c r="O6" s="5">
        <f>ROUND(M6/M3,4)-1</f>
        <v>0.11050000000000004</v>
      </c>
      <c r="P6" s="82">
        <v>1.8818999999999999</v>
      </c>
      <c r="Q6" s="83"/>
      <c r="R6" s="5">
        <f>ROUND(P6/P3,4)-1</f>
        <v>0.11749999999999994</v>
      </c>
      <c r="S6" s="19">
        <v>1.9047000000000001</v>
      </c>
      <c r="T6" s="5">
        <f>ROUND(S6/S3,4)-1</f>
        <v>0.1331</v>
      </c>
      <c r="U6" s="19">
        <v>1.9218</v>
      </c>
      <c r="V6" s="5">
        <f>U6/U3-1</f>
        <v>0.1379691132624572</v>
      </c>
    </row>
    <row r="11" spans="1:22" ht="30" x14ac:dyDescent="0.2">
      <c r="I11" s="54" t="s">
        <v>13</v>
      </c>
      <c r="J11" s="54" t="s">
        <v>14</v>
      </c>
      <c r="K11" s="84" t="s">
        <v>17</v>
      </c>
      <c r="L11" s="84"/>
      <c r="M11" s="84" t="s">
        <v>18</v>
      </c>
      <c r="N11" s="84"/>
      <c r="O11" s="77" t="s">
        <v>19</v>
      </c>
      <c r="P11" s="77"/>
      <c r="Q11" s="77" t="s">
        <v>36</v>
      </c>
      <c r="R11" s="77"/>
    </row>
    <row r="12" spans="1:22" ht="30" x14ac:dyDescent="0.2">
      <c r="I12" s="54" t="s">
        <v>16</v>
      </c>
      <c r="J12" s="54" t="s">
        <v>15</v>
      </c>
      <c r="K12" s="14">
        <v>1.7291981295236101</v>
      </c>
      <c r="L12" s="22">
        <f>K12/M3-1</f>
        <v>1.3426901393746027E-2</v>
      </c>
      <c r="M12" s="14">
        <v>1.7031508252551999</v>
      </c>
      <c r="N12" s="22">
        <f>M12/P3-1</f>
        <v>1.1361984002636438E-2</v>
      </c>
      <c r="O12" s="19">
        <v>1.70514059872124</v>
      </c>
      <c r="P12" s="22">
        <f>O12/S3-1</f>
        <v>1.4394758906584482E-2</v>
      </c>
      <c r="Q12" s="61">
        <v>1.71272398524397</v>
      </c>
      <c r="R12" s="22">
        <f>Q12/U3-1</f>
        <v>1.416744445385687E-2</v>
      </c>
    </row>
    <row r="13" spans="1:22" ht="15" x14ac:dyDescent="0.2">
      <c r="I13" s="54" t="s">
        <v>20</v>
      </c>
      <c r="J13" s="54" t="s">
        <v>15</v>
      </c>
      <c r="K13" s="19">
        <v>1.7170000000000001</v>
      </c>
      <c r="L13" s="22">
        <f>K13/M3-1</f>
        <v>6.277973578679763E-3</v>
      </c>
      <c r="M13" s="19">
        <v>1.6902999999999999</v>
      </c>
      <c r="N13" s="22">
        <f>M13/P3-1</f>
        <v>3.7309298802141733E-3</v>
      </c>
      <c r="O13" s="19">
        <v>1.6923999999999999</v>
      </c>
      <c r="P13" s="22">
        <f>O13/S3-1</f>
        <v>6.8153272879543092E-3</v>
      </c>
      <c r="Q13" s="61">
        <v>1.7001500000000001</v>
      </c>
      <c r="R13" s="22">
        <f>Q13/U3-1</f>
        <v>6.7219210704374532E-3</v>
      </c>
    </row>
    <row r="14" spans="1:22" ht="15" x14ac:dyDescent="0.2">
      <c r="I14" s="54">
        <v>1</v>
      </c>
      <c r="J14" s="59" t="s">
        <v>120</v>
      </c>
      <c r="K14" s="14">
        <v>1.7111000000000001</v>
      </c>
      <c r="L14" s="22">
        <f>K14/M3-1</f>
        <v>2.820175067256292E-3</v>
      </c>
      <c r="M14" s="14">
        <v>1.6870000000000001</v>
      </c>
      <c r="N14" s="22">
        <f>M14/P3-1</f>
        <v>1.7713297686337004E-3</v>
      </c>
      <c r="O14" s="19">
        <f>(1.6896+1.6766)/2</f>
        <v>1.6831</v>
      </c>
      <c r="P14" s="22">
        <f>O14/S3-1</f>
        <v>1.2827211996904175E-3</v>
      </c>
      <c r="Q14" s="61">
        <f>(1.6869+1.6991)*0.5</f>
        <v>1.6930000000000001</v>
      </c>
      <c r="R14" s="22">
        <f>Q14/U3-1</f>
        <v>2.4881406771464221E-3</v>
      </c>
    </row>
    <row r="15" spans="1:22" ht="15" x14ac:dyDescent="0.2">
      <c r="I15" s="9">
        <v>2</v>
      </c>
      <c r="J15" s="9" t="s">
        <v>123</v>
      </c>
      <c r="K15" s="24">
        <v>1.7085999999999999</v>
      </c>
      <c r="L15" s="23">
        <f>K15/M3-1</f>
        <v>1.3550062064835444E-3</v>
      </c>
      <c r="M15" s="24">
        <v>1.6846000000000001</v>
      </c>
      <c r="N15" s="23">
        <f>M15/P3-1</f>
        <v>3.4616605112058885E-4</v>
      </c>
      <c r="O15" s="24">
        <f>AVERAGE(1.6693,1.6947)</f>
        <v>1.6819999999999999</v>
      </c>
      <c r="P15" s="23">
        <f>O15/S3-1</f>
        <v>6.2832693118597405E-4</v>
      </c>
      <c r="Q15" s="62">
        <v>1.6912</v>
      </c>
      <c r="R15" s="23">
        <f>Q15/U3-1</f>
        <v>1.4222938648493777E-3</v>
      </c>
    </row>
    <row r="16" spans="1:22" ht="15" x14ac:dyDescent="0.2">
      <c r="I16" s="54">
        <v>3</v>
      </c>
      <c r="J16" s="59" t="s">
        <v>121</v>
      </c>
      <c r="K16" s="24">
        <v>1.7063999999999999</v>
      </c>
      <c r="L16" s="23">
        <f>K16/M3-1</f>
        <v>6.5657609003677564E-5</v>
      </c>
      <c r="M16" s="14">
        <v>1.6942999999999999</v>
      </c>
      <c r="N16" s="22">
        <f>M16/P3-1</f>
        <v>6.1062027427363219E-3</v>
      </c>
      <c r="O16" s="14">
        <v>1.6861999999999999</v>
      </c>
      <c r="P16" s="22">
        <f>O16/S3-1</f>
        <v>3.1269232291115667E-3</v>
      </c>
      <c r="Q16" s="60">
        <v>1.6910000000000001</v>
      </c>
      <c r="R16" s="22">
        <f>Q16/U3-1</f>
        <v>1.3038664412607925E-3</v>
      </c>
    </row>
    <row r="17" spans="9:18" ht="15" x14ac:dyDescent="0.2">
      <c r="I17" s="64">
        <v>4</v>
      </c>
      <c r="J17" s="64" t="s">
        <v>124</v>
      </c>
      <c r="K17" s="14">
        <v>1.7146999999999999</v>
      </c>
      <c r="L17" s="22">
        <f>K17/M3-1</f>
        <v>4.9300182267688619E-3</v>
      </c>
      <c r="M17" s="14">
        <v>1.6913</v>
      </c>
      <c r="N17" s="22">
        <f>M17/P3-1</f>
        <v>4.3247480958448214E-3</v>
      </c>
      <c r="O17" s="63">
        <v>1.6876</v>
      </c>
      <c r="P17" s="22">
        <f>O17/S3-1</f>
        <v>3.959788661753505E-3</v>
      </c>
      <c r="Q17" s="61">
        <v>1.6904300000000001</v>
      </c>
      <c r="R17" s="22">
        <f>Q17/U3-1</f>
        <v>9.6634828403341366E-4</v>
      </c>
    </row>
    <row r="18" spans="9:18" ht="15" x14ac:dyDescent="0.2">
      <c r="I18" s="64">
        <v>5</v>
      </c>
      <c r="J18" s="64" t="s">
        <v>122</v>
      </c>
      <c r="K18" s="14">
        <v>1.7165999999999999</v>
      </c>
      <c r="L18" s="22">
        <f>K18/M3-1</f>
        <v>6.0435465609560701E-3</v>
      </c>
      <c r="M18" s="14">
        <v>1.6934</v>
      </c>
      <c r="N18" s="22">
        <f>M18/P3-1</f>
        <v>5.5717663486689606E-3</v>
      </c>
      <c r="O18" s="63">
        <v>1.6848000000000001</v>
      </c>
      <c r="P18" s="22">
        <f>O18/S3-1</f>
        <v>2.2940577964698505E-3</v>
      </c>
      <c r="Q18" s="61">
        <v>1.6889700000000001</v>
      </c>
      <c r="R18" s="22">
        <f>Q18/U3-1</f>
        <v>1.0182809183700847E-4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zoomScale="70" zoomScaleNormal="70" workbookViewId="0">
      <selection activeCell="J17" sqref="J17"/>
    </sheetView>
  </sheetViews>
  <sheetFormatPr defaultColWidth="8.875" defaultRowHeight="14.25" x14ac:dyDescent="0.2"/>
  <cols>
    <col min="1" max="1" width="16.875" style="29" bestFit="1" customWidth="1"/>
    <col min="2" max="2" width="15.25" style="29" bestFit="1" customWidth="1"/>
    <col min="3" max="3" width="14.375" style="29" bestFit="1" customWidth="1"/>
    <col min="4" max="8" width="8.875" style="29"/>
    <col min="9" max="9" width="35.375" style="29" bestFit="1" customWidth="1"/>
    <col min="10" max="10" width="35.125" style="29" customWidth="1"/>
    <col min="11" max="11" width="25.75" style="29" customWidth="1"/>
    <col min="12" max="12" width="22.875" style="29" customWidth="1"/>
    <col min="13" max="13" width="22.125" style="29" customWidth="1"/>
    <col min="14" max="14" width="18" style="29" customWidth="1"/>
    <col min="15" max="15" width="49.125" style="29" customWidth="1"/>
    <col min="16" max="16" width="18.375" style="29" customWidth="1"/>
    <col min="17" max="17" width="12.375" style="29" customWidth="1"/>
    <col min="18" max="18" width="52.125" style="29" customWidth="1"/>
    <col min="19" max="19" width="54.75" style="29" customWidth="1"/>
    <col min="20" max="20" width="32" style="29" customWidth="1"/>
    <col min="21" max="21" width="46" style="29" customWidth="1"/>
    <col min="22" max="22" width="3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2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77" t="s">
        <v>7</v>
      </c>
      <c r="V1" s="77"/>
    </row>
    <row r="2" spans="1:22" ht="15" x14ac:dyDescent="0.2">
      <c r="A2" s="29">
        <v>42</v>
      </c>
      <c r="B2" s="29">
        <v>132</v>
      </c>
      <c r="C2" s="1" t="s">
        <v>34</v>
      </c>
      <c r="I2" s="32" t="s">
        <v>8</v>
      </c>
      <c r="J2" s="69" t="s">
        <v>91</v>
      </c>
      <c r="K2" s="71"/>
      <c r="L2" s="70"/>
      <c r="M2" s="69" t="s">
        <v>91</v>
      </c>
      <c r="N2" s="71"/>
      <c r="O2" s="70"/>
      <c r="P2" s="69" t="s">
        <v>91</v>
      </c>
      <c r="Q2" s="71"/>
      <c r="R2" s="70"/>
      <c r="S2" s="69" t="s">
        <v>91</v>
      </c>
      <c r="T2" s="71"/>
      <c r="U2" s="69" t="s">
        <v>91</v>
      </c>
      <c r="V2" s="71"/>
    </row>
    <row r="3" spans="1:22" ht="36" x14ac:dyDescent="0.2">
      <c r="I3" s="4" t="s">
        <v>9</v>
      </c>
      <c r="J3" s="74">
        <v>1.7000999999999999</v>
      </c>
      <c r="K3" s="75"/>
      <c r="L3" s="76"/>
      <c r="M3" s="74">
        <v>1.7062999999999999</v>
      </c>
      <c r="N3" s="75"/>
      <c r="O3" s="76"/>
      <c r="P3" s="74">
        <v>1.6839999999999999</v>
      </c>
      <c r="Q3" s="75"/>
      <c r="R3" s="76"/>
      <c r="S3" s="65">
        <v>1.6809000000000001</v>
      </c>
      <c r="T3" s="66"/>
      <c r="U3" s="77">
        <v>1.6769000000000001</v>
      </c>
      <c r="V3" s="77"/>
    </row>
    <row r="4" spans="1:22" ht="30" x14ac:dyDescent="0.2">
      <c r="I4" s="2" t="s">
        <v>10</v>
      </c>
      <c r="J4" s="32">
        <v>2.7684000000000002</v>
      </c>
      <c r="K4" s="67">
        <f>ROUND(J4/J3,4)-1</f>
        <v>0.62840000000000007</v>
      </c>
      <c r="L4" s="68"/>
      <c r="M4" s="69">
        <v>2.6797</v>
      </c>
      <c r="N4" s="70"/>
      <c r="O4" s="5">
        <f>ROUND(M4/M3,4)-1</f>
        <v>0.57050000000000001</v>
      </c>
      <c r="P4" s="69">
        <v>3.0983999999999998</v>
      </c>
      <c r="Q4" s="70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ht="15" x14ac:dyDescent="0.2">
      <c r="I5" s="2" t="s">
        <v>11</v>
      </c>
      <c r="J5" s="32">
        <v>1.7001999999999999</v>
      </c>
      <c r="K5" s="67">
        <f>ROUND(J5/J3,4)-1</f>
        <v>9.9999999999988987E-5</v>
      </c>
      <c r="L5" s="68"/>
      <c r="M5" s="69">
        <v>1.7070000000000001</v>
      </c>
      <c r="N5" s="70"/>
      <c r="O5" s="5">
        <f>ROUND(M5/M3,4)-1</f>
        <v>3.9999999999995595E-4</v>
      </c>
      <c r="P5" s="69">
        <v>1.6850000000000001</v>
      </c>
      <c r="Q5" s="70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">
      <c r="I6" s="2" t="s">
        <v>12</v>
      </c>
      <c r="J6" s="33">
        <v>1.9125000000000001</v>
      </c>
      <c r="K6" s="67">
        <f>ROUND(J6/J3,4)-1</f>
        <v>0.12490000000000001</v>
      </c>
      <c r="L6" s="68"/>
      <c r="M6" s="69">
        <v>1.8948</v>
      </c>
      <c r="N6" s="70"/>
      <c r="O6" s="5">
        <f>ROUND(M6/M3,4)-1</f>
        <v>0.11050000000000004</v>
      </c>
      <c r="P6" s="69">
        <v>1.8818999999999999</v>
      </c>
      <c r="Q6" s="70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">
      <c r="I11" s="2" t="s">
        <v>13</v>
      </c>
      <c r="J11" s="2" t="s">
        <v>14</v>
      </c>
      <c r="K11" s="84" t="s">
        <v>17</v>
      </c>
      <c r="L11" s="84"/>
      <c r="M11" s="84" t="s">
        <v>18</v>
      </c>
      <c r="N11" s="84"/>
      <c r="O11" s="77" t="s">
        <v>19</v>
      </c>
      <c r="P11" s="77"/>
      <c r="Q11" s="77" t="s">
        <v>36</v>
      </c>
      <c r="R11" s="77"/>
    </row>
    <row r="12" spans="1:22" ht="30" x14ac:dyDescent="0.2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ht="15" x14ac:dyDescent="0.2">
      <c r="I13" s="37" t="s">
        <v>20</v>
      </c>
      <c r="J13" s="37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36">
        <v>1.6900999999999999</v>
      </c>
      <c r="R13" s="22">
        <f>Q13/U3-1</f>
        <v>7.8716679587333971E-3</v>
      </c>
    </row>
    <row r="14" spans="1:22" ht="15" x14ac:dyDescent="0.2">
      <c r="I14" s="37">
        <v>1</v>
      </c>
      <c r="J14" s="9" t="s">
        <v>93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ht="15" x14ac:dyDescent="0.2">
      <c r="I15" s="37">
        <v>2</v>
      </c>
      <c r="J15" s="40" t="s">
        <v>94</v>
      </c>
      <c r="K15" s="41">
        <v>1.7284999999999999</v>
      </c>
      <c r="L15" s="42">
        <f>K15/M3-1</f>
        <v>1.3010607747758307E-2</v>
      </c>
      <c r="M15" s="41">
        <v>1.6958</v>
      </c>
      <c r="N15" s="42">
        <f>M15/P3-1</f>
        <v>7.0071258907362655E-3</v>
      </c>
      <c r="O15" s="41">
        <v>1.6909000000000001</v>
      </c>
      <c r="P15" s="42">
        <f>O15/S3-1</f>
        <v>5.949193884228654E-3</v>
      </c>
      <c r="Q15" s="37">
        <v>1.6789499999999999</v>
      </c>
      <c r="R15" s="22">
        <f>Q15/U3-1</f>
        <v>1.2224938875304847E-3</v>
      </c>
    </row>
    <row r="16" spans="1:22" ht="15" x14ac:dyDescent="0.2">
      <c r="I16" s="37">
        <v>3</v>
      </c>
      <c r="J16" s="40" t="s">
        <v>96</v>
      </c>
      <c r="K16" s="41">
        <v>1.7505999999999999</v>
      </c>
      <c r="L16" s="42">
        <f>K16/M3-1</f>
        <v>2.596260915431059E-2</v>
      </c>
      <c r="M16" s="41">
        <v>1.7470000000000001</v>
      </c>
      <c r="N16" s="42">
        <f>M16/P3-1</f>
        <v>3.7410926365795794E-2</v>
      </c>
      <c r="O16" s="41">
        <v>1.7412000000000001</v>
      </c>
      <c r="P16" s="42">
        <f>O16/S3-1</f>
        <v>3.5873639121899004E-2</v>
      </c>
      <c r="Q16" s="37">
        <v>1.6789000000000001</v>
      </c>
      <c r="R16" s="22">
        <f>Q16/U3-1</f>
        <v>1.1926769634444945E-3</v>
      </c>
    </row>
    <row r="17" spans="9:18" ht="15" x14ac:dyDescent="0.2">
      <c r="I17" s="37">
        <v>4</v>
      </c>
      <c r="J17" s="40" t="s">
        <v>95</v>
      </c>
      <c r="K17" s="41">
        <v>1.8190999999999999</v>
      </c>
      <c r="L17" s="42">
        <f>K17/M3-1</f>
        <v>6.6107952880501752E-2</v>
      </c>
      <c r="M17" s="41">
        <v>1.7942</v>
      </c>
      <c r="N17" s="42">
        <f>M17/P3-1</f>
        <v>6.5439429928741077E-2</v>
      </c>
      <c r="O17" s="43">
        <v>1.7998000000000001</v>
      </c>
      <c r="P17" s="42">
        <f>O17/S3-1</f>
        <v>7.0735915283479001E-2</v>
      </c>
      <c r="Q17" s="36">
        <v>1.6777500000000001</v>
      </c>
      <c r="R17" s="22">
        <f>Q17/U3-1</f>
        <v>5.0688770946383244E-4</v>
      </c>
    </row>
    <row r="18" spans="9:18" ht="15" x14ac:dyDescent="0.2">
      <c r="I18" s="37">
        <v>5</v>
      </c>
      <c r="J18" s="40" t="s">
        <v>97</v>
      </c>
      <c r="K18" s="41">
        <v>1.8225</v>
      </c>
      <c r="L18" s="42">
        <f>K18/M3-1</f>
        <v>6.8100568481509693E-2</v>
      </c>
      <c r="M18" s="41">
        <v>1.8116000000000001</v>
      </c>
      <c r="N18" s="42">
        <f>M18/P3-1</f>
        <v>7.5771971496437107E-2</v>
      </c>
      <c r="O18" s="43">
        <v>1.8242</v>
      </c>
      <c r="P18" s="42">
        <f>O18/S3-1</f>
        <v>8.5251948360997032E-2</v>
      </c>
      <c r="Q18" s="36">
        <v>1.677</v>
      </c>
      <c r="R18" s="22">
        <f>Q18/U3-1</f>
        <v>5.9633848172202519E-5</v>
      </c>
    </row>
    <row r="21" spans="9:18" x14ac:dyDescent="0.2">
      <c r="M21" s="29">
        <f>(1.6792+1.6733+1.72)/3</f>
        <v>1.6908333333333332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topLeftCell="E1" zoomScale="85" zoomScaleNormal="85" workbookViewId="0">
      <selection activeCell="J29" sqref="J29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24.625" customWidth="1"/>
    <col min="21" max="21" width="47.25" bestFit="1" customWidth="1"/>
    <col min="22" max="22" width="10.37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>
        <v>34</v>
      </c>
      <c r="B2">
        <v>104</v>
      </c>
      <c r="C2" s="1" t="s">
        <v>31</v>
      </c>
      <c r="I2" s="3" t="s">
        <v>8</v>
      </c>
      <c r="J2" s="69" t="s">
        <v>6</v>
      </c>
      <c r="K2" s="71"/>
      <c r="L2" s="70"/>
      <c r="M2" s="69" t="s">
        <v>6</v>
      </c>
      <c r="N2" s="71"/>
      <c r="O2" s="70"/>
      <c r="P2" s="69" t="s">
        <v>6</v>
      </c>
      <c r="Q2" s="71"/>
      <c r="R2" s="70"/>
      <c r="S2" s="69" t="s">
        <v>6</v>
      </c>
      <c r="T2" s="70"/>
      <c r="U2" s="69" t="s">
        <v>72</v>
      </c>
      <c r="V2" s="70"/>
    </row>
    <row r="3" spans="1:22" ht="36" x14ac:dyDescent="0.2">
      <c r="I3" s="4" t="s">
        <v>9</v>
      </c>
      <c r="J3" s="74">
        <v>1.7073</v>
      </c>
      <c r="K3" s="75"/>
      <c r="L3" s="76"/>
      <c r="M3" s="74">
        <v>1.7031000000000001</v>
      </c>
      <c r="N3" s="75"/>
      <c r="O3" s="76"/>
      <c r="P3" s="74">
        <v>1.7130000000000001</v>
      </c>
      <c r="Q3" s="75"/>
      <c r="R3" s="76"/>
      <c r="S3" s="65">
        <v>1.7059218101262801</v>
      </c>
      <c r="T3" s="66"/>
      <c r="U3" s="69">
        <v>1.7316</v>
      </c>
      <c r="V3" s="70"/>
    </row>
    <row r="4" spans="1:22" ht="30" x14ac:dyDescent="0.2">
      <c r="I4" s="2" t="s">
        <v>10</v>
      </c>
      <c r="J4" s="3">
        <v>136.69470000000001</v>
      </c>
      <c r="K4" s="85">
        <f>ROUND(J4/J3,4)-1</f>
        <v>79.064800000000005</v>
      </c>
      <c r="L4" s="86"/>
      <c r="M4" s="69">
        <v>132.49350000000001</v>
      </c>
      <c r="N4" s="70"/>
      <c r="O4" s="6">
        <f>ROUND(M4/M3,4)-1</f>
        <v>76.795500000000004</v>
      </c>
      <c r="P4" s="69">
        <v>151.20259999999999</v>
      </c>
      <c r="Q4" s="70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ht="15" x14ac:dyDescent="0.2">
      <c r="I5" s="2" t="s">
        <v>11</v>
      </c>
      <c r="J5" s="3">
        <v>2.5396999999999998</v>
      </c>
      <c r="K5" s="85">
        <f>ROUND(J5/J3,4)-1</f>
        <v>0.48760000000000003</v>
      </c>
      <c r="L5" s="86"/>
      <c r="M5" s="69">
        <v>2.5322</v>
      </c>
      <c r="N5" s="70"/>
      <c r="O5" s="6">
        <f>ROUND(M5/M3,4)-1</f>
        <v>0.4867999999999999</v>
      </c>
      <c r="P5" s="69">
        <v>2.5428999999999999</v>
      </c>
      <c r="Q5" s="70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">
      <c r="I6" s="2" t="s">
        <v>12</v>
      </c>
      <c r="J6" s="3">
        <v>2.5535000000000001</v>
      </c>
      <c r="K6" s="85">
        <f>ROUND(J6/J3,4)-1</f>
        <v>0.49560000000000004</v>
      </c>
      <c r="L6" s="86"/>
      <c r="M6" s="69">
        <v>2.9327999999999999</v>
      </c>
      <c r="N6" s="70"/>
      <c r="O6" s="6">
        <f>ROUND(M6/M3,4)-1</f>
        <v>0.72199999999999998</v>
      </c>
      <c r="P6" s="69">
        <v>2.9142999999999999</v>
      </c>
      <c r="Q6" s="70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ht="15" x14ac:dyDescent="0.2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ht="15" x14ac:dyDescent="0.2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ht="15" x14ac:dyDescent="0.2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ht="15" x14ac:dyDescent="0.2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ht="15" x14ac:dyDescent="0.2">
      <c r="I21" s="35" t="s">
        <v>92</v>
      </c>
    </row>
  </sheetData>
  <mergeCells count="28"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35.125" customWidth="1"/>
    <col min="11" max="11" width="25.75" customWidth="1"/>
    <col min="12" max="12" width="15.125" customWidth="1"/>
    <col min="13" max="13" width="22.125" customWidth="1"/>
    <col min="14" max="14" width="18" customWidth="1"/>
    <col min="15" max="15" width="25.875" customWidth="1"/>
    <col min="16" max="16" width="20.375" customWidth="1"/>
    <col min="17" max="17" width="12.125" customWidth="1"/>
    <col min="18" max="18" width="19.875" customWidth="1"/>
    <col min="19" max="19" width="22" customWidth="1"/>
    <col min="20" max="20" width="17.125" customWidth="1"/>
    <col min="21" max="21" width="35.75" bestFit="1" customWidth="1"/>
    <col min="22" max="22" width="21.87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>
        <v>34</v>
      </c>
      <c r="B2">
        <v>104</v>
      </c>
      <c r="C2" s="1" t="s">
        <v>31</v>
      </c>
      <c r="I2" s="3" t="s">
        <v>8</v>
      </c>
      <c r="J2" s="69" t="s">
        <v>6</v>
      </c>
      <c r="K2" s="71"/>
      <c r="L2" s="70"/>
      <c r="M2" s="69" t="s">
        <v>6</v>
      </c>
      <c r="N2" s="71"/>
      <c r="O2" s="70"/>
      <c r="P2" s="69" t="s">
        <v>6</v>
      </c>
      <c r="Q2" s="71"/>
      <c r="R2" s="70"/>
      <c r="S2" s="69" t="s">
        <v>6</v>
      </c>
      <c r="T2" s="70"/>
      <c r="U2" s="69" t="s">
        <v>6</v>
      </c>
      <c r="V2" s="70"/>
    </row>
    <row r="3" spans="1:22" ht="36" x14ac:dyDescent="0.2">
      <c r="I3" s="4" t="s">
        <v>9</v>
      </c>
      <c r="J3" s="74">
        <v>1.7073</v>
      </c>
      <c r="K3" s="75"/>
      <c r="L3" s="76"/>
      <c r="M3" s="74">
        <v>1.7031000000000001</v>
      </c>
      <c r="N3" s="75"/>
      <c r="O3" s="76"/>
      <c r="P3" s="74">
        <v>1.7130000000000001</v>
      </c>
      <c r="Q3" s="75"/>
      <c r="R3" s="76"/>
      <c r="S3" s="65">
        <v>1.7059218101262801</v>
      </c>
      <c r="T3" s="66"/>
      <c r="U3" s="69">
        <v>1.7116</v>
      </c>
      <c r="V3" s="70"/>
    </row>
    <row r="4" spans="1:22" ht="30" x14ac:dyDescent="0.2">
      <c r="I4" s="2" t="s">
        <v>10</v>
      </c>
      <c r="J4" s="3">
        <v>136.69470000000001</v>
      </c>
      <c r="K4" s="85">
        <f>ROUND(J4/J3,4)-1</f>
        <v>79.064800000000005</v>
      </c>
      <c r="L4" s="86"/>
      <c r="M4" s="69">
        <v>132.49350000000001</v>
      </c>
      <c r="N4" s="70"/>
      <c r="O4" s="6">
        <f>ROUND(M4/M3,4)-1</f>
        <v>76.795500000000004</v>
      </c>
      <c r="P4" s="69">
        <v>151.20259999999999</v>
      </c>
      <c r="Q4" s="70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ht="15" x14ac:dyDescent="0.2">
      <c r="I5" s="2" t="s">
        <v>11</v>
      </c>
      <c r="J5" s="3">
        <v>2.5396999999999998</v>
      </c>
      <c r="K5" s="85">
        <f>ROUND(J5/J3,4)-1</f>
        <v>0.48760000000000003</v>
      </c>
      <c r="L5" s="86"/>
      <c r="M5" s="69">
        <v>2.5322</v>
      </c>
      <c r="N5" s="70"/>
      <c r="O5" s="6">
        <f>ROUND(M5/M3,4)-1</f>
        <v>0.4867999999999999</v>
      </c>
      <c r="P5" s="69">
        <v>2.5428999999999999</v>
      </c>
      <c r="Q5" s="70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">
      <c r="I6" s="2" t="s">
        <v>12</v>
      </c>
      <c r="J6" s="3">
        <v>2.5535000000000001</v>
      </c>
      <c r="K6" s="85">
        <f>ROUND(J6/J3,4)-1</f>
        <v>0.49560000000000004</v>
      </c>
      <c r="L6" s="86"/>
      <c r="M6" s="69">
        <v>2.9327999999999999</v>
      </c>
      <c r="N6" s="70"/>
      <c r="O6" s="6">
        <f>ROUND(M6/M3,4)-1</f>
        <v>0.72199999999999998</v>
      </c>
      <c r="P6" s="69">
        <v>2.9142999999999999</v>
      </c>
      <c r="Q6" s="70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ht="15" x14ac:dyDescent="0.2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ht="15" x14ac:dyDescent="0.2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ht="15" x14ac:dyDescent="0.2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ht="15" x14ac:dyDescent="0.2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ht="15" x14ac:dyDescent="0.2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4"/>
  <sheetViews>
    <sheetView zoomScale="70" zoomScaleNormal="70" workbookViewId="0">
      <selection activeCell="D42" sqref="D42"/>
    </sheetView>
  </sheetViews>
  <sheetFormatPr defaultColWidth="8.875" defaultRowHeight="14.25" x14ac:dyDescent="0.2"/>
  <cols>
    <col min="1" max="1" width="23.125" style="29" customWidth="1"/>
    <col min="2" max="2" width="15.25" style="29" bestFit="1" customWidth="1"/>
    <col min="3" max="3" width="14.375" style="29" bestFit="1" customWidth="1"/>
    <col min="4" max="4" width="8.875" style="29" customWidth="1"/>
    <col min="5" max="8" width="8.875" style="29"/>
    <col min="9" max="9" width="35.375" style="29" bestFit="1" customWidth="1"/>
    <col min="10" max="10" width="90" style="29" bestFit="1" customWidth="1"/>
    <col min="11" max="11" width="25.75" style="29" customWidth="1"/>
    <col min="12" max="12" width="19.25" style="29" customWidth="1"/>
    <col min="13" max="13" width="22.125" style="29" customWidth="1"/>
    <col min="14" max="14" width="24" style="29" customWidth="1"/>
    <col min="15" max="15" width="43.875" style="29" customWidth="1"/>
    <col min="16" max="16" width="20.375" style="29" customWidth="1"/>
    <col min="17" max="17" width="12.125" style="29" customWidth="1"/>
    <col min="18" max="18" width="61.75" style="29" customWidth="1"/>
    <col min="19" max="19" width="22" style="29" customWidth="1"/>
    <col min="20" max="20" width="65.875" style="29" customWidth="1"/>
    <col min="21" max="21" width="35.75" style="29" bestFit="1" customWidth="1"/>
    <col min="22" max="22" width="42.25" style="29" customWidth="1"/>
    <col min="23" max="16384" width="8.875" style="29"/>
  </cols>
  <sheetData>
    <row r="1" spans="1:22" ht="15" x14ac:dyDescent="0.2">
      <c r="A1" s="29" t="s">
        <v>0</v>
      </c>
      <c r="B1" s="29" t="s">
        <v>1</v>
      </c>
      <c r="C1" s="1" t="s">
        <v>2</v>
      </c>
      <c r="I1" s="31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 s="29">
        <v>34</v>
      </c>
      <c r="B2" s="29">
        <v>104</v>
      </c>
      <c r="C2" s="1" t="s">
        <v>31</v>
      </c>
      <c r="I2" s="31" t="s">
        <v>8</v>
      </c>
      <c r="J2" s="69" t="s">
        <v>89</v>
      </c>
      <c r="K2" s="71"/>
      <c r="L2" s="70"/>
      <c r="M2" s="69" t="s">
        <v>89</v>
      </c>
      <c r="N2" s="71"/>
      <c r="O2" s="70"/>
      <c r="P2" s="69" t="s">
        <v>89</v>
      </c>
      <c r="Q2" s="71"/>
      <c r="R2" s="70"/>
      <c r="S2" s="69" t="s">
        <v>89</v>
      </c>
      <c r="T2" s="70"/>
      <c r="U2" s="69" t="s">
        <v>90</v>
      </c>
      <c r="V2" s="70"/>
    </row>
    <row r="3" spans="1:22" ht="36" x14ac:dyDescent="0.2">
      <c r="I3" s="4" t="s">
        <v>9</v>
      </c>
      <c r="J3" s="78">
        <v>18.9132</v>
      </c>
      <c r="K3" s="79"/>
      <c r="L3" s="80"/>
      <c r="M3" s="78">
        <v>18.616</v>
      </c>
      <c r="N3" s="79"/>
      <c r="O3" s="80"/>
      <c r="P3" s="78">
        <v>18.846900000000002</v>
      </c>
      <c r="Q3" s="79"/>
      <c r="R3" s="80"/>
      <c r="S3" s="78">
        <v>18.712199999999999</v>
      </c>
      <c r="T3" s="80"/>
      <c r="U3" s="82">
        <v>18.6752</v>
      </c>
      <c r="V3" s="83"/>
    </row>
    <row r="4" spans="1:22" ht="30" x14ac:dyDescent="0.2">
      <c r="I4" s="2" t="s">
        <v>10</v>
      </c>
      <c r="J4" s="19">
        <v>21.318200000000001</v>
      </c>
      <c r="K4" s="85">
        <f>ROUND(J4/J3,4)-1</f>
        <v>0.12719999999999998</v>
      </c>
      <c r="L4" s="86"/>
      <c r="M4" s="82">
        <v>20.9482</v>
      </c>
      <c r="N4" s="83"/>
      <c r="O4" s="6">
        <f>ROUND(M4/M3,4)-1</f>
        <v>0.12529999999999997</v>
      </c>
      <c r="P4" s="82">
        <v>21.1648</v>
      </c>
      <c r="Q4" s="83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ht="15" x14ac:dyDescent="0.2">
      <c r="I5" s="2" t="s">
        <v>11</v>
      </c>
      <c r="J5" s="19">
        <v>19.128</v>
      </c>
      <c r="K5" s="85">
        <f>ROUND(J5/J3,4)-1</f>
        <v>1.1400000000000077E-2</v>
      </c>
      <c r="L5" s="86"/>
      <c r="M5" s="82">
        <v>18.8308</v>
      </c>
      <c r="N5" s="83"/>
      <c r="O5" s="6">
        <f>ROUND(M5/M3,4)-1</f>
        <v>1.1500000000000066E-2</v>
      </c>
      <c r="P5" s="82">
        <v>19.061800000000002</v>
      </c>
      <c r="Q5" s="83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">
      <c r="I6" s="2" t="s">
        <v>12</v>
      </c>
      <c r="J6" s="19">
        <v>23.620899999999999</v>
      </c>
      <c r="K6" s="85">
        <f>ROUND(J6/J3,4)-1</f>
        <v>0.2488999999999999</v>
      </c>
      <c r="L6" s="86"/>
      <c r="M6" s="82">
        <v>23.1494</v>
      </c>
      <c r="N6" s="83"/>
      <c r="O6" s="6">
        <f>ROUND(M6/M3,4)-1</f>
        <v>0.24350000000000005</v>
      </c>
      <c r="P6" s="82">
        <v>23.457599999999999</v>
      </c>
      <c r="Q6" s="83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ht="15" x14ac:dyDescent="0.2">
      <c r="I11" s="2" t="s">
        <v>13</v>
      </c>
      <c r="J11" s="48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48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ht="15" x14ac:dyDescent="0.2">
      <c r="I13" s="52" t="s">
        <v>20</v>
      </c>
      <c r="J13" s="52" t="s">
        <v>15</v>
      </c>
      <c r="K13" s="51">
        <v>22.1372</v>
      </c>
      <c r="L13" s="50">
        <f>K13/M3-1</f>
        <v>0.18914911903738729</v>
      </c>
      <c r="M13" s="51">
        <v>22.516200000000001</v>
      </c>
      <c r="N13" s="50">
        <f>M13/P3-1</f>
        <v>0.19468984289193436</v>
      </c>
      <c r="O13" s="51">
        <v>22.3447</v>
      </c>
      <c r="P13" s="50">
        <f>O13/S3-1</f>
        <v>0.19412468870576416</v>
      </c>
      <c r="Q13" s="51">
        <v>22.241</v>
      </c>
      <c r="R13" s="53">
        <f>Q13/U3-1</f>
        <v>0.19093771418779992</v>
      </c>
    </row>
    <row r="14" spans="1:22" ht="15" x14ac:dyDescent="0.2">
      <c r="I14" s="49">
        <v>1</v>
      </c>
      <c r="J14" s="49" t="s">
        <v>115</v>
      </c>
      <c r="K14" s="14">
        <v>21.420500000000001</v>
      </c>
      <c r="L14" s="22">
        <f>K14/M3-1</f>
        <v>0.15064997851310702</v>
      </c>
      <c r="M14" s="14">
        <v>21.7379</v>
      </c>
      <c r="N14" s="22">
        <f>M14/P3-1</f>
        <v>0.15339392685269182</v>
      </c>
      <c r="O14" s="19">
        <v>21.5228</v>
      </c>
      <c r="P14" s="22">
        <f>O14/S3-1</f>
        <v>0.15020147283590379</v>
      </c>
      <c r="Q14" s="19">
        <v>21.503699999999998</v>
      </c>
      <c r="R14" s="22">
        <f>Q14/U3-1</f>
        <v>0.1514575479780671</v>
      </c>
    </row>
    <row r="15" spans="1:22" ht="15" x14ac:dyDescent="0.2">
      <c r="I15" s="49">
        <v>2</v>
      </c>
      <c r="J15" s="49" t="s">
        <v>116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ht="15" x14ac:dyDescent="0.2">
      <c r="I16" s="49">
        <v>3</v>
      </c>
      <c r="J16" s="49" t="s">
        <v>117</v>
      </c>
      <c r="K16" s="14">
        <v>19.9238</v>
      </c>
      <c r="L16" s="22">
        <f>K16/M3-1</f>
        <v>7.0251396648044695E-2</v>
      </c>
      <c r="M16" s="14">
        <v>20.093800000000002</v>
      </c>
      <c r="N16" s="22">
        <f>M16/P3-1</f>
        <v>6.6159421443314326E-2</v>
      </c>
      <c r="O16" s="14">
        <v>19.9953</v>
      </c>
      <c r="P16" s="22">
        <f>O16/S3-1</f>
        <v>6.8570237598999606E-2</v>
      </c>
      <c r="Q16" s="14">
        <v>19.896899999999999</v>
      </c>
      <c r="R16" s="22">
        <f>Q16/U3-1</f>
        <v>6.541830877313215E-2</v>
      </c>
    </row>
    <row r="17" spans="1:18" ht="15" x14ac:dyDescent="0.2">
      <c r="I17" s="49">
        <v>4</v>
      </c>
      <c r="J17" s="49" t="s">
        <v>118</v>
      </c>
      <c r="K17" s="14">
        <v>18.6341</v>
      </c>
      <c r="L17" s="22">
        <f>K17/M3-1</f>
        <v>9.7228190803622105E-4</v>
      </c>
      <c r="M17" s="14">
        <v>18.861699999999999</v>
      </c>
      <c r="N17" s="22">
        <f>M17/P3-1</f>
        <v>7.8527503196790249E-4</v>
      </c>
      <c r="O17" s="19">
        <v>18.724699999999999</v>
      </c>
      <c r="P17" s="22">
        <f>O17/S3-1</f>
        <v>6.6801338164412805E-4</v>
      </c>
      <c r="Q17" s="19">
        <v>18.676100000000002</v>
      </c>
      <c r="R17" s="56">
        <f>Q17/U3-1</f>
        <v>4.8192254969325887E-5</v>
      </c>
    </row>
    <row r="24" spans="1:18" x14ac:dyDescent="0.2">
      <c r="A24" s="57" t="s">
        <v>114</v>
      </c>
      <c r="B24" s="57"/>
      <c r="C24" s="57"/>
      <c r="D24" s="58"/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abSelected="1" topLeftCell="N1" zoomScale="85" zoomScaleNormal="85" workbookViewId="0">
      <selection activeCell="P5" sqref="P5:Q5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2" customWidth="1"/>
    <col min="18" max="18" width="20.375" customWidth="1"/>
    <col min="19" max="19" width="16.75" customWidth="1"/>
    <col min="20" max="20" width="28.875" customWidth="1"/>
    <col min="21" max="21" width="35.75" bestFit="1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>
        <v>30</v>
      </c>
      <c r="B2">
        <v>86</v>
      </c>
      <c r="C2" s="1" t="s">
        <v>21</v>
      </c>
      <c r="I2" s="3" t="s">
        <v>8</v>
      </c>
      <c r="J2" s="69" t="s">
        <v>6</v>
      </c>
      <c r="K2" s="71"/>
      <c r="L2" s="70"/>
      <c r="M2" s="69" t="s">
        <v>6</v>
      </c>
      <c r="N2" s="71"/>
      <c r="O2" s="70"/>
      <c r="P2" s="69" t="s">
        <v>6</v>
      </c>
      <c r="Q2" s="71"/>
      <c r="R2" s="70"/>
      <c r="S2" s="69" t="s">
        <v>6</v>
      </c>
      <c r="T2" s="70"/>
      <c r="U2" s="69" t="s">
        <v>6</v>
      </c>
      <c r="V2" s="70"/>
    </row>
    <row r="3" spans="1:22" ht="36" x14ac:dyDescent="0.2">
      <c r="I3" s="4" t="s">
        <v>9</v>
      </c>
      <c r="J3" s="74">
        <f>ROUND(1.3137349069022,4)</f>
        <v>1.3137000000000001</v>
      </c>
      <c r="K3" s="75"/>
      <c r="L3" s="76"/>
      <c r="M3" s="74">
        <v>1.3108</v>
      </c>
      <c r="N3" s="75"/>
      <c r="O3" s="76"/>
      <c r="P3" s="74">
        <v>1.3133999999999999</v>
      </c>
      <c r="Q3" s="75"/>
      <c r="R3" s="76"/>
      <c r="S3" s="74">
        <v>1.3113999999999999</v>
      </c>
      <c r="T3" s="76"/>
      <c r="U3" s="69">
        <v>1.3261000000000001</v>
      </c>
      <c r="V3" s="70"/>
    </row>
    <row r="4" spans="1:22" ht="30" x14ac:dyDescent="0.2">
      <c r="I4" s="2" t="s">
        <v>10</v>
      </c>
      <c r="J4" s="3">
        <f>ROUND(1.88295256877831,4)</f>
        <v>1.883</v>
      </c>
      <c r="K4" s="67">
        <f>ROUND(J4/J3,4)-1</f>
        <v>0.43340000000000001</v>
      </c>
      <c r="L4" s="68"/>
      <c r="M4" s="69">
        <v>1.9887999999999999</v>
      </c>
      <c r="N4" s="70"/>
      <c r="O4" s="5">
        <f>ROUND(M4/M3,4)-1</f>
        <v>0.5172000000000001</v>
      </c>
      <c r="P4" s="69">
        <v>1.8765000000000001</v>
      </c>
      <c r="Q4" s="70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ht="15" x14ac:dyDescent="0.2">
      <c r="I5" s="2" t="s">
        <v>11</v>
      </c>
      <c r="J5" s="3">
        <v>1.6628000000000001</v>
      </c>
      <c r="K5" s="67">
        <f>ROUND(J5/J3,4)-1</f>
        <v>0.26570000000000005</v>
      </c>
      <c r="L5" s="68"/>
      <c r="M5" s="69">
        <v>1.661</v>
      </c>
      <c r="N5" s="70"/>
      <c r="O5" s="5">
        <f>ROUND(M5/M3,4)-1</f>
        <v>0.2672000000000001</v>
      </c>
      <c r="P5" s="69">
        <v>1.6674</v>
      </c>
      <c r="Q5" s="70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">
      <c r="I6" s="2" t="s">
        <v>12</v>
      </c>
      <c r="J6" s="3">
        <v>1.7070000000000001</v>
      </c>
      <c r="K6" s="67">
        <f>ROUND(J6/J3,4)-1</f>
        <v>0.29940000000000011</v>
      </c>
      <c r="L6" s="68"/>
      <c r="M6" s="69">
        <v>1.6947000000000001</v>
      </c>
      <c r="N6" s="70"/>
      <c r="O6" s="5">
        <f>ROUND(M6/M3,4)-1</f>
        <v>0.29289999999999994</v>
      </c>
      <c r="P6" s="69">
        <v>1.7579</v>
      </c>
      <c r="Q6" s="70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ht="15" x14ac:dyDescent="0.2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ht="15" x14ac:dyDescent="0.2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ht="15" x14ac:dyDescent="0.2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ht="15" x14ac:dyDescent="0.2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ht="15" x14ac:dyDescent="0.2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75" defaultRowHeight="14.25" x14ac:dyDescent="0.2"/>
  <cols>
    <col min="1" max="1" width="16.875" style="16" bestFit="1" customWidth="1"/>
    <col min="2" max="2" width="15.25" style="16" bestFit="1" customWidth="1"/>
    <col min="3" max="3" width="14.375" style="16" bestFit="1" customWidth="1"/>
    <col min="4" max="8" width="8.875" style="16"/>
    <col min="9" max="9" width="35.375" style="16" bestFit="1" customWidth="1"/>
    <col min="10" max="10" width="43.375" style="16" customWidth="1"/>
    <col min="11" max="11" width="36" style="16" bestFit="1" customWidth="1"/>
    <col min="12" max="14" width="36" style="16" customWidth="1"/>
    <col min="15" max="15" width="31.375" style="16" bestFit="1" customWidth="1"/>
    <col min="16" max="16" width="30.375" style="16" customWidth="1"/>
    <col min="17" max="17" width="12" style="16" customWidth="1"/>
    <col min="18" max="18" width="20.375" style="16" customWidth="1"/>
    <col min="19" max="19" width="16.75" style="16" customWidth="1"/>
    <col min="20" max="20" width="28.875" style="16" customWidth="1"/>
    <col min="21" max="21" width="35.75" style="16" bestFit="1" customWidth="1"/>
    <col min="22" max="22" width="20.125" style="16" customWidth="1"/>
    <col min="23" max="16384" width="8.875" style="16"/>
  </cols>
  <sheetData>
    <row r="1" spans="1:23" ht="15" x14ac:dyDescent="0.2">
      <c r="A1" s="16" t="s">
        <v>0</v>
      </c>
      <c r="B1" s="16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  <c r="W1" s="29"/>
    </row>
    <row r="2" spans="1:23" ht="15" x14ac:dyDescent="0.2">
      <c r="A2" s="16">
        <v>30</v>
      </c>
      <c r="B2" s="16">
        <v>86</v>
      </c>
      <c r="C2" s="1" t="s">
        <v>21</v>
      </c>
      <c r="I2" s="3" t="s">
        <v>8</v>
      </c>
      <c r="J2" s="69" t="s">
        <v>57</v>
      </c>
      <c r="K2" s="71"/>
      <c r="L2" s="70"/>
      <c r="M2" s="69" t="s">
        <v>57</v>
      </c>
      <c r="N2" s="71"/>
      <c r="O2" s="70"/>
      <c r="P2" s="69" t="s">
        <v>57</v>
      </c>
      <c r="Q2" s="71"/>
      <c r="R2" s="70"/>
      <c r="S2" s="69" t="s">
        <v>57</v>
      </c>
      <c r="T2" s="70"/>
      <c r="U2" s="69" t="s">
        <v>68</v>
      </c>
      <c r="V2" s="70"/>
      <c r="W2" s="29"/>
    </row>
    <row r="3" spans="1:23" ht="36" x14ac:dyDescent="0.2">
      <c r="I3" s="4" t="s">
        <v>9</v>
      </c>
      <c r="J3" s="78">
        <v>2.153</v>
      </c>
      <c r="K3" s="79"/>
      <c r="L3" s="80"/>
      <c r="M3" s="78">
        <v>2.1661000000000001</v>
      </c>
      <c r="N3" s="79"/>
      <c r="O3" s="80"/>
      <c r="P3" s="78">
        <v>2.17259912712974</v>
      </c>
      <c r="Q3" s="79"/>
      <c r="R3" s="80"/>
      <c r="S3" s="78">
        <v>2.1768999999999998</v>
      </c>
      <c r="T3" s="80"/>
      <c r="U3" s="82">
        <v>2.1660798767267702</v>
      </c>
      <c r="V3" s="83"/>
      <c r="W3" s="29"/>
    </row>
    <row r="4" spans="1:23" ht="30" x14ac:dyDescent="0.2">
      <c r="I4" s="2" t="s">
        <v>10</v>
      </c>
      <c r="J4" s="19">
        <v>2.7635000000000001</v>
      </c>
      <c r="K4" s="67">
        <f>ROUND(J4/J3,4)-1</f>
        <v>0.28360000000000007</v>
      </c>
      <c r="L4" s="68"/>
      <c r="M4" s="82">
        <v>2.9441999999999999</v>
      </c>
      <c r="N4" s="83"/>
      <c r="O4" s="5">
        <f>ROUND(M4/M3,4)-1</f>
        <v>0.35919999999999996</v>
      </c>
      <c r="P4" s="82">
        <v>2.9425150917570599</v>
      </c>
      <c r="Q4" s="83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ht="15" x14ac:dyDescent="0.2">
      <c r="I5" s="2" t="s">
        <v>11</v>
      </c>
      <c r="J5" s="19">
        <v>2.4927999999999999</v>
      </c>
      <c r="K5" s="67">
        <f>ROUND(J5/J3,4)-1</f>
        <v>0.15779999999999994</v>
      </c>
      <c r="L5" s="68"/>
      <c r="M5" s="69">
        <v>2.4994999999999998</v>
      </c>
      <c r="N5" s="70"/>
      <c r="O5" s="5">
        <f>ROUND(M5/M3,4)-1</f>
        <v>0.15389999999999993</v>
      </c>
      <c r="P5" s="82">
        <v>2.4897</v>
      </c>
      <c r="Q5" s="83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">
      <c r="I6" s="2" t="s">
        <v>12</v>
      </c>
      <c r="J6" s="19">
        <v>2.3235999999999999</v>
      </c>
      <c r="K6" s="67">
        <f>ROUND(J6/J3,4)-1</f>
        <v>7.9199999999999937E-2</v>
      </c>
      <c r="L6" s="68"/>
      <c r="M6" s="82">
        <v>2.3371</v>
      </c>
      <c r="N6" s="83"/>
      <c r="O6" s="5">
        <f>ROUND(M6/M3,4)-1</f>
        <v>7.889999999999997E-2</v>
      </c>
      <c r="P6" s="82">
        <v>2.3441000000000001</v>
      </c>
      <c r="Q6" s="83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3" ht="30" x14ac:dyDescent="0.2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ht="15" x14ac:dyDescent="0.2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ht="15" x14ac:dyDescent="0.2">
      <c r="I14" s="2">
        <v>1</v>
      </c>
      <c r="J14" s="2" t="s">
        <v>69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ht="15" x14ac:dyDescent="0.2">
      <c r="I15" s="2">
        <v>2</v>
      </c>
      <c r="J15" s="2" t="s">
        <v>71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ht="15" x14ac:dyDescent="0.2">
      <c r="I16" s="2">
        <v>3</v>
      </c>
      <c r="J16" s="2" t="s">
        <v>70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ht="15" x14ac:dyDescent="0.2">
      <c r="I17" s="9">
        <v>4</v>
      </c>
      <c r="J17" s="9" t="s">
        <v>67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75" defaultRowHeight="14.25" x14ac:dyDescent="0.2"/>
  <cols>
    <col min="1" max="1" width="16.875" bestFit="1" customWidth="1"/>
    <col min="2" max="2" width="15.25" bestFit="1" customWidth="1"/>
    <col min="3" max="3" width="14.375" bestFit="1" customWidth="1"/>
    <col min="9" max="9" width="35.375" bestFit="1" customWidth="1"/>
    <col min="10" max="10" width="43.375" customWidth="1"/>
    <col min="11" max="11" width="36" bestFit="1" customWidth="1"/>
    <col min="12" max="14" width="36" customWidth="1"/>
    <col min="15" max="15" width="31.375" bestFit="1" customWidth="1"/>
    <col min="16" max="16" width="30.375" customWidth="1"/>
    <col min="17" max="17" width="10.375" customWidth="1"/>
    <col min="18" max="18" width="20.375" customWidth="1"/>
    <col min="19" max="19" width="16.75" customWidth="1"/>
    <col min="20" max="20" width="28.875" customWidth="1"/>
    <col min="21" max="21" width="35.75" bestFit="1" customWidth="1"/>
    <col min="22" max="22" width="17.625" customWidth="1"/>
  </cols>
  <sheetData>
    <row r="1" spans="1:22" ht="15" x14ac:dyDescent="0.2">
      <c r="A1" t="s">
        <v>0</v>
      </c>
      <c r="B1" t="s">
        <v>1</v>
      </c>
      <c r="C1" s="1" t="s">
        <v>2</v>
      </c>
      <c r="I1" s="3"/>
      <c r="J1" s="69" t="s">
        <v>4</v>
      </c>
      <c r="K1" s="71"/>
      <c r="L1" s="70"/>
      <c r="M1" s="69" t="s">
        <v>5</v>
      </c>
      <c r="N1" s="71"/>
      <c r="O1" s="70"/>
      <c r="P1" s="69" t="s">
        <v>5</v>
      </c>
      <c r="Q1" s="71"/>
      <c r="R1" s="70"/>
      <c r="S1" s="69" t="s">
        <v>5</v>
      </c>
      <c r="T1" s="70"/>
      <c r="U1" s="69" t="s">
        <v>7</v>
      </c>
      <c r="V1" s="70"/>
    </row>
    <row r="2" spans="1:22" ht="15" x14ac:dyDescent="0.2">
      <c r="A2">
        <v>17</v>
      </c>
      <c r="B2">
        <v>62</v>
      </c>
      <c r="C2" s="1" t="s">
        <v>3</v>
      </c>
      <c r="I2" s="3" t="s">
        <v>8</v>
      </c>
      <c r="J2" s="69" t="s">
        <v>6</v>
      </c>
      <c r="K2" s="71"/>
      <c r="L2" s="70"/>
      <c r="M2" s="69" t="s">
        <v>6</v>
      </c>
      <c r="N2" s="71"/>
      <c r="O2" s="70"/>
      <c r="P2" s="69" t="s">
        <v>6</v>
      </c>
      <c r="Q2" s="71"/>
      <c r="R2" s="70"/>
      <c r="S2" s="69" t="s">
        <v>6</v>
      </c>
      <c r="T2" s="70"/>
      <c r="U2" s="69" t="s">
        <v>6</v>
      </c>
      <c r="V2" s="70"/>
    </row>
    <row r="3" spans="1:22" ht="36" x14ac:dyDescent="0.2">
      <c r="I3" s="4" t="s">
        <v>9</v>
      </c>
      <c r="J3" s="74">
        <f>ROUND(1.04953105339334,4)</f>
        <v>1.0495000000000001</v>
      </c>
      <c r="K3" s="75"/>
      <c r="L3" s="76"/>
      <c r="M3" s="74">
        <f>ROUND(1.04960738441608,4)</f>
        <v>1.0496000000000001</v>
      </c>
      <c r="N3" s="75"/>
      <c r="O3" s="76"/>
      <c r="P3" s="74">
        <f>ROUND(1.04726929636432,4)</f>
        <v>1.0472999999999999</v>
      </c>
      <c r="Q3" s="75"/>
      <c r="R3" s="76"/>
      <c r="S3" s="74">
        <f>ROUND(1.05010333606256,4)</f>
        <v>1.0501</v>
      </c>
      <c r="T3" s="76"/>
      <c r="U3" s="69">
        <f>ROUND(1.0532225410055,4)</f>
        <v>1.0531999999999999</v>
      </c>
      <c r="V3" s="70"/>
    </row>
    <row r="4" spans="1:22" ht="30" x14ac:dyDescent="0.2">
      <c r="I4" s="2" t="s">
        <v>10</v>
      </c>
      <c r="J4" s="3">
        <f>ROUND(1.29359759152171,4)</f>
        <v>1.2936000000000001</v>
      </c>
      <c r="K4" s="67">
        <f>ROUND(J4/J3,4)-1</f>
        <v>0.23259999999999992</v>
      </c>
      <c r="L4" s="68"/>
      <c r="M4" s="69">
        <f>ROUND(1.32368411192381,4)</f>
        <v>1.3237000000000001</v>
      </c>
      <c r="N4" s="70"/>
      <c r="O4" s="5">
        <f>ROUND(M4/M3,4)-1</f>
        <v>0.26110000000000011</v>
      </c>
      <c r="P4" s="69">
        <f>ROUND(1.29757323247913,4)</f>
        <v>1.2976000000000001</v>
      </c>
      <c r="Q4" s="70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ht="15" x14ac:dyDescent="0.2">
      <c r="I5" s="2" t="s">
        <v>11</v>
      </c>
      <c r="J5" s="3">
        <v>1.2487999999999999</v>
      </c>
      <c r="K5" s="67">
        <f>ROUND(J5/J3,4)-1</f>
        <v>0.18989999999999996</v>
      </c>
      <c r="L5" s="68"/>
      <c r="M5" s="69">
        <v>1.2504999999999999</v>
      </c>
      <c r="N5" s="70"/>
      <c r="O5" s="5">
        <f>ROUND(M5/M3,4)-1</f>
        <v>0.19140000000000001</v>
      </c>
      <c r="P5" s="69">
        <v>1.2482</v>
      </c>
      <c r="Q5" s="70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">
      <c r="I6" s="2" t="s">
        <v>12</v>
      </c>
      <c r="J6" s="3">
        <v>1.4819</v>
      </c>
      <c r="K6" s="67">
        <f>ROUND(J6/J3,4)-1</f>
        <v>0.41199999999999992</v>
      </c>
      <c r="L6" s="68"/>
      <c r="M6" s="69">
        <v>1.5116000000000001</v>
      </c>
      <c r="N6" s="70"/>
      <c r="O6" s="5">
        <f>ROUND(M6/M3,4)-1</f>
        <v>0.44019999999999992</v>
      </c>
      <c r="P6" s="69">
        <v>1.4991000000000001</v>
      </c>
      <c r="Q6" s="70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ht="15" x14ac:dyDescent="0.2">
      <c r="I11" s="2" t="s">
        <v>13</v>
      </c>
      <c r="J11" s="2" t="s">
        <v>14</v>
      </c>
      <c r="K11" s="72" t="s">
        <v>17</v>
      </c>
      <c r="L11" s="73"/>
      <c r="M11" s="72" t="s">
        <v>18</v>
      </c>
      <c r="N11" s="73"/>
      <c r="O11" s="69" t="s">
        <v>19</v>
      </c>
      <c r="P11" s="70"/>
      <c r="Q11" s="69" t="s">
        <v>36</v>
      </c>
      <c r="R11" s="70"/>
    </row>
    <row r="12" spans="1:22" ht="30" x14ac:dyDescent="0.2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ht="15" x14ac:dyDescent="0.2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ht="15" x14ac:dyDescent="0.2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ht="15" x14ac:dyDescent="0.2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ht="15" x14ac:dyDescent="0.2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ht="15" x14ac:dyDescent="0.2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ht="15" x14ac:dyDescent="0.2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U1:V1"/>
    <mergeCell ref="U2:V2"/>
    <mergeCell ref="U3:V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China_Telecom_gravity_1024LP</vt:lpstr>
      <vt:lpstr>China_Tele_cstm_bimodal_ 4096LP</vt:lpstr>
      <vt:lpstr>China_Tele_cstm_bimodal_ 1024LP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GoodNet_Bimodal_4096LP</vt:lpstr>
      <vt:lpstr>GoodNet_cstm_Bimodal_1024LP_2</vt:lpstr>
      <vt:lpstr>GoodNet_cstm_Bimodal_4096LP</vt:lpstr>
      <vt:lpstr>GoodNet_cstm_Bimodal_1024LP</vt:lpstr>
      <vt:lpstr>Claranet_Gravity_1024LP</vt:lpstr>
      <vt:lpstr>Claranet_bimodal_4096L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 Yehezkel</cp:lastModifiedBy>
  <dcterms:created xsi:type="dcterms:W3CDTF">2021-11-10T09:03:54Z</dcterms:created>
  <dcterms:modified xsi:type="dcterms:W3CDTF">2021-12-27T12:27:03Z</dcterms:modified>
</cp:coreProperties>
</file>