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E746858E-E13E-4FE8-A94A-F81132FE152E}" xr6:coauthVersionLast="47" xr6:coauthVersionMax="47" xr10:uidLastSave="{00000000-0000-0000-0000-000000000000}"/>
  <bookViews>
    <workbookView xWindow="-120" yWindow="-120" windowWidth="38640" windowHeight="15840" activeTab="5" xr2:uid="{B550FEBA-CBDF-4F8A-ACA3-FAF0BB6C78BC}"/>
  </bookViews>
  <sheets>
    <sheet name="China_Telecom_gravity_1024LP" sheetId="4" r:id="rId1"/>
    <sheet name="China_Telecom_cstm_bimodal_2" sheetId="25" r:id="rId2"/>
    <sheet name="China_Telecom_cstm_bimodal_1" sheetId="24" r:id="rId3"/>
    <sheet name="GEANT_gravity_2048LP" sheetId="6" r:id="rId4"/>
    <sheet name="GEANT_gravity_1024LP" sheetId="3" r:id="rId5"/>
    <sheet name="GEANT_cstm_bimodal_2048LP" sheetId="23" r:id="rId6"/>
    <sheet name="ScaleFree30Nodes_gravity_1024LP" sheetId="2" r:id="rId7"/>
    <sheet name="ScaleFree30_cstm_bimodal_4096LP" sheetId="17" r:id="rId8"/>
    <sheet name="GoodNet_Gravity_1024LP" sheetId="1" r:id="rId9"/>
    <sheet name="GoodNet_cstm_Bimodal_1024LP_2" sheetId="18" r:id="rId10"/>
    <sheet name="GoodNet_cstm_Bimodal_4096LP" sheetId="22" r:id="rId11"/>
    <sheet name="GoodNet_cstm_Bimodal_1024LP" sheetId="16" r:id="rId12"/>
    <sheet name="Claranet_Gravity_1024LP" sheetId="19" r:id="rId13"/>
    <sheet name="Claranet_cstm_bimodal_4096LP" sheetId="21" r:id="rId14"/>
    <sheet name="Claranet_cstm_bimodal_1024LP" sheetId="20" r:id="rId15"/>
    <sheet name="T-lex_Gravity_1024LP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25" l="1"/>
  <c r="P18" i="25"/>
  <c r="N18" i="25"/>
  <c r="L18" i="25"/>
  <c r="R17" i="25"/>
  <c r="P17" i="25"/>
  <c r="N17" i="25"/>
  <c r="L17" i="25"/>
  <c r="R16" i="25"/>
  <c r="P16" i="25"/>
  <c r="N16" i="25"/>
  <c r="L16" i="25"/>
  <c r="R15" i="25"/>
  <c r="P15" i="25"/>
  <c r="N15" i="25"/>
  <c r="L15" i="25"/>
  <c r="R14" i="25"/>
  <c r="P14" i="25"/>
  <c r="N14" i="25"/>
  <c r="L14" i="25"/>
  <c r="R13" i="25"/>
  <c r="P13" i="25"/>
  <c r="N13" i="25"/>
  <c r="L13" i="25"/>
  <c r="R12" i="25"/>
  <c r="P12" i="25"/>
  <c r="N12" i="25"/>
  <c r="L12" i="25"/>
  <c r="V6" i="25"/>
  <c r="T6" i="25"/>
  <c r="R6" i="25"/>
  <c r="O6" i="25"/>
  <c r="K6" i="25"/>
  <c r="V5" i="25"/>
  <c r="T5" i="25"/>
  <c r="R5" i="25"/>
  <c r="O5" i="25"/>
  <c r="K5" i="25"/>
  <c r="V4" i="25"/>
  <c r="T4" i="25"/>
  <c r="R4" i="25"/>
  <c r="O4" i="25"/>
  <c r="K4" i="25"/>
  <c r="R18" i="24"/>
  <c r="P18" i="24"/>
  <c r="N18" i="24"/>
  <c r="L18" i="24"/>
  <c r="R17" i="24"/>
  <c r="P17" i="24"/>
  <c r="N17" i="24"/>
  <c r="L17" i="24"/>
  <c r="R16" i="24"/>
  <c r="P16" i="24"/>
  <c r="N16" i="24"/>
  <c r="L16" i="24"/>
  <c r="R15" i="24"/>
  <c r="P15" i="24"/>
  <c r="N15" i="24"/>
  <c r="L15" i="24"/>
  <c r="R14" i="24"/>
  <c r="P14" i="24"/>
  <c r="N14" i="24"/>
  <c r="L14" i="24"/>
  <c r="R13" i="24"/>
  <c r="P13" i="24"/>
  <c r="N13" i="24"/>
  <c r="L13" i="24"/>
  <c r="R12" i="24"/>
  <c r="P12" i="24"/>
  <c r="N12" i="24"/>
  <c r="L12" i="24"/>
  <c r="V6" i="24"/>
  <c r="T6" i="24"/>
  <c r="R6" i="24"/>
  <c r="O6" i="24"/>
  <c r="K6" i="24"/>
  <c r="V5" i="24"/>
  <c r="T5" i="24"/>
  <c r="R5" i="24"/>
  <c r="O5" i="24"/>
  <c r="K5" i="24"/>
  <c r="V4" i="24"/>
  <c r="T4" i="24"/>
  <c r="R4" i="24"/>
  <c r="O4" i="24"/>
  <c r="K4" i="24"/>
  <c r="R17" i="23"/>
  <c r="P17" i="23"/>
  <c r="N17" i="23"/>
  <c r="L17" i="23"/>
  <c r="R16" i="23"/>
  <c r="P16" i="23"/>
  <c r="N16" i="23"/>
  <c r="L16" i="23"/>
  <c r="R15" i="23"/>
  <c r="P15" i="23"/>
  <c r="N15" i="23"/>
  <c r="L15" i="23"/>
  <c r="R14" i="23"/>
  <c r="P14" i="23"/>
  <c r="N14" i="23"/>
  <c r="L14" i="23"/>
  <c r="R13" i="23"/>
  <c r="P13" i="23"/>
  <c r="N13" i="23"/>
  <c r="L13" i="23"/>
  <c r="R12" i="23"/>
  <c r="P12" i="23"/>
  <c r="N12" i="23"/>
  <c r="L12" i="23"/>
  <c r="V6" i="23"/>
  <c r="T6" i="23"/>
  <c r="R6" i="23"/>
  <c r="O6" i="23"/>
  <c r="K6" i="23"/>
  <c r="V5" i="23"/>
  <c r="T5" i="23"/>
  <c r="R5" i="23"/>
  <c r="O5" i="23"/>
  <c r="K5" i="23"/>
  <c r="V4" i="23"/>
  <c r="T4" i="23"/>
  <c r="R4" i="23"/>
  <c r="O4" i="23"/>
  <c r="K4" i="23"/>
  <c r="P13" i="22"/>
  <c r="N13" i="22"/>
  <c r="L13" i="22"/>
  <c r="P12" i="22"/>
  <c r="N12" i="22"/>
  <c r="L12" i="22"/>
  <c r="T6" i="22"/>
  <c r="R6" i="22"/>
  <c r="O6" i="22"/>
  <c r="K6" i="22"/>
  <c r="T5" i="22"/>
  <c r="R5" i="22"/>
  <c r="O5" i="22"/>
  <c r="K5" i="22"/>
  <c r="T4" i="22"/>
  <c r="R4" i="22"/>
  <c r="O4" i="22"/>
  <c r="K4" i="22"/>
  <c r="V6" i="4"/>
  <c r="V5" i="4"/>
  <c r="V4" i="4"/>
  <c r="V6" i="6"/>
  <c r="V5" i="6"/>
  <c r="V4" i="6"/>
  <c r="V6" i="3"/>
  <c r="V5" i="3"/>
  <c r="V4" i="3"/>
  <c r="V6" i="2"/>
  <c r="V5" i="2"/>
  <c r="V4" i="2"/>
  <c r="V6" i="17"/>
  <c r="V5" i="17"/>
  <c r="V4" i="17"/>
  <c r="V6" i="18"/>
  <c r="V5" i="18"/>
  <c r="V4" i="18"/>
  <c r="V6" i="22"/>
  <c r="V5" i="22"/>
  <c r="V4" i="22"/>
  <c r="V6" i="16"/>
  <c r="V5" i="16"/>
  <c r="V4" i="16"/>
  <c r="V6" i="19"/>
  <c r="V5" i="19"/>
  <c r="V4" i="19"/>
  <c r="V6" i="21"/>
  <c r="V5" i="21"/>
  <c r="V4" i="21"/>
  <c r="V6" i="20"/>
  <c r="V5" i="20"/>
  <c r="V4" i="20"/>
  <c r="V6" i="15"/>
  <c r="V5" i="15"/>
  <c r="V4" i="15"/>
  <c r="R18" i="22" l="1"/>
  <c r="P18" i="22"/>
  <c r="N18" i="22"/>
  <c r="L18" i="22"/>
  <c r="R17" i="22"/>
  <c r="P17" i="22"/>
  <c r="N17" i="22"/>
  <c r="L17" i="22"/>
  <c r="R16" i="22"/>
  <c r="P16" i="22"/>
  <c r="N16" i="22"/>
  <c r="L16" i="22"/>
  <c r="R15" i="22"/>
  <c r="P15" i="22"/>
  <c r="N15" i="22"/>
  <c r="L15" i="22"/>
  <c r="R14" i="22"/>
  <c r="P14" i="22"/>
  <c r="N14" i="22"/>
  <c r="L14" i="22"/>
  <c r="R13" i="22"/>
  <c r="R12" i="22"/>
  <c r="R17" i="21"/>
  <c r="P17" i="21"/>
  <c r="N17" i="21"/>
  <c r="L17" i="21"/>
  <c r="R16" i="21"/>
  <c r="P16" i="21"/>
  <c r="N16" i="21"/>
  <c r="L16" i="21"/>
  <c r="R15" i="21"/>
  <c r="P15" i="21"/>
  <c r="N15" i="21"/>
  <c r="L15" i="21"/>
  <c r="R14" i="21"/>
  <c r="P14" i="21"/>
  <c r="N14" i="21"/>
  <c r="L14" i="21"/>
  <c r="R13" i="21"/>
  <c r="P13" i="21"/>
  <c r="N13" i="21"/>
  <c r="L13" i="21"/>
  <c r="R12" i="21"/>
  <c r="P12" i="21"/>
  <c r="N12" i="21"/>
  <c r="L12" i="21"/>
  <c r="T6" i="21"/>
  <c r="R6" i="21"/>
  <c r="O6" i="21"/>
  <c r="K6" i="21"/>
  <c r="T5" i="21"/>
  <c r="R5" i="21"/>
  <c r="O5" i="21"/>
  <c r="K5" i="21"/>
  <c r="T4" i="21"/>
  <c r="R4" i="21"/>
  <c r="O4" i="21"/>
  <c r="K4" i="21"/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7" i="3" l="1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P4" i="1"/>
  <c r="M4" i="1"/>
  <c r="J4" i="1"/>
  <c r="M3" i="1"/>
  <c r="J3" i="1"/>
  <c r="S3" i="1"/>
  <c r="P3" i="1"/>
  <c r="U3" i="1"/>
  <c r="R12" i="1" l="1"/>
  <c r="V6" i="1"/>
  <c r="V5" i="1"/>
  <c r="V4" i="1"/>
  <c r="K4" i="1"/>
  <c r="T4" i="1"/>
  <c r="R4" i="1"/>
  <c r="O4" i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<sst xmlns="http://schemas.openxmlformats.org/spreadsheetml/2006/main" count="531" uniqueCount="108">
  <si>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</si>
  <si>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</si>
  <si>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</si>
  <si>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</si>
  <si>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</si>
  <si>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</si>
  <si>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</si>
  <si>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</si>
  <si>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</si>
  <si>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</si>
  <si>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</si>
  <si>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</si>
  <si>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</si>
  <si>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</si>
  <si>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</si>
  <si>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</si>
  <si>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</si>
  <si>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</si>
  <si>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</si>
  <si>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</si>
  <si>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</si>
  <si>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</si>
  <si>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</si>
  <si>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</si>
  <si>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</si>
  <si>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</si>
  <si>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</si>
  <si>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</si>
  <si>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</si>
  <si>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</si>
  <si>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</si>
  <si>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</si>
  <si>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</si>
  <si>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</si>
  <si>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</si>
  <si>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</si>
  <si>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</si>
  <si>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</si>
  <si>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</si>
  <si>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</si>
  <si>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</si>
  <si>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</si>
  <si>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</si>
  <si>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</si>
  <si>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>(4, 23) 1.875</t>
  </si>
  <si>
    <t>(4, 9, 23) 1.853</t>
  </si>
  <si>
    <t>(2, 4, 9, 23)1.846</t>
  </si>
  <si>
    <t>{2,3,10,11}</t>
  </si>
  <si>
    <t>(3,) 1.25128</t>
  </si>
  <si>
    <t>(2, 3, 10, 11) 1.12889</t>
  </si>
  <si>
    <t>(3, 10, 11) 1.1577</t>
  </si>
  <si>
    <t>(3, 11) 1.1967</t>
  </si>
  <si>
    <t xml:space="preserve"> Bimodal Traffic, 1024 TMs, 40% sparsity G_1 (30,5) G_2 (4,1)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</si>
  <si>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</si>
  <si>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</si>
  <si>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</si>
  <si>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</si>
  <si>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</si>
  <si>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</si>
  <si>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 xml:space="preserve"> Bimodal Traffic, 1024 TMs, 50% sparsity G_1 (50,10)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</si>
  <si>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</si>
  <si>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</si>
  <si>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</si>
  <si>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</si>
  <si>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</si>
  <si>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</si>
  <si>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</si>
  <si>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</si>
  <si>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</si>
  <si>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 xml:space="preserve"> Bimodal Traffic, 1024 TMs, 40% sparsity G_1 (5,1) G_2 (0.5,0.1)</t>
  </si>
  <si>
    <t xml:space="preserve"> Gravity Traffic, 1024 TMs, 30% sparsity Bimodal Traffic, 1024 TMs, 40% sparsity G_1 (5,1) G_2 (0.5,0.1)</t>
  </si>
  <si>
    <t>(0, 1, 2, 3) 2.18557</t>
  </si>
  <si>
    <t xml:space="preserve"> Bimodal Traffic,4096 TMs, 40% sparsity G_1 (5,1) G_2 (1,0.2)</t>
  </si>
  <si>
    <t>(3,) 2.22107</t>
  </si>
  <si>
    <t>(0, 2, 3)  2.19509</t>
  </si>
  <si>
    <t>(0, 3) 2.20886</t>
  </si>
  <si>
    <t xml:space="preserve"> Gravity Traffic, 2048 TMs, 30% sparsity</t>
  </si>
  <si>
    <t xml:space="preserve"> Bimodal Traffic, 4096 TMs, 50% sparsity G_1 (50,10) G_2 (1,0.2)</t>
  </si>
  <si>
    <t>`</t>
  </si>
  <si>
    <t xml:space="preserve"> Bimodal Traffic, 4096 TMs, 40% sparsity G_1 (5,1) G_2 (0.5,0.1)</t>
  </si>
  <si>
    <t>(3) 1.55529</t>
  </si>
  <si>
    <t>(3, 14) 1.53689</t>
  </si>
  <si>
    <t>(3, 12, 14) 1.50812</t>
  </si>
  <si>
    <t>(3,10,12,14) 1.50241</t>
  </si>
  <si>
    <t>LP Set</t>
  </si>
  <si>
    <t>(12,) 1.97294</t>
  </si>
  <si>
    <t>(12, 15) 1.93067</t>
  </si>
  <si>
    <t>(7, 9, 12, 15) 1.85457</t>
  </si>
  <si>
    <t>(9, 12, 15) 1.88799</t>
  </si>
  <si>
    <t>(12,) 1.95014</t>
  </si>
  <si>
    <t>(9, 12, 15) 1.87841</t>
  </si>
  <si>
    <t>(5, 7, 9, 12, 15) 1.84055</t>
  </si>
  <si>
    <t>(12, 15) 1.91806</t>
  </si>
  <si>
    <t>(7, 9, 12, 15) 1.84918</t>
  </si>
  <si>
    <t>(5, 7, 9, 12, 15)  1.82899</t>
  </si>
  <si>
    <t>Link (0, 13) is just 45 Mb/s and most of capacities are 10Gb</t>
  </si>
  <si>
    <t xml:space="preserve"> Bimodal Traffic, 1024 TMs, 40% sparsity G_1 (0.1,0.05)  G_2 (0.01,0.005)</t>
  </si>
  <si>
    <t xml:space="preserve"> Bimodal Traffic, 2048 TMs, 40% sparsity G_1 (0.1,0.05)  G_2 (0.01,0.005)</t>
  </si>
  <si>
    <t>(4,) 21.8921</t>
  </si>
  <si>
    <t>(4, 9)  20.804</t>
  </si>
  <si>
    <t xml:space="preserve"> Bimodal Traffic, 1024 TMs, 40% sparsity G_1 (2.0,0.2)  G_2 (0.2,0.02)</t>
  </si>
  <si>
    <t>(0, 2, 4, 9)  19.7805</t>
  </si>
  <si>
    <t xml:space="preserve"> Bimodal Traffic, 1024 TMs, 30% sparsity G_1 (2.0,0.2)  G_2 (0.2,0.02)</t>
  </si>
  <si>
    <t>(2, 4, 9) 20.2397</t>
  </si>
  <si>
    <t>(39,) 1.69036</t>
  </si>
  <si>
    <t>(28, 39)</t>
  </si>
  <si>
    <t>(8, 28, 39)</t>
  </si>
  <si>
    <t>(0, 2, 4, 9) 1.87753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</si>
</sst>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6" fontId="1" fillId="2" borderId="1" xfId="1" applyNumberFormat="1" applyAlignment="1">
      <alignment horizontal="center" vertical="center" wrapText="1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6" fontId="1" fillId="2" borderId="1" xfId="1" applyNumberFormat="1" applyAlignment="1">
      <alignment horizontal="center"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6" fontId="1" fillId="3" borderId="1" xfId="1" applyNumberFormat="1" applyFill="1" applyAlignment="1">
      <alignment horizontal="center" vertical="center" wrapText="1"/>
    </xf>
    <xf numFmtId="166" fontId="1" fillId="3" borderId="1" xfId="1" applyNumberFormat="1" applyFill="1" applyAlignment="1">
      <alignment horizontal="center" vertical="center"/>
    </xf>
    <xf numFmtId="10" fontId="1" fillId="5" borderId="1" xfId="2" applyNumberFormat="1" applyFont="1" applyFill="1" applyBorder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1" fillId="5" borderId="1" xfId="1" applyFill="1" applyAlignment="1">
      <alignment horizontal="center" vertical="center" wrapText="1"/>
    </xf>
    <xf numFmtId="0" fontId="0" fillId="0" borderId="0" xfId="0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6" borderId="1" xfId="1" applyFill="1" applyAlignment="1">
      <alignment horizontal="center" vertical="center" wrapText="1"/>
    </xf>
    <xf numFmtId="166" fontId="1" fillId="6" borderId="1" xfId="1" applyNumberFormat="1" applyFill="1" applyAlignment="1">
      <alignment horizontal="center" vertical="center"/>
    </xf>
    <xf numFmtId="10" fontId="1" fillId="6" borderId="1" xfId="2" applyNumberFormat="1" applyFont="1" applyFill="1" applyBorder="1" applyAlignment="1">
      <alignment horizontal="center" vertical="center"/>
    </xf>
    <xf numFmtId="10" fontId="1" fillId="6" borderId="1" xfId="1" applyNumberFormat="1" applyFill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7" borderId="1" xfId="1" applyFill="1" applyAlignment="1">
      <alignment horizontal="center" vertical="center" wrapText="1"/>
    </xf>
    <xf numFmtId="164" fontId="1" fillId="3" borderId="1" xfId="1" applyNumberFormat="1" applyFill="1" applyAlignment="1">
      <alignment horizontal="center" vertical="center" wrapText="1"/>
    </xf>
    <xf numFmtId="164" fontId="1" fillId="3" borderId="1" xfId="1" applyNumberFormat="1" applyFill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6" fontId="1" fillId="2" borderId="2" xfId="1" applyNumberFormat="1" applyBorder="1" applyAlignment="1">
      <alignment horizontal="center" vertical="center"/>
    </xf>
    <xf numFmtId="166" fontId="1" fillId="2" borderId="3" xfId="1" applyNumberFormat="1" applyBorder="1" applyAlignment="1">
      <alignment horizontal="center" vertical="center"/>
    </xf>
    <xf numFmtId="166" fontId="3" fillId="2" borderId="2" xfId="1" applyNumberFormat="1" applyFont="1" applyBorder="1" applyAlignment="1">
      <alignment horizontal="center" vertical="center"/>
    </xf>
    <xf numFmtId="166" fontId="3" fillId="2" borderId="4" xfId="1" applyNumberFormat="1" applyFont="1" applyBorder="1" applyAlignment="1">
      <alignment horizontal="center" vertical="center"/>
    </xf>
    <xf numFmtId="166" fontId="3" fillId="2" borderId="3" xfId="1" applyNumberFormat="1" applyFont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  <xf numFmtId="0" fontId="1" fillId="8" borderId="1" xfId="1" applyFill="1" applyAlignment="1">
      <alignment horizontal="center" vertical="center" wrapText="1"/>
    </xf>
    <xf numFmtId="164" fontId="1" fillId="8" borderId="1" xfId="1" applyNumberFormat="1" applyFill="1" applyAlignment="1">
      <alignment horizontal="center" vertical="center"/>
    </xf>
    <xf numFmtId="10" fontId="1" fillId="8" borderId="1" xfId="1" applyNumberFormat="1" applyFill="1" applyAlignment="1">
      <alignment horizontal="center" vertical="center"/>
    </xf>
    <xf numFmtId="0" fontId="1" fillId="8" borderId="1" xfId="1" applyFill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GoodNet_cstm_Bimodal_1024LP_2!$R$12:$R$18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0.11280000000000001</c:v>
                </c:pt>
                <c:pt idx="3">
                  <c:v>9.5599999999999907E-2</c:v>
                </c:pt>
                <c:pt idx="4">
                  <c:v>8.3800000000000097E-2</c:v>
                </c:pt>
                <c:pt idx="5">
                  <c:v>6.7199999999999926E-2</c:v>
                </c:pt>
                <c:pt idx="6">
                  <c:v>4.7299999999999898E-2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0-4B0A-8F9F-0BD91F941D6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0.11020000000000008</c:v>
                </c:pt>
                <c:pt idx="3">
                  <c:v>9.8500000000000032E-2</c:v>
                </c:pt>
                <c:pt idx="4">
                  <c:v>7.9299999999999926E-2</c:v>
                </c:pt>
                <c:pt idx="5">
                  <c:v>6.7199999999999926E-2</c:v>
                </c:pt>
                <c:pt idx="6">
                  <c:v>5.0100000000000033E-2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0-4B0A-8F9F-0BD91F941D6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0.1201000000000001</c:v>
                </c:pt>
                <c:pt idx="3">
                  <c:v>0.10030000000000006</c:v>
                </c:pt>
                <c:pt idx="4">
                  <c:v>8.3700000000000108E-2</c:v>
                </c:pt>
                <c:pt idx="5">
                  <c:v>6.9299999999999917E-2</c:v>
                </c:pt>
                <c:pt idx="6">
                  <c:v>4.9099999999999921E-2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0-4B0A-8F9F-0BD91F941D6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GoodNet_cstm_Bimodal_4096LP!$R$12:$R$18</c:f>
              <c:numCache>
                <c:formatCode>0.00%</c:formatCode>
                <c:ptCount val="7"/>
                <c:pt idx="0">
                  <c:v>0.13250000000000006</c:v>
                </c:pt>
                <c:pt idx="1">
                  <c:v>0.12338719956355981</c:v>
                </c:pt>
                <c:pt idx="2">
                  <c:v>0.1016999999999999</c:v>
                </c:pt>
                <c:pt idx="3">
                  <c:v>8.5099999999999953E-2</c:v>
                </c:pt>
                <c:pt idx="4">
                  <c:v>6.8899999999999961E-2</c:v>
                </c:pt>
                <c:pt idx="5">
                  <c:v>4.8399999999999999E-2</c:v>
                </c:pt>
                <c:pt idx="6">
                  <c:v>3.4499999999999975E-2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0-4B0A-8F9F-0BD91F94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0.11769999999999992</c:v>
                </c:pt>
                <c:pt idx="3">
                  <c:v>0.11329999999999996</c:v>
                </c:pt>
                <c:pt idx="4">
                  <c:v>9.3699999999999894E-2</c:v>
                </c:pt>
                <c:pt idx="5">
                  <c:v>7.360000000000011E-2</c:v>
                </c:pt>
                <c:pt idx="6">
                  <c:v>7.3099999999999943E-2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0.11640000000000006</c:v>
                </c:pt>
                <c:pt idx="3">
                  <c:v>0.10860000000000003</c:v>
                </c:pt>
                <c:pt idx="4">
                  <c:v>8.5299999999999931E-2</c:v>
                </c:pt>
                <c:pt idx="5">
                  <c:v>7.6100000000000056E-2</c:v>
                </c:pt>
                <c:pt idx="6">
                  <c:v>7.2699999999999987E-2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0.11979999999999991</c:v>
                </c:pt>
                <c:pt idx="3">
                  <c:v>0.11549999999999994</c:v>
                </c:pt>
                <c:pt idx="4">
                  <c:v>0.10070000000000001</c:v>
                </c:pt>
                <c:pt idx="5">
                  <c:v>8.7900000000000089E-2</c:v>
                </c:pt>
                <c:pt idx="6">
                  <c:v>7.0999999999999952E-2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0.13769999999999993</c:v>
                </c:pt>
                <c:pt idx="1">
                  <c:v>0.12970252488331546</c:v>
                </c:pt>
                <c:pt idx="2">
                  <c:v>0.10590000000000011</c:v>
                </c:pt>
                <c:pt idx="3">
                  <c:v>8.9499999999999913E-2</c:v>
                </c:pt>
                <c:pt idx="4">
                  <c:v>5.3299999999999903E-2</c:v>
                </c:pt>
                <c:pt idx="5">
                  <c:v>4.269999999999996E-2</c:v>
                </c:pt>
                <c:pt idx="6">
                  <c:v>3.4200000000000008E-2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8.7199999999999944E-2</c:v>
                </c:pt>
                <c:pt idx="3">
                  <c:v>6.7499999999999893E-2</c:v>
                </c:pt>
                <c:pt idx="4">
                  <c:v>5.9900000000000064E-2</c:v>
                </c:pt>
                <c:pt idx="5">
                  <c:v>4.7500000000000098E-2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63E-8398-A0020483C6E8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0.11440000000000006</c:v>
                </c:pt>
                <c:pt idx="3">
                  <c:v>9.4600000000000017E-2</c:v>
                </c:pt>
                <c:pt idx="4">
                  <c:v>7.119999999999993E-2</c:v>
                </c:pt>
                <c:pt idx="5">
                  <c:v>6.8200000000000038E-2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63E-8398-A0020483C6E8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0.10210000000000008</c:v>
                </c:pt>
                <c:pt idx="3">
                  <c:v>8.2699999999999996E-2</c:v>
                </c:pt>
                <c:pt idx="4">
                  <c:v>6.0400000000000009E-2</c:v>
                </c:pt>
                <c:pt idx="5">
                  <c:v>5.6799999999999962E-2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1-463E-8398-A0020483C6E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Claranet_cstm_bimodal_4096LP!$R$12:$R$17</c:f>
              <c:numCache>
                <c:formatCode>0.00%</c:formatCode>
                <c:ptCount val="6"/>
                <c:pt idx="0">
                  <c:v>0.12690000000000001</c:v>
                </c:pt>
                <c:pt idx="1">
                  <c:v>0.11169999999999991</c:v>
                </c:pt>
                <c:pt idx="2">
                  <c:v>9.2500000000000027E-2</c:v>
                </c:pt>
                <c:pt idx="3">
                  <c:v>8.3399999999999919E-2</c:v>
                </c:pt>
                <c:pt idx="4">
                  <c:v>6.2300000000000022E-2</c:v>
                </c:pt>
                <c:pt idx="5">
                  <c:v>5.380000000000007E-2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1-463E-8398-A0020483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'T-lex_Gravity_1024LP'!$L$12:$L$18</c:f>
              <c:numCache>
                <c:formatCode>0.00%</c:formatCode>
                <c:ptCount val="7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'T-lex_Gravity_1024LP'!$N$12:$N$18</c:f>
              <c:numCache>
                <c:formatCode>0.00%</c:formatCode>
                <c:ptCount val="7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'T-lex_Gravity_1024LP'!$P$12:$P$18</c:f>
              <c:numCache>
                <c:formatCode>0.00%</c:formatCode>
                <c:ptCount val="7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'T-lex_Gravity_1024LP'!$R$12:$R$18</c:f>
              <c:numCache>
                <c:formatCode>0.00%</c:formatCode>
                <c:ptCount val="7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China_Telecom_cstm_bimodal_2!$L$12:$L$18</c:f>
              <c:numCache>
                <c:formatCode>0.00%</c:formatCode>
                <c:ptCount val="7"/>
                <c:pt idx="0">
                  <c:v>1.3419755918425924E-2</c:v>
                </c:pt>
                <c:pt idx="1">
                  <c:v>-1</c:v>
                </c:pt>
                <c:pt idx="2">
                  <c:v>1.1252417511574908E-2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86B-AFCE-D562539F17A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China_Telecom_cstm_bimodal_2!$N$12:$N$18</c:f>
              <c:numCache>
                <c:formatCode>0.00%</c:formatCode>
                <c:ptCount val="7"/>
                <c:pt idx="0">
                  <c:v>1.1372224023277866E-2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5-486B-AFCE-D562539F17A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China_Telecom_cstm_bimodal_2!$P$12:$P$18</c:f>
              <c:numCache>
                <c:formatCode>0.00%</c:formatCode>
                <c:ptCount val="7"/>
                <c:pt idx="0">
                  <c:v>1.4421202166244207E-2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5-486B-AFCE-D562539F17A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China_Telecom_cstm_bimodal_2!$R$12:$R$18</c:f>
              <c:numCache>
                <c:formatCode>0.00%</c:formatCode>
                <c:ptCount val="7"/>
                <c:pt idx="0">
                  <c:v>1.3692694716154863E-2</c:v>
                </c:pt>
                <c:pt idx="1">
                  <c:v>-1</c:v>
                </c:pt>
                <c:pt idx="2">
                  <c:v>8.0267159639810792E-3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5-486B-AFCE-D562539F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China_Telecom_cstm_bimodal_1!$L$12:$L$18</c:f>
              <c:numCache>
                <c:formatCode>0.00%</c:formatCode>
                <c:ptCount val="7"/>
                <c:pt idx="0">
                  <c:v>4.472984568467453E-3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4-4F8A-AAA0-A885EA8F59E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China_Telecom_cstm_bimodal_1!$N$12:$N$18</c:f>
              <c:numCache>
                <c:formatCode>0.00%</c:formatCode>
                <c:ptCount val="7"/>
                <c:pt idx="0">
                  <c:v>4.9902447207808009E-3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4-4F8A-AAA0-A885EA8F59E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China_Telecom_cstm_bimodal_1!$P$12:$P$18</c:f>
              <c:numCache>
                <c:formatCode>0.00%</c:formatCode>
                <c:ptCount val="7"/>
                <c:pt idx="0">
                  <c:v>5.4412128002228055E-3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4-4F8A-AAA0-A885EA8F59E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China_Telecom_cstm_bimodal_1!$R$12:$R$18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4-4F8A-AAA0-A885EA8F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GEANT_cstm_bimodal_2048LP!$L$12:$L$17</c:f>
              <c:numCache>
                <c:formatCode>0.00%</c:formatCode>
                <c:ptCount val="6"/>
                <c:pt idx="0">
                  <c:v>0.18891806540358824</c:v>
                </c:pt>
                <c:pt idx="1">
                  <c:v>0.18791899441340787</c:v>
                </c:pt>
                <c:pt idx="2">
                  <c:v>0.17136871508379903</c:v>
                </c:pt>
                <c:pt idx="3">
                  <c:v>0.11673828964331756</c:v>
                </c:pt>
                <c:pt idx="4">
                  <c:v>8.2493553932101449E-2</c:v>
                </c:pt>
                <c:pt idx="5">
                  <c:v>5.6779114740008518E-2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7-45F5-9628-D43D2EF52240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GEANT_cstm_bimodal_2048LP!$N$12:$N$17</c:f>
              <c:numCache>
                <c:formatCode>0.00%</c:formatCode>
                <c:ptCount val="6"/>
                <c:pt idx="0">
                  <c:v>0.19346669838998976</c:v>
                </c:pt>
                <c:pt idx="1">
                  <c:v>0.18475186900763507</c:v>
                </c:pt>
                <c:pt idx="2">
                  <c:v>0.17357761753922385</c:v>
                </c:pt>
                <c:pt idx="3">
                  <c:v>0.11312205190243474</c:v>
                </c:pt>
                <c:pt idx="4">
                  <c:v>8.2384901495736518E-2</c:v>
                </c:pt>
                <c:pt idx="5">
                  <c:v>5.7680573463009699E-2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7-45F5-9628-D43D2EF52240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GEANT_cstm_bimodal_2048LP!$P$12:$P$17</c:f>
              <c:numCache>
                <c:formatCode>0.00%</c:formatCode>
                <c:ptCount val="6"/>
                <c:pt idx="0">
                  <c:v>0.1919861663091833</c:v>
                </c:pt>
                <c:pt idx="1">
                  <c:v>0.18236230908177564</c:v>
                </c:pt>
                <c:pt idx="2">
                  <c:v>0.17128931926764368</c:v>
                </c:pt>
                <c:pt idx="3">
                  <c:v>0.11718023535447464</c:v>
                </c:pt>
                <c:pt idx="4">
                  <c:v>8.4869764111114687E-2</c:v>
                </c:pt>
                <c:pt idx="5">
                  <c:v>5.885465097636855E-2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7-45F5-9628-D43D2EF52240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GEANT_cstm_bimodal_2048LP!$R$12:$R$17</c:f>
              <c:numCache>
                <c:formatCode>0.00%</c:formatCode>
                <c:ptCount val="6"/>
                <c:pt idx="0">
                  <c:v>0.19231845517287094</c:v>
                </c:pt>
                <c:pt idx="1">
                  <c:v>0.17262465729952026</c:v>
                </c:pt>
                <c:pt idx="2">
                  <c:v>0.17225518334475654</c:v>
                </c:pt>
                <c:pt idx="3">
                  <c:v>0.11399074708704582</c:v>
                </c:pt>
                <c:pt idx="4">
                  <c:v>8.3774203221384402E-2</c:v>
                </c:pt>
                <c:pt idx="5">
                  <c:v>5.9185443797121318E-2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7-45F5-9628-D43D2EF5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2.3913946724527957E-2</c:v>
                </c:pt>
                <c:pt idx="4">
                  <c:v>2.1882646230552361E-2</c:v>
                </c:pt>
                <c:pt idx="5">
                  <c:v>1.952818429435399E-2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2.6512425670702333E-2</c:v>
                </c:pt>
                <c:pt idx="3">
                  <c:v>2.4671312899344322E-2</c:v>
                </c:pt>
                <c:pt idx="4">
                  <c:v>2.2415949754430509E-2</c:v>
                </c:pt>
                <c:pt idx="5">
                  <c:v>1.9792364055245315E-2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2.8480867288345868E-2</c:v>
                </c:pt>
                <c:pt idx="3">
                  <c:v>2.4897790435941092E-2</c:v>
                </c:pt>
                <c:pt idx="4">
                  <c:v>2.3749368367862678E-2</c:v>
                </c:pt>
                <c:pt idx="5">
                  <c:v>1.9752859570949521E-2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ScaleFree30_cstm_bimodal_4096LP!$R$12:$R$17</c:f>
              <c:numCache>
                <c:formatCode>0.00%</c:formatCode>
                <c:ptCount val="6"/>
                <c:pt idx="0">
                  <c:v>3.3298076745610139E-2</c:v>
                </c:pt>
                <c:pt idx="1">
                  <c:v>3.2002570181290491E-2</c:v>
                </c:pt>
                <c:pt idx="2">
                  <c:v>2.5400782244638265E-2</c:v>
                </c:pt>
                <c:pt idx="3">
                  <c:v>1.9029826054022925E-2</c:v>
                </c:pt>
                <c:pt idx="4">
                  <c:v>1.3628363196761972E-2</c:v>
                </c:pt>
                <c:pt idx="5">
                  <c:v>8.8732292284039449E-3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6</xdr:col>
      <xdr:colOff>106843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9</xdr:col>
      <xdr:colOff>340179</xdr:colOff>
      <xdr:row>21</xdr:row>
      <xdr:rowOff>95250</xdr:rowOff>
    </xdr:from>
    <xdr:to>
      <xdr:col>15</xdr:col>
      <xdr:colOff>1088571</xdr:colOff>
      <xdr:row>51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6</xdr:col>
      <xdr:colOff>108874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941B2-6D1C-4454-B941-1E22CACA3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6414770" cy="44348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7463B-ADAD-4E00-9427-C597919E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3F22F8-D03A-4D9D-AF90-E47C9F278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EBC43-9E14-45FB-87E4-E3A1289F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ACF88-28C5-45FF-A613-D93BA98CF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7110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A0014-583F-4B9C-AE55-64338F2BA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3B4599-DE8F-4F7F-9456-77C2661E3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633720" cy="4520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DC22BE-36F9-4A0C-8BEB-80B317A36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7110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34944-9EEF-48EF-9320-28DF3ABCB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96A3A0-ACD3-4A37-9926-70F6F23D3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633720" cy="45205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131033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6</xdr:col>
      <xdr:colOff>438217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080135-F4D2-4FBE-86BA-97A1797E6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122464</xdr:colOff>
      <xdr:row>21</xdr:row>
      <xdr:rowOff>0</xdr:rowOff>
    </xdr:from>
    <xdr:to>
      <xdr:col>16</xdr:col>
      <xdr:colOff>27215</xdr:colOff>
      <xdr:row>44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3D840-1CA3-40C6-8575-ED452A9A2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V18"/>
  <sheetViews>
    <sheetView zoomScale="70" zoomScaleNormal="70" workbookViewId="0">
      <selection activeCell="J15" sqref="J15:J16"/>
    </sheetView>
  </sheetViews>
  <sheetFormatPr defaultColWidth="8.85546875" defaultRowHeight="15" x14ac:dyDescent="0.25"/>
  <cols>
    <col min="1" max="1" width="16.85546875" bestFit="1" customWidth="1"/>
    <col min="2" max="2" width="19.5703125" customWidth="1"/>
    <col min="3" max="3" width="21.42578125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" customWidth="1"/>
    <col min="22" max="22" width="17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42" t="s">
        <v>4</v>
      </c>
      <c r="K1" s="53"/>
      <c r="L1" s="43"/>
      <c r="M1" s="42" t="s">
        <v>5</v>
      </c>
      <c r="N1" s="53"/>
      <c r="O1" s="43"/>
      <c r="P1" s="42" t="s">
        <v>5</v>
      </c>
      <c r="Q1" s="53"/>
      <c r="R1" s="43"/>
      <c r="S1" s="42" t="s">
        <v>5</v>
      </c>
      <c r="T1" s="43"/>
      <c r="U1" s="42" t="s">
        <v>7</v>
      </c>
      <c r="V1" s="43"/>
    </row>
    <row r="2" spans="1:22" x14ac:dyDescent="0.25">
      <c r="A2">
        <v>42</v>
      </c>
      <c r="B2">
        <v>132</v>
      </c>
      <c r="C2" s="1" t="s">
        <v>34</v>
      </c>
      <c r="I2" s="3" t="s">
        <v>8</v>
      </c>
      <c r="J2" s="42" t="s">
        <v>6</v>
      </c>
      <c r="K2" s="53"/>
      <c r="L2" s="43"/>
      <c r="M2" s="42" t="s">
        <v>6</v>
      </c>
      <c r="N2" s="53"/>
      <c r="O2" s="43"/>
      <c r="P2" s="42" t="s">
        <v>6</v>
      </c>
      <c r="Q2" s="53"/>
      <c r="R2" s="43"/>
      <c r="S2" s="42" t="s">
        <v>6</v>
      </c>
      <c r="T2" s="43"/>
      <c r="U2" s="42" t="s">
        <v>6</v>
      </c>
      <c r="V2" s="43"/>
    </row>
    <row r="3" spans="1:22" ht="37.5" x14ac:dyDescent="0.25">
      <c r="I3" s="4" t="s">
        <v>9</v>
      </c>
      <c r="J3" s="48">
        <v>1.4016999999999999</v>
      </c>
      <c r="K3" s="49"/>
      <c r="L3" s="50"/>
      <c r="M3" s="48">
        <v>1.4092</v>
      </c>
      <c r="N3" s="49"/>
      <c r="O3" s="50"/>
      <c r="P3" s="48">
        <v>1.4108000000000001</v>
      </c>
      <c r="Q3" s="49"/>
      <c r="R3" s="50"/>
      <c r="S3" s="51">
        <v>1.4048</v>
      </c>
      <c r="T3" s="52"/>
      <c r="U3" s="42">
        <v>1.4016999999999999</v>
      </c>
      <c r="V3" s="43"/>
    </row>
    <row r="4" spans="1:22" ht="30" x14ac:dyDescent="0.25">
      <c r="I4" s="2" t="s">
        <v>10</v>
      </c>
      <c r="J4" s="3">
        <v>6.8305999999999996</v>
      </c>
      <c r="K4" s="46">
        <f>ROUND(J4/J3,4)-1</f>
        <v>3.8731</v>
      </c>
      <c r="L4" s="47"/>
      <c r="M4" s="42">
        <v>7.6843000000000004</v>
      </c>
      <c r="N4" s="43"/>
      <c r="O4" s="5">
        <f>ROUND(M4/M3,4)-1</f>
        <v>4.4530000000000003</v>
      </c>
      <c r="P4" s="42">
        <v>7.6825999999999999</v>
      </c>
      <c r="Q4" s="43"/>
      <c r="R4" s="5">
        <f>ROUND(P4/P3,4)-1</f>
        <v>4.4455999999999998</v>
      </c>
      <c r="S4" s="3">
        <v>7.1189</v>
      </c>
      <c r="T4" s="5">
        <f>ROUND(S4/S3,4)-1</f>
        <v>4.0675999999999997</v>
      </c>
      <c r="U4" s="3">
        <v>6.9218999999999999</v>
      </c>
      <c r="V4" s="5">
        <f>U4/U3-1</f>
        <v>3.9382178782906472</v>
      </c>
    </row>
    <row r="5" spans="1:22" x14ac:dyDescent="0.25">
      <c r="I5" s="2" t="s">
        <v>11</v>
      </c>
      <c r="J5" s="3">
        <v>2.1461999999999999</v>
      </c>
      <c r="K5" s="46">
        <f>ROUND(J5/J3,4)-1</f>
        <v>0.53109999999999991</v>
      </c>
      <c r="L5" s="47"/>
      <c r="M5" s="42">
        <v>2.1528999999999998</v>
      </c>
      <c r="N5" s="43"/>
      <c r="O5" s="5">
        <f>ROUND(M5/M3,4)-1</f>
        <v>0.52770000000000006</v>
      </c>
      <c r="P5" s="42">
        <v>2.153</v>
      </c>
      <c r="Q5" s="43"/>
      <c r="R5" s="5">
        <f>ROUND(P5/P3,4)-1</f>
        <v>0.52610000000000001</v>
      </c>
      <c r="S5" s="32">
        <v>2.1425000000000001</v>
      </c>
      <c r="T5" s="5">
        <f>ROUND(S5/S3,4)-1</f>
        <v>0.5250999999999999</v>
      </c>
      <c r="U5" s="32">
        <v>2.1358000000000001</v>
      </c>
      <c r="V5" s="5">
        <f>U5/U3-1</f>
        <v>0.52372119569094688</v>
      </c>
    </row>
    <row r="6" spans="1:22" ht="30" x14ac:dyDescent="0.25">
      <c r="I6" s="2" t="s">
        <v>12</v>
      </c>
      <c r="J6" s="3">
        <v>2.29</v>
      </c>
      <c r="K6" s="46">
        <f>ROUND(J6/J3,4)-1</f>
        <v>0.63369999999999993</v>
      </c>
      <c r="L6" s="47"/>
      <c r="M6" s="42">
        <v>2.2345000000000002</v>
      </c>
      <c r="N6" s="43"/>
      <c r="O6" s="5">
        <f>ROUND(M6/M3,4)-1</f>
        <v>0.58570000000000011</v>
      </c>
      <c r="P6" s="42">
        <v>2.23</v>
      </c>
      <c r="Q6" s="43"/>
      <c r="R6" s="5">
        <f>ROUND(P6/P3,4)-1</f>
        <v>0.58069999999999999</v>
      </c>
      <c r="S6" s="3">
        <v>2.3260999999999998</v>
      </c>
      <c r="T6" s="5">
        <f>ROUND(S6/S3,4)-1</f>
        <v>0.65579999999999994</v>
      </c>
      <c r="U6" s="3">
        <v>2.1919</v>
      </c>
      <c r="V6" s="5">
        <f>U6/U3-1</f>
        <v>0.56374402511236354</v>
      </c>
    </row>
    <row r="11" spans="1:22" ht="30" x14ac:dyDescent="0.25">
      <c r="I11" s="2" t="s">
        <v>13</v>
      </c>
      <c r="J11" s="2" t="s">
        <v>14</v>
      </c>
      <c r="K11" s="44" t="s">
        <v>17</v>
      </c>
      <c r="L11" s="45"/>
      <c r="M11" s="44" t="s">
        <v>18</v>
      </c>
      <c r="N11" s="45"/>
      <c r="O11" s="42" t="s">
        <v>19</v>
      </c>
      <c r="P11" s="43"/>
      <c r="Q11" s="42" t="s">
        <v>36</v>
      </c>
      <c r="R11" s="43"/>
    </row>
    <row r="12" spans="1:22" ht="30" x14ac:dyDescent="0.25">
      <c r="I12" s="2" t="s">
        <v>16</v>
      </c>
      <c r="J12" s="2" t="s">
        <v>15</v>
      </c>
      <c r="K12" s="2">
        <v>2.032</v>
      </c>
      <c r="L12" s="5">
        <f>K12/M3-1</f>
        <v>0.44195288106727215</v>
      </c>
      <c r="M12" s="2">
        <v>2.0259999999999998</v>
      </c>
      <c r="N12" s="5">
        <f>M12/P3-1</f>
        <v>0.43606464417351831</v>
      </c>
      <c r="O12" s="3">
        <v>2.0285000000000002</v>
      </c>
      <c r="P12" s="5">
        <f>O12/S3-1</f>
        <v>0.44397779043280194</v>
      </c>
      <c r="Q12" s="27">
        <v>2.0163000000000002</v>
      </c>
      <c r="R12" s="26">
        <f>Q12/U3-1</f>
        <v>0.43846757508739409</v>
      </c>
    </row>
    <row r="13" spans="1:22" x14ac:dyDescent="0.25">
      <c r="I13" s="2" t="s">
        <v>20</v>
      </c>
      <c r="J13" s="2" t="s">
        <v>15</v>
      </c>
      <c r="K13" s="3">
        <v>1.7542</v>
      </c>
      <c r="L13" s="5">
        <f>K13/M3-1</f>
        <v>0.2448197558898666</v>
      </c>
      <c r="M13" s="3">
        <v>1.7684</v>
      </c>
      <c r="N13" s="5">
        <f>M13/P3-1</f>
        <v>0.25347320669123885</v>
      </c>
      <c r="O13" s="3">
        <v>1.7687999999999999</v>
      </c>
      <c r="P13" s="5">
        <f>O13/S3-1</f>
        <v>0.25911161731207288</v>
      </c>
      <c r="Q13" s="27">
        <v>1.7562</v>
      </c>
      <c r="R13" s="26">
        <f>Q13/U3-1</f>
        <v>0.25290718413355218</v>
      </c>
    </row>
    <row r="14" spans="1:22" x14ac:dyDescent="0.25">
      <c r="I14" s="2">
        <v>1</v>
      </c>
      <c r="J14" s="2" t="s">
        <v>38</v>
      </c>
      <c r="K14" s="2">
        <v>1.7319</v>
      </c>
      <c r="L14" s="5">
        <f>K14/M3-1</f>
        <v>0.22899517456713037</v>
      </c>
      <c r="M14" s="2">
        <v>1.7304999999999999</v>
      </c>
      <c r="N14" s="5">
        <f>M14/P3-1</f>
        <v>0.22660901616104323</v>
      </c>
      <c r="O14" s="3">
        <v>1.7276</v>
      </c>
      <c r="P14" s="5">
        <f>O14/S3-1</f>
        <v>0.22978359908883816</v>
      </c>
      <c r="Q14" s="27">
        <v>1.718</v>
      </c>
      <c r="R14" s="26">
        <f>Q14/U3-1</f>
        <v>0.22565456231718639</v>
      </c>
    </row>
    <row r="15" spans="1:22" x14ac:dyDescent="0.25">
      <c r="I15" s="2">
        <v>2</v>
      </c>
      <c r="J15" s="2" t="s">
        <v>40</v>
      </c>
      <c r="K15" s="2">
        <v>1.6716</v>
      </c>
      <c r="L15" s="5">
        <f>K15/M3-1</f>
        <v>0.1862049389724667</v>
      </c>
      <c r="M15" s="2">
        <v>1.696</v>
      </c>
      <c r="N15" s="5">
        <f>M15/P3-1</f>
        <v>0.2021548057839524</v>
      </c>
      <c r="O15" s="2">
        <v>1.6800999999999999</v>
      </c>
      <c r="P15" s="5">
        <f>O15/S3-1</f>
        <v>0.19597095671981757</v>
      </c>
      <c r="Q15" s="28">
        <v>1.643</v>
      </c>
      <c r="R15" s="26">
        <f>Q15/U3-1</f>
        <v>0.1721481058714418</v>
      </c>
    </row>
    <row r="16" spans="1:22" x14ac:dyDescent="0.25">
      <c r="I16" s="2">
        <v>3</v>
      </c>
      <c r="J16" s="2" t="s">
        <v>42</v>
      </c>
      <c r="K16" s="2">
        <v>1.6398999999999999</v>
      </c>
      <c r="L16" s="5">
        <f>K16/M3-1</f>
        <v>0.1637099063298324</v>
      </c>
      <c r="M16" s="2">
        <v>1.6496</v>
      </c>
      <c r="N16" s="5">
        <f>M16/P3-1</f>
        <v>0.16926566487099515</v>
      </c>
      <c r="O16" s="2">
        <v>1.6347</v>
      </c>
      <c r="P16" s="5">
        <f>O16/S3-1</f>
        <v>0.1636531890660593</v>
      </c>
      <c r="Q16" s="28">
        <v>1.5871</v>
      </c>
      <c r="R16" s="26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5">
        <f>K17/M3-1</f>
        <v>0.14433721260289523</v>
      </c>
      <c r="M17" s="2">
        <v>1.6073999999999999</v>
      </c>
      <c r="N17" s="5">
        <f>M17/P3-1</f>
        <v>0.13935355826481421</v>
      </c>
      <c r="O17" s="3">
        <v>1.6032</v>
      </c>
      <c r="P17" s="5">
        <f>O17/S3-1</f>
        <v>0.1412300683371297</v>
      </c>
      <c r="Q17" s="27">
        <v>1.5430999999999999</v>
      </c>
      <c r="R17" s="26">
        <f>Q17/U3-1</f>
        <v>0.10087750588571009</v>
      </c>
    </row>
    <row r="18" spans="9:18" x14ac:dyDescent="0.25">
      <c r="I18" s="2">
        <v>5</v>
      </c>
      <c r="J18" s="9" t="s">
        <v>39</v>
      </c>
      <c r="K18" s="9">
        <v>1.5899000000000001</v>
      </c>
      <c r="L18" s="10">
        <f>K18/M3-1</f>
        <v>0.12822878228782297</v>
      </c>
      <c r="M18" s="9">
        <v>1.5878000000000001</v>
      </c>
      <c r="N18" s="10">
        <f>M18/P3-1</f>
        <v>0.12546073149985837</v>
      </c>
      <c r="O18" s="11">
        <v>1.5807</v>
      </c>
      <c r="P18" s="10">
        <f>O18/S3-1</f>
        <v>0.1252135535307517</v>
      </c>
      <c r="Q18" s="27">
        <v>1.5183</v>
      </c>
      <c r="R18" s="26">
        <f>Q18/U3-1</f>
        <v>8.318470428765079E-2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V18"/>
  <sheetViews>
    <sheetView topLeftCell="D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62.85546875" style="16" bestFit="1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0.42578125" style="16" customWidth="1"/>
    <col min="18" max="18" width="20.42578125" style="16" customWidth="1"/>
    <col min="19" max="19" width="16.7109375" style="16" customWidth="1"/>
    <col min="20" max="20" width="30.85546875" style="16" customWidth="1"/>
    <col min="21" max="21" width="54.85546875" style="16" bestFit="1" customWidth="1"/>
    <col min="22" max="22" width="15.140625" style="16" customWidth="1"/>
    <col min="23" max="16384" width="8.85546875" style="16"/>
  </cols>
  <sheetData>
    <row r="1" spans="1:22" x14ac:dyDescent="0.25">
      <c r="A1" s="16" t="s">
        <v>0</v>
      </c>
      <c r="B1" s="16" t="s">
        <v>1</v>
      </c>
      <c r="C1" s="1" t="s">
        <v>2</v>
      </c>
      <c r="I1" s="3"/>
      <c r="J1" s="42" t="s">
        <v>4</v>
      </c>
      <c r="K1" s="53"/>
      <c r="L1" s="43"/>
      <c r="M1" s="42" t="s">
        <v>5</v>
      </c>
      <c r="N1" s="53"/>
      <c r="O1" s="43"/>
      <c r="P1" s="42" t="s">
        <v>5</v>
      </c>
      <c r="Q1" s="53"/>
      <c r="R1" s="43"/>
      <c r="S1" s="42" t="s">
        <v>5</v>
      </c>
      <c r="T1" s="43"/>
      <c r="U1" s="42" t="s">
        <v>7</v>
      </c>
      <c r="V1" s="43"/>
    </row>
    <row r="2" spans="1:22" x14ac:dyDescent="0.25">
      <c r="A2" s="16">
        <v>17</v>
      </c>
      <c r="B2" s="16">
        <v>62</v>
      </c>
      <c r="C2" s="1" t="s">
        <v>3</v>
      </c>
      <c r="I2" s="3" t="s">
        <v>8</v>
      </c>
      <c r="J2" s="42" t="s">
        <v>52</v>
      </c>
      <c r="K2" s="53"/>
      <c r="L2" s="43"/>
      <c r="M2" s="42" t="s">
        <v>52</v>
      </c>
      <c r="N2" s="53"/>
      <c r="O2" s="43"/>
      <c r="P2" s="42" t="s">
        <v>52</v>
      </c>
      <c r="Q2" s="53"/>
      <c r="R2" s="43"/>
      <c r="S2" s="42" t="s">
        <v>52</v>
      </c>
      <c r="T2" s="43"/>
      <c r="U2" s="42" t="s">
        <v>52</v>
      </c>
      <c r="V2" s="43"/>
    </row>
    <row r="3" spans="1:22" ht="37.5" x14ac:dyDescent="0.25">
      <c r="I3" s="4" t="s">
        <v>9</v>
      </c>
      <c r="J3" s="51">
        <v>1.3595999999999999</v>
      </c>
      <c r="K3" s="63"/>
      <c r="L3" s="52"/>
      <c r="M3" s="48">
        <v>1.365</v>
      </c>
      <c r="N3" s="49"/>
      <c r="O3" s="50"/>
      <c r="P3" s="60">
        <v>1.3514125075416099</v>
      </c>
      <c r="Q3" s="61"/>
      <c r="R3" s="62"/>
      <c r="S3" s="60">
        <v>1.3651251654597301</v>
      </c>
      <c r="T3" s="62"/>
      <c r="U3" s="42">
        <v>1.3535999999999999</v>
      </c>
      <c r="V3" s="43"/>
    </row>
    <row r="4" spans="1:22" ht="30" x14ac:dyDescent="0.25">
      <c r="I4" s="2" t="s">
        <v>10</v>
      </c>
      <c r="J4" s="3">
        <v>1.4525999999999999</v>
      </c>
      <c r="K4" s="46">
        <f>J4/J3 -1</f>
        <v>6.8402471315092583E-2</v>
      </c>
      <c r="L4" s="47"/>
      <c r="M4" s="42">
        <v>1.4593</v>
      </c>
      <c r="N4" s="43"/>
      <c r="O4" s="5">
        <f>M4/M3 -1</f>
        <v>6.908424908424915E-2</v>
      </c>
      <c r="P4" s="58">
        <v>1.4406216981198601</v>
      </c>
      <c r="Q4" s="59"/>
      <c r="R4" s="5">
        <f>ROUND(P4/P3,4) - 1</f>
        <v>6.6000000000000059E-2</v>
      </c>
      <c r="S4" s="19">
        <v>1.45952937205136</v>
      </c>
      <c r="T4" s="5">
        <f>ROUND(S4/S3,4) - 1</f>
        <v>6.9199999999999928E-2</v>
      </c>
      <c r="U4" s="3">
        <v>1.4541999999999999</v>
      </c>
      <c r="V4" s="5">
        <f>U4/U3-1</f>
        <v>7.4320330969267268E-2</v>
      </c>
    </row>
    <row r="5" spans="1:22" x14ac:dyDescent="0.25">
      <c r="I5" s="2" t="s">
        <v>11</v>
      </c>
      <c r="J5" s="3">
        <v>1.4184000000000001</v>
      </c>
      <c r="K5" s="46">
        <f>ROUND(J5/J3,4) - 1</f>
        <v>4.3199999999999905E-2</v>
      </c>
      <c r="L5" s="47"/>
      <c r="M5" s="42">
        <v>1.4261999999999999</v>
      </c>
      <c r="N5" s="43"/>
      <c r="O5" s="5">
        <f>ROUND(M5/M3,4)-1</f>
        <v>4.4799999999999951E-2</v>
      </c>
      <c r="P5" s="42">
        <v>1.4086000000000001</v>
      </c>
      <c r="Q5" s="43"/>
      <c r="R5" s="5">
        <f>ROUND(P5/P3,4)-1</f>
        <v>4.2300000000000004E-2</v>
      </c>
      <c r="S5" s="3">
        <v>1.4274</v>
      </c>
      <c r="T5" s="5">
        <f>ROUND(S5/S3,4)-1</f>
        <v>4.5600000000000085E-2</v>
      </c>
      <c r="U5" s="3">
        <v>1.4185000000000001</v>
      </c>
      <c r="V5" s="5">
        <f>U5/U3-1</f>
        <v>4.7946217494089893E-2</v>
      </c>
    </row>
    <row r="6" spans="1:22" ht="30" x14ac:dyDescent="0.25">
      <c r="I6" s="2" t="s">
        <v>12</v>
      </c>
      <c r="J6" s="3">
        <v>1.6436999999999999</v>
      </c>
      <c r="K6" s="46">
        <f>ROUND(J6/J3,4)-1</f>
        <v>0.20900000000000007</v>
      </c>
      <c r="L6" s="47"/>
      <c r="M6" s="42">
        <v>1.6247</v>
      </c>
      <c r="N6" s="43"/>
      <c r="O6" s="5">
        <f>ROUND(M6/M3,4)-1</f>
        <v>0.19029999999999991</v>
      </c>
      <c r="P6" s="42">
        <v>1.6135999999999999</v>
      </c>
      <c r="Q6" s="43"/>
      <c r="R6" s="5">
        <f>ROUND(P6/P3,4)-1</f>
        <v>0.19399999999999995</v>
      </c>
      <c r="S6" s="3">
        <v>1.6561999999999999</v>
      </c>
      <c r="T6" s="5">
        <f>ROUND(S6/S3,4)-1</f>
        <v>0.21320000000000006</v>
      </c>
      <c r="U6" s="3">
        <v>1.6224000000000001</v>
      </c>
      <c r="V6" s="5">
        <f>U6/U3-1</f>
        <v>0.19858156028368801</v>
      </c>
    </row>
    <row r="11" spans="1:22" x14ac:dyDescent="0.25">
      <c r="I11" s="2" t="s">
        <v>13</v>
      </c>
      <c r="J11" s="2" t="s">
        <v>14</v>
      </c>
      <c r="K11" s="44" t="s">
        <v>17</v>
      </c>
      <c r="L11" s="45"/>
      <c r="M11" s="44" t="s">
        <v>18</v>
      </c>
      <c r="N11" s="45"/>
      <c r="O11" s="42" t="s">
        <v>19</v>
      </c>
      <c r="P11" s="43"/>
      <c r="Q11" s="42" t="s">
        <v>36</v>
      </c>
      <c r="R11" s="43"/>
    </row>
    <row r="12" spans="1:22" ht="30" x14ac:dyDescent="0.25">
      <c r="I12" s="2" t="s">
        <v>16</v>
      </c>
      <c r="J12" s="2" t="s">
        <v>15</v>
      </c>
      <c r="K12" s="7">
        <v>1.4505647098873999</v>
      </c>
      <c r="L12" s="5">
        <f>K12/M3-1</f>
        <v>6.2684769148278363E-2</v>
      </c>
      <c r="M12" s="7">
        <v>1.43061732675661</v>
      </c>
      <c r="N12" s="5">
        <f>M12/P3-1</f>
        <v>5.8608913838664733E-2</v>
      </c>
      <c r="O12" s="8">
        <v>1.4530930263575701</v>
      </c>
      <c r="P12" s="5">
        <f>O12/S3-1</f>
        <v>6.4439410483078552E-2</v>
      </c>
      <c r="Q12" s="19">
        <v>1.4461600187364501</v>
      </c>
      <c r="R12" s="5">
        <f>ROUND(Q12/U3,4)-1</f>
        <v>6.8400000000000016E-2</v>
      </c>
    </row>
    <row r="13" spans="1:22" x14ac:dyDescent="0.25">
      <c r="I13" s="2" t="s">
        <v>20</v>
      </c>
      <c r="J13" s="2" t="s">
        <v>15</v>
      </c>
      <c r="K13" s="7">
        <v>1.4443999999999999</v>
      </c>
      <c r="L13" s="5">
        <f>K13/M3-1</f>
        <v>5.8168498168498006E-2</v>
      </c>
      <c r="M13" s="7">
        <v>1.4159999999999999</v>
      </c>
      <c r="N13" s="5">
        <f>M13/P3-1</f>
        <v>4.7792581538173673E-2</v>
      </c>
      <c r="O13" s="8">
        <v>1.4461999999999999</v>
      </c>
      <c r="P13" s="5">
        <f>O13/S3-1</f>
        <v>5.9390037332559542E-2</v>
      </c>
      <c r="Q13" s="19">
        <v>1.4466000000000001</v>
      </c>
      <c r="R13" s="5">
        <f>Q13/U3-1</f>
        <v>6.8705673758865382E-2</v>
      </c>
    </row>
    <row r="14" spans="1:22" x14ac:dyDescent="0.25">
      <c r="I14" s="2">
        <v>1</v>
      </c>
      <c r="J14" s="13" t="s">
        <v>55</v>
      </c>
      <c r="K14" s="13">
        <v>1.4411</v>
      </c>
      <c r="L14" s="5">
        <f>(ROUND(K14/M3,4)-1)</f>
        <v>5.5800000000000072E-2</v>
      </c>
      <c r="M14" s="2">
        <v>1.4127000000000001</v>
      </c>
      <c r="N14" s="5">
        <f>ROUND(M14/P3,4)-1</f>
        <v>4.5400000000000107E-2</v>
      </c>
      <c r="O14" s="3">
        <v>1.4295</v>
      </c>
      <c r="P14" s="5">
        <f>ROUND(O14/S3,4)-1</f>
        <v>4.7199999999999909E-2</v>
      </c>
      <c r="Q14" s="8">
        <v>1.4253</v>
      </c>
      <c r="R14" s="5">
        <f>ROUND(Q14/U3,4)-1</f>
        <v>5.2999999999999936E-2</v>
      </c>
    </row>
    <row r="15" spans="1:22" x14ac:dyDescent="0.25">
      <c r="I15" s="13">
        <v>2</v>
      </c>
      <c r="J15" s="13" t="s">
        <v>56</v>
      </c>
      <c r="K15" s="13">
        <v>1.4228000000000001</v>
      </c>
      <c r="L15" s="17">
        <f>(ROUND(K15/M3,4)-1)</f>
        <v>4.2300000000000004E-2</v>
      </c>
      <c r="M15" s="13">
        <v>1.4073</v>
      </c>
      <c r="N15" s="17">
        <f>ROUND(M15/P3,4)-1</f>
        <v>4.1400000000000103E-2</v>
      </c>
      <c r="O15" s="18">
        <v>1.42</v>
      </c>
      <c r="P15" s="17">
        <f>ROUND(O15/S3,4)-1</f>
        <v>4.0200000000000014E-2</v>
      </c>
      <c r="Q15" s="18">
        <v>1.4083000000000001</v>
      </c>
      <c r="R15" s="17">
        <f>ROUND(Q15/U3,4)-1</f>
        <v>4.0399999999999991E-2</v>
      </c>
    </row>
    <row r="16" spans="1:22" x14ac:dyDescent="0.25">
      <c r="I16" s="13">
        <v>3</v>
      </c>
      <c r="J16" s="13" t="s">
        <v>57</v>
      </c>
      <c r="K16" s="13">
        <v>1.4177</v>
      </c>
      <c r="L16" s="17">
        <f>(ROUND(K16/M3,4)-1)</f>
        <v>3.8599999999999968E-2</v>
      </c>
      <c r="M16" s="13">
        <v>1.4015</v>
      </c>
      <c r="N16" s="17">
        <f>ROUND(M16/P3,4)-1</f>
        <v>3.7099999999999911E-2</v>
      </c>
      <c r="O16" s="18">
        <v>1.4191</v>
      </c>
      <c r="P16" s="17">
        <f>ROUND(O16/S3,4)-1</f>
        <v>3.9500000000000091E-2</v>
      </c>
      <c r="Q16" s="18">
        <v>1.3953</v>
      </c>
      <c r="R16" s="17">
        <f>ROUND(Q16/U3,4)-1</f>
        <v>3.0799999999999939E-2</v>
      </c>
    </row>
    <row r="17" spans="9:18" x14ac:dyDescent="0.25">
      <c r="I17" s="2">
        <v>4</v>
      </c>
      <c r="J17" s="2" t="s">
        <v>54</v>
      </c>
      <c r="K17" s="2">
        <v>1.413</v>
      </c>
      <c r="L17" s="5">
        <f>(ROUND(K17/M3,4)-1)</f>
        <v>3.5199999999999898E-2</v>
      </c>
      <c r="M17" s="2">
        <v>1.3936999999999999</v>
      </c>
      <c r="N17" s="5">
        <f>ROUND(M17/P3,4)-1</f>
        <v>3.1300000000000106E-2</v>
      </c>
      <c r="O17" s="3">
        <v>1.4162999999999999</v>
      </c>
      <c r="P17" s="5">
        <f>ROUND(O17/S3,4)-1</f>
        <v>3.7500000000000089E-2</v>
      </c>
      <c r="Q17" s="3">
        <v>1.3864000000000001</v>
      </c>
      <c r="R17" s="5">
        <f>ROUND(Q17/U3,4)-1</f>
        <v>2.4199999999999999E-2</v>
      </c>
    </row>
    <row r="18" spans="9:18" x14ac:dyDescent="0.25">
      <c r="I18" s="2">
        <v>5</v>
      </c>
      <c r="J18" s="9" t="s">
        <v>53</v>
      </c>
      <c r="K18" s="9">
        <v>1.3992</v>
      </c>
      <c r="L18" s="10">
        <f>(ROUND(K18/M3,4)-1)</f>
        <v>2.50999999999999E-2</v>
      </c>
      <c r="M18" s="9">
        <v>1.38</v>
      </c>
      <c r="N18" s="10">
        <f>ROUND(M18/P3,4)-1</f>
        <v>2.1200000000000108E-2</v>
      </c>
      <c r="O18" s="11">
        <v>1.4049</v>
      </c>
      <c r="P18" s="10">
        <f>ROUND(O18/S3,4)-1</f>
        <v>2.9099999999999904E-2</v>
      </c>
      <c r="Q18" s="11">
        <v>1.3791</v>
      </c>
      <c r="R18" s="10">
        <f>ROUND(Q18/U3,4)-1</f>
        <v>1.8799999999999928E-2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B15D-B3F7-49D9-896A-4A8B4F385C7D}">
  <dimension ref="A1:V18"/>
  <sheetViews>
    <sheetView topLeftCell="C1" zoomScale="70" zoomScaleNormal="70" workbookViewId="0">
      <selection activeCell="J27" sqref="J2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50.140625" style="29" customWidth="1"/>
    <col min="11" max="11" width="36" style="29" bestFit="1" customWidth="1"/>
    <col min="12" max="12" width="14.5703125" style="29" customWidth="1"/>
    <col min="13" max="13" width="36" style="29" customWidth="1"/>
    <col min="14" max="14" width="16.5703125" style="29" customWidth="1"/>
    <col min="15" max="15" width="25.28515625" style="29" customWidth="1"/>
    <col min="16" max="16" width="30.42578125" style="29" customWidth="1"/>
    <col min="17" max="17" width="10.42578125" style="29" customWidth="1"/>
    <col min="18" max="18" width="33.28515625" style="29" customWidth="1"/>
    <col min="19" max="19" width="40" style="29" customWidth="1"/>
    <col min="20" max="20" width="49.140625" style="29" customWidth="1"/>
    <col min="21" max="21" width="53" style="29" customWidth="1"/>
    <col min="22" max="22" width="21.28515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42" t="s">
        <v>4</v>
      </c>
      <c r="K1" s="53"/>
      <c r="L1" s="43"/>
      <c r="M1" s="42" t="s">
        <v>5</v>
      </c>
      <c r="N1" s="53"/>
      <c r="O1" s="43"/>
      <c r="P1" s="42" t="s">
        <v>5</v>
      </c>
      <c r="Q1" s="53"/>
      <c r="R1" s="43"/>
      <c r="S1" s="42" t="s">
        <v>5</v>
      </c>
      <c r="T1" s="43"/>
      <c r="U1" s="42" t="s">
        <v>7</v>
      </c>
      <c r="V1" s="43"/>
    </row>
    <row r="2" spans="1:22" x14ac:dyDescent="0.25">
      <c r="A2" s="29">
        <v>17</v>
      </c>
      <c r="B2" s="29">
        <v>62</v>
      </c>
      <c r="C2" s="1" t="s">
        <v>3</v>
      </c>
      <c r="I2" s="3" t="s">
        <v>8</v>
      </c>
      <c r="J2" s="42" t="s">
        <v>59</v>
      </c>
      <c r="K2" s="53"/>
      <c r="L2" s="43"/>
      <c r="M2" s="42" t="s">
        <v>59</v>
      </c>
      <c r="N2" s="53"/>
      <c r="O2" s="43"/>
      <c r="P2" s="42" t="s">
        <v>59</v>
      </c>
      <c r="Q2" s="53"/>
      <c r="R2" s="43"/>
      <c r="S2" s="42" t="s">
        <v>59</v>
      </c>
      <c r="T2" s="43"/>
      <c r="U2" s="55" t="s">
        <v>77</v>
      </c>
      <c r="V2" s="55"/>
    </row>
    <row r="3" spans="1:22" ht="37.5" x14ac:dyDescent="0.25">
      <c r="I3" s="4" t="s">
        <v>9</v>
      </c>
      <c r="J3" s="51">
        <v>1.7427999999999999</v>
      </c>
      <c r="K3" s="63"/>
      <c r="L3" s="52"/>
      <c r="M3" s="48">
        <v>1.7568999999999999</v>
      </c>
      <c r="N3" s="49"/>
      <c r="O3" s="50"/>
      <c r="P3" s="48">
        <v>1.7190000000000001</v>
      </c>
      <c r="Q3" s="49"/>
      <c r="R3" s="50"/>
      <c r="S3" s="48">
        <v>1.7482</v>
      </c>
      <c r="T3" s="50"/>
      <c r="U3" s="42">
        <v>1.76234872603957</v>
      </c>
      <c r="V3" s="43"/>
    </row>
    <row r="4" spans="1:22" ht="30" x14ac:dyDescent="0.25">
      <c r="I4" s="2" t="s">
        <v>10</v>
      </c>
      <c r="J4" s="30">
        <v>1.9646999999999999</v>
      </c>
      <c r="K4" s="46">
        <f>J4/J3 -1</f>
        <v>0.12732384668349783</v>
      </c>
      <c r="L4" s="47"/>
      <c r="M4" s="42">
        <v>1.9716</v>
      </c>
      <c r="N4" s="43"/>
      <c r="O4" s="5">
        <f>M4/M3 -1</f>
        <v>0.12220388183732722</v>
      </c>
      <c r="P4" s="42">
        <v>1.9383999999999999</v>
      </c>
      <c r="Q4" s="43"/>
      <c r="R4" s="5">
        <f>ROUND(P4/P3,4) - 1</f>
        <v>0.12759999999999994</v>
      </c>
      <c r="S4" s="30">
        <v>1.9570000000000001</v>
      </c>
      <c r="T4" s="5">
        <f>ROUND(S4/S3,4) - 1</f>
        <v>0.11939999999999995</v>
      </c>
      <c r="U4" s="30">
        <v>1.9788682863305</v>
      </c>
      <c r="V4" s="5">
        <f>U4/U3-1</f>
        <v>0.12285852231839645</v>
      </c>
    </row>
    <row r="5" spans="1:22" x14ac:dyDescent="0.25">
      <c r="I5" s="2" t="s">
        <v>11</v>
      </c>
      <c r="J5" s="30">
        <v>1.8277000000000001</v>
      </c>
      <c r="K5" s="46">
        <f>ROUND(J5/J3,4) - 1</f>
        <v>4.8699999999999966E-2</v>
      </c>
      <c r="L5" s="47"/>
      <c r="M5" s="42">
        <v>1.8434999999999999</v>
      </c>
      <c r="N5" s="43"/>
      <c r="O5" s="5">
        <f>ROUND(M5/M3,4)-1</f>
        <v>4.9299999999999899E-2</v>
      </c>
      <c r="P5" s="42">
        <v>1.8077000000000001</v>
      </c>
      <c r="Q5" s="43"/>
      <c r="R5" s="5">
        <f>ROUND(P5/P3,4)-1</f>
        <v>5.160000000000009E-2</v>
      </c>
      <c r="S5" s="30">
        <v>1.8425</v>
      </c>
      <c r="T5" s="5">
        <f>ROUND(S5/S3,4)-1</f>
        <v>5.3900000000000059E-2</v>
      </c>
      <c r="U5" s="30">
        <v>1.8341000000000001</v>
      </c>
      <c r="V5" s="5">
        <f>U5/U3-1</f>
        <v>4.0713437074212155E-2</v>
      </c>
    </row>
    <row r="6" spans="1:22" ht="30" x14ac:dyDescent="0.25">
      <c r="I6" s="2" t="s">
        <v>12</v>
      </c>
      <c r="J6" s="30">
        <v>2.3231000000000002</v>
      </c>
      <c r="K6" s="46">
        <f>ROUND(J6/J3,4)-1</f>
        <v>0.33299999999999996</v>
      </c>
      <c r="L6" s="47"/>
      <c r="M6" s="42">
        <v>2.3214999999999999</v>
      </c>
      <c r="N6" s="43"/>
      <c r="O6" s="5">
        <f>ROUND(M6/M3,4)-1</f>
        <v>0.32139999999999991</v>
      </c>
      <c r="P6" s="42">
        <v>2.3069000000000002</v>
      </c>
      <c r="Q6" s="43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0">
        <v>2.3250000000000002</v>
      </c>
      <c r="V6" s="5">
        <f>U6/U3-1</f>
        <v>0.31926216738320878</v>
      </c>
    </row>
    <row r="11" spans="1:22" x14ac:dyDescent="0.25">
      <c r="I11" s="2" t="s">
        <v>13</v>
      </c>
      <c r="J11" s="2" t="s">
        <v>14</v>
      </c>
      <c r="K11" s="44" t="s">
        <v>17</v>
      </c>
      <c r="L11" s="45"/>
      <c r="M11" s="44" t="s">
        <v>18</v>
      </c>
      <c r="N11" s="45"/>
      <c r="O11" s="42" t="s">
        <v>19</v>
      </c>
      <c r="P11" s="43"/>
      <c r="Q11" s="42" t="s">
        <v>36</v>
      </c>
      <c r="R11" s="43"/>
    </row>
    <row r="12" spans="1:22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1.9959225129367899</v>
      </c>
      <c r="R12" s="5">
        <f>ROUND(Q12/U3,4)-1</f>
        <v>0.13250000000000006</v>
      </c>
    </row>
    <row r="13" spans="1:22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1.9798</v>
      </c>
      <c r="R13" s="5">
        <f>Q13/U3-1</f>
        <v>0.12338719956355981</v>
      </c>
    </row>
    <row r="14" spans="1:22" x14ac:dyDescent="0.25">
      <c r="I14" s="2">
        <v>1</v>
      </c>
      <c r="J14" s="13" t="s">
        <v>89</v>
      </c>
      <c r="K14" s="13">
        <v>1.9551000000000001</v>
      </c>
      <c r="L14" s="5">
        <f>(ROUND(K14/M3,4)-1)</f>
        <v>0.11280000000000001</v>
      </c>
      <c r="M14" s="2">
        <v>1.9085000000000001</v>
      </c>
      <c r="N14" s="5">
        <f>ROUND(M14/P3,4)-1</f>
        <v>0.11020000000000008</v>
      </c>
      <c r="O14" s="30">
        <v>1.9581999999999999</v>
      </c>
      <c r="P14" s="5">
        <f>ROUND(O14/S3,4)-1</f>
        <v>0.1201000000000001</v>
      </c>
      <c r="Q14" s="8">
        <v>1.9416</v>
      </c>
      <c r="R14" s="5">
        <f>ROUND(Q14/U3,4)-1</f>
        <v>0.1016999999999999</v>
      </c>
    </row>
    <row r="15" spans="1:22" x14ac:dyDescent="0.25">
      <c r="I15" s="13">
        <v>2</v>
      </c>
      <c r="J15" s="2" t="s">
        <v>92</v>
      </c>
      <c r="K15" s="13">
        <v>1.9248000000000001</v>
      </c>
      <c r="L15" s="17">
        <f>(ROUND(K15/M3,4)-1)</f>
        <v>9.5599999999999907E-2</v>
      </c>
      <c r="M15" s="13">
        <v>1.8884000000000001</v>
      </c>
      <c r="N15" s="17">
        <f>ROUND(M15/P3,4)-1</f>
        <v>9.8500000000000032E-2</v>
      </c>
      <c r="O15" s="18">
        <v>1.9236</v>
      </c>
      <c r="P15" s="17">
        <f>ROUND(O15/S3,4)-1</f>
        <v>0.10030000000000006</v>
      </c>
      <c r="Q15" s="18">
        <v>1.9124000000000001</v>
      </c>
      <c r="R15" s="17">
        <f>ROUND(Q15/U3,4)-1</f>
        <v>8.5099999999999953E-2</v>
      </c>
    </row>
    <row r="16" spans="1:22" x14ac:dyDescent="0.25">
      <c r="I16" s="13">
        <v>3</v>
      </c>
      <c r="J16" s="2" t="s">
        <v>90</v>
      </c>
      <c r="K16" s="2">
        <v>1.9040999999999999</v>
      </c>
      <c r="L16" s="22">
        <f>(ROUND(K16/M3,4)-1)</f>
        <v>8.3800000000000097E-2</v>
      </c>
      <c r="M16" s="2">
        <v>1.8552999999999999</v>
      </c>
      <c r="N16" s="22">
        <f>ROUND(M16/P3,4)-1</f>
        <v>7.9299999999999926E-2</v>
      </c>
      <c r="O16" s="30">
        <v>1.8946000000000001</v>
      </c>
      <c r="P16" s="22">
        <f>ROUND(O16/S3,4)-1</f>
        <v>8.3700000000000108E-2</v>
      </c>
      <c r="Q16" s="30">
        <v>1.8837999999999999</v>
      </c>
      <c r="R16" s="22">
        <f>ROUND(Q16/U3,4)-1</f>
        <v>6.8899999999999961E-2</v>
      </c>
    </row>
    <row r="17" spans="9:18" x14ac:dyDescent="0.25">
      <c r="I17" s="2">
        <v>4</v>
      </c>
      <c r="J17" s="2" t="s">
        <v>93</v>
      </c>
      <c r="K17" s="2">
        <v>1.8749</v>
      </c>
      <c r="L17" s="22">
        <f>(ROUND(K17/M3,4)-1)</f>
        <v>6.7199999999999926E-2</v>
      </c>
      <c r="M17" s="2">
        <v>1.8345</v>
      </c>
      <c r="N17" s="22">
        <f>ROUND(M17/P3,4)-1</f>
        <v>6.7199999999999926E-2</v>
      </c>
      <c r="O17" s="30">
        <v>1.8693500000000001</v>
      </c>
      <c r="P17" s="22">
        <f>ROUND(O17/S3,4)-1</f>
        <v>6.9299999999999917E-2</v>
      </c>
      <c r="Q17" s="30">
        <v>1.8475999999999999</v>
      </c>
      <c r="R17" s="22">
        <f>ROUND(Q17/U3,4)-1</f>
        <v>4.8399999999999999E-2</v>
      </c>
    </row>
    <row r="18" spans="9:18" x14ac:dyDescent="0.25">
      <c r="I18" s="9">
        <v>5</v>
      </c>
      <c r="J18" s="9" t="s">
        <v>94</v>
      </c>
      <c r="K18" s="9">
        <v>1.84</v>
      </c>
      <c r="L18" s="23">
        <f>(ROUND(K18/M3,4)-1)</f>
        <v>4.7299999999999898E-2</v>
      </c>
      <c r="M18" s="9">
        <v>1.8051999999999999</v>
      </c>
      <c r="N18" s="23">
        <f>ROUND(M18/P3,4)-1</f>
        <v>5.0100000000000033E-2</v>
      </c>
      <c r="O18" s="11">
        <v>1.8341000000000001</v>
      </c>
      <c r="P18" s="23">
        <f>ROUND(O18/S3,4)-1</f>
        <v>4.9099999999999921E-2</v>
      </c>
      <c r="Q18" s="11">
        <v>1.8230999999999999</v>
      </c>
      <c r="R18" s="23">
        <f>ROUND(Q18/U3,4)-1</f>
        <v>3.4499999999999975E-2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3:V3"/>
    <mergeCell ref="S1:T1"/>
    <mergeCell ref="J2:L2"/>
    <mergeCell ref="M2:O2"/>
    <mergeCell ref="P2:R2"/>
    <mergeCell ref="S2:T2"/>
    <mergeCell ref="S3:T3"/>
    <mergeCell ref="U2:V2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zoomScale="70" zoomScaleNormal="70" workbookViewId="0">
      <selection activeCell="I18" sqref="I18:R18"/>
    </sheetView>
  </sheetViews>
  <sheetFormatPr defaultColWidth="8.85546875" defaultRowHeight="15" x14ac:dyDescent="0.25"/>
  <cols>
    <col min="1" max="1" width="16.85546875" style="15" bestFit="1" customWidth="1"/>
    <col min="2" max="2" width="15.28515625" style="15" bestFit="1" customWidth="1"/>
    <col min="3" max="3" width="14.42578125" style="15" bestFit="1" customWidth="1"/>
    <col min="4" max="8" width="8.85546875" style="15"/>
    <col min="9" max="9" width="35.42578125" style="15" bestFit="1" customWidth="1"/>
    <col min="10" max="10" width="62.85546875" style="15" bestFit="1" customWidth="1"/>
    <col min="11" max="11" width="36" style="15" bestFit="1" customWidth="1"/>
    <col min="12" max="14" width="36" style="15" customWidth="1"/>
    <col min="15" max="15" width="31.42578125" style="15" bestFit="1" customWidth="1"/>
    <col min="16" max="16" width="30.42578125" style="15" customWidth="1"/>
    <col min="17" max="17" width="10.42578125" style="15" customWidth="1"/>
    <col min="18" max="18" width="20.42578125" style="15" customWidth="1"/>
    <col min="19" max="19" width="16.7109375" style="15" customWidth="1"/>
    <col min="20" max="20" width="28.85546875" style="15" customWidth="1"/>
    <col min="21" max="21" width="50.28515625" style="15" customWidth="1"/>
    <col min="22" max="22" width="14.7109375" style="15" customWidth="1"/>
    <col min="23" max="16384" width="8.85546875" style="15"/>
  </cols>
  <sheetData>
    <row r="1" spans="1:23" x14ac:dyDescent="0.25">
      <c r="A1" s="15" t="s">
        <v>0</v>
      </c>
      <c r="B1" s="15" t="s">
        <v>1</v>
      </c>
      <c r="C1" s="1" t="s">
        <v>2</v>
      </c>
      <c r="I1" s="3"/>
      <c r="J1" s="42" t="s">
        <v>4</v>
      </c>
      <c r="K1" s="53"/>
      <c r="L1" s="43"/>
      <c r="M1" s="42" t="s">
        <v>5</v>
      </c>
      <c r="N1" s="53"/>
      <c r="O1" s="43"/>
      <c r="P1" s="42" t="s">
        <v>5</v>
      </c>
      <c r="Q1" s="53"/>
      <c r="R1" s="43"/>
      <c r="S1" s="42" t="s">
        <v>5</v>
      </c>
      <c r="T1" s="43"/>
      <c r="U1" s="55" t="s">
        <v>7</v>
      </c>
      <c r="V1" s="55"/>
      <c r="W1" s="29"/>
    </row>
    <row r="2" spans="1:23" x14ac:dyDescent="0.25">
      <c r="A2" s="15">
        <v>17</v>
      </c>
      <c r="B2" s="15">
        <v>62</v>
      </c>
      <c r="C2" s="1" t="s">
        <v>3</v>
      </c>
      <c r="I2" s="3" t="s">
        <v>8</v>
      </c>
      <c r="J2" s="42" t="s">
        <v>59</v>
      </c>
      <c r="K2" s="53"/>
      <c r="L2" s="43"/>
      <c r="M2" s="42" t="s">
        <v>59</v>
      </c>
      <c r="N2" s="53"/>
      <c r="O2" s="43"/>
      <c r="P2" s="42" t="s">
        <v>59</v>
      </c>
      <c r="Q2" s="53"/>
      <c r="R2" s="43"/>
      <c r="S2" s="42" t="s">
        <v>59</v>
      </c>
      <c r="T2" s="43"/>
      <c r="U2" s="55" t="s">
        <v>59</v>
      </c>
      <c r="V2" s="55"/>
      <c r="W2" s="29"/>
    </row>
    <row r="3" spans="1:23" ht="18.75" x14ac:dyDescent="0.25">
      <c r="I3" s="4" t="s">
        <v>9</v>
      </c>
      <c r="J3" s="51">
        <v>1.7427999999999999</v>
      </c>
      <c r="K3" s="63"/>
      <c r="L3" s="52"/>
      <c r="M3" s="48">
        <v>1.7568999999999999</v>
      </c>
      <c r="N3" s="49"/>
      <c r="O3" s="50"/>
      <c r="P3" s="48">
        <v>1.7190000000000001</v>
      </c>
      <c r="Q3" s="49"/>
      <c r="R3" s="50"/>
      <c r="S3" s="48">
        <v>1.7482</v>
      </c>
      <c r="T3" s="50"/>
      <c r="U3" s="42">
        <v>1.7783</v>
      </c>
      <c r="V3" s="43"/>
      <c r="W3" s="29"/>
    </row>
    <row r="4" spans="1:23" ht="30" x14ac:dyDescent="0.25">
      <c r="I4" s="2" t="s">
        <v>10</v>
      </c>
      <c r="J4" s="3">
        <v>1.9646999999999999</v>
      </c>
      <c r="K4" s="46">
        <f>J4/J3 -1</f>
        <v>0.12732384668349783</v>
      </c>
      <c r="L4" s="47"/>
      <c r="M4" s="42">
        <v>1.9716</v>
      </c>
      <c r="N4" s="43"/>
      <c r="O4" s="5">
        <f>M4/M3 -1</f>
        <v>0.12220388183732722</v>
      </c>
      <c r="P4" s="42">
        <v>1.9383999999999999</v>
      </c>
      <c r="Q4" s="43"/>
      <c r="R4" s="5">
        <f>ROUND(P4/P3,4) - 1</f>
        <v>0.12759999999999994</v>
      </c>
      <c r="S4" s="3">
        <v>1.9570000000000001</v>
      </c>
      <c r="T4" s="5">
        <f>ROUND(S4/S3,4) - 1</f>
        <v>0.11939999999999995</v>
      </c>
      <c r="U4" s="3">
        <v>1.9924999999999999</v>
      </c>
      <c r="V4" s="5">
        <f>U4/U3-1</f>
        <v>0.12045211719057525</v>
      </c>
    </row>
    <row r="5" spans="1:23" x14ac:dyDescent="0.25">
      <c r="I5" s="2" t="s">
        <v>11</v>
      </c>
      <c r="J5" s="30">
        <v>1.8277000000000001</v>
      </c>
      <c r="K5" s="46">
        <f>ROUND(J5/J3,4) - 1</f>
        <v>4.8699999999999966E-2</v>
      </c>
      <c r="L5" s="47"/>
      <c r="M5" s="42">
        <v>1.8434999999999999</v>
      </c>
      <c r="N5" s="43"/>
      <c r="O5" s="5">
        <f>ROUND(M5/M3,4)-1</f>
        <v>4.9299999999999899E-2</v>
      </c>
      <c r="P5" s="42">
        <v>1.8077000000000001</v>
      </c>
      <c r="Q5" s="43"/>
      <c r="R5" s="5">
        <f>ROUND(P5/P3,4)-1</f>
        <v>5.160000000000009E-2</v>
      </c>
      <c r="S5" s="3">
        <v>1.8425</v>
      </c>
      <c r="T5" s="5">
        <f>ROUND(S5/S3,4)-1</f>
        <v>5.3900000000000059E-2</v>
      </c>
      <c r="U5" s="30">
        <v>1.8605</v>
      </c>
      <c r="V5" s="5">
        <f>U5/U3-1</f>
        <v>4.6223921722993833E-2</v>
      </c>
    </row>
    <row r="6" spans="1:23" ht="30" x14ac:dyDescent="0.25">
      <c r="I6" s="2" t="s">
        <v>12</v>
      </c>
      <c r="J6" s="30">
        <v>2.3231000000000002</v>
      </c>
      <c r="K6" s="46">
        <f>ROUND(J6/J3,4)-1</f>
        <v>0.33299999999999996</v>
      </c>
      <c r="L6" s="47"/>
      <c r="M6" s="42">
        <v>2.3214999999999999</v>
      </c>
      <c r="N6" s="43"/>
      <c r="O6" s="5">
        <f>ROUND(M6/M3,4)-1</f>
        <v>0.32139999999999991</v>
      </c>
      <c r="P6" s="42">
        <v>2.3069000000000002</v>
      </c>
      <c r="Q6" s="43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">
        <v>2.375</v>
      </c>
      <c r="V6" s="5">
        <f>U6/U3-1</f>
        <v>0.33554518360231689</v>
      </c>
    </row>
    <row r="7" spans="1:23" x14ac:dyDescent="0.25">
      <c r="V7" s="29"/>
    </row>
    <row r="11" spans="1:23" x14ac:dyDescent="0.25">
      <c r="I11" s="2" t="s">
        <v>13</v>
      </c>
      <c r="J11" s="2" t="s">
        <v>14</v>
      </c>
      <c r="K11" s="44" t="s">
        <v>17</v>
      </c>
      <c r="L11" s="45"/>
      <c r="M11" s="44" t="s">
        <v>18</v>
      </c>
      <c r="N11" s="45"/>
      <c r="O11" s="42" t="s">
        <v>19</v>
      </c>
      <c r="P11" s="43"/>
      <c r="Q11" s="42" t="s">
        <v>36</v>
      </c>
      <c r="R11" s="43"/>
    </row>
    <row r="12" spans="1:23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2.0232124856371301</v>
      </c>
      <c r="R12" s="5">
        <f>ROUND(Q12/U3,4)-1</f>
        <v>0.13769999999999993</v>
      </c>
    </row>
    <row r="13" spans="1:23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2.00895</v>
      </c>
      <c r="R13" s="5">
        <f>Q13/U3-1</f>
        <v>0.12970252488331546</v>
      </c>
    </row>
    <row r="14" spans="1:23" x14ac:dyDescent="0.25">
      <c r="I14" s="2">
        <v>1</v>
      </c>
      <c r="J14" s="13" t="s">
        <v>85</v>
      </c>
      <c r="K14" s="13">
        <v>1.9637</v>
      </c>
      <c r="L14" s="5">
        <f>(ROUND(K14/M3,4)-1)</f>
        <v>0.11769999999999992</v>
      </c>
      <c r="M14" s="2">
        <v>1.9191</v>
      </c>
      <c r="N14" s="5">
        <f>ROUND(M14/P3,4)-1</f>
        <v>0.11640000000000006</v>
      </c>
      <c r="O14" s="30">
        <v>1.9577</v>
      </c>
      <c r="P14" s="5">
        <f>ROUND(O14/S3,4)-1</f>
        <v>0.11979999999999991</v>
      </c>
      <c r="Q14" s="8">
        <v>1.9666999999999999</v>
      </c>
      <c r="R14" s="5">
        <f>ROUND(Q14/U3,4)-1</f>
        <v>0.10590000000000011</v>
      </c>
    </row>
    <row r="15" spans="1:23" x14ac:dyDescent="0.25">
      <c r="I15" s="13">
        <v>2</v>
      </c>
      <c r="J15" s="13" t="s">
        <v>86</v>
      </c>
      <c r="K15" s="13">
        <v>1.9559</v>
      </c>
      <c r="L15" s="17">
        <f>(ROUND(K15/M3,4)-1)</f>
        <v>0.11329999999999996</v>
      </c>
      <c r="M15" s="13">
        <v>1.9056</v>
      </c>
      <c r="N15" s="17">
        <f>ROUND(M15/P3,4)-1</f>
        <v>0.10860000000000003</v>
      </c>
      <c r="O15" s="18">
        <v>1.9500999999999999</v>
      </c>
      <c r="P15" s="17">
        <f>ROUND(O15/S3,4)-1</f>
        <v>0.11549999999999994</v>
      </c>
      <c r="Q15" s="18">
        <v>1.9374</v>
      </c>
      <c r="R15" s="17">
        <f>ROUND(Q15/U3,4)-1</f>
        <v>8.9499999999999913E-2</v>
      </c>
    </row>
    <row r="16" spans="1:23" x14ac:dyDescent="0.25">
      <c r="I16" s="13">
        <v>3</v>
      </c>
      <c r="J16" s="13" t="s">
        <v>88</v>
      </c>
      <c r="K16" s="13">
        <v>1.9215</v>
      </c>
      <c r="L16" s="17">
        <f>(ROUND(K16/M3,4)-1)</f>
        <v>9.3699999999999894E-2</v>
      </c>
      <c r="M16" s="13">
        <v>1.8656999999999999</v>
      </c>
      <c r="N16" s="17">
        <f>ROUND(M16/P3,4)-1</f>
        <v>8.5299999999999931E-2</v>
      </c>
      <c r="O16" s="18">
        <v>1.9241999999999999</v>
      </c>
      <c r="P16" s="17">
        <f>ROUND(O16/S3,4)-1</f>
        <v>0.10070000000000001</v>
      </c>
      <c r="Q16" s="18">
        <v>1.8731</v>
      </c>
      <c r="R16" s="17">
        <f>ROUND(Q16/U3,4)-1</f>
        <v>5.3299999999999903E-2</v>
      </c>
    </row>
    <row r="17" spans="9:18" x14ac:dyDescent="0.25">
      <c r="I17" s="2">
        <v>4</v>
      </c>
      <c r="J17" s="2" t="s">
        <v>87</v>
      </c>
      <c r="K17" s="2">
        <v>1.8862000000000001</v>
      </c>
      <c r="L17" s="22">
        <f>(ROUND(K17/M3,4)-1)</f>
        <v>7.360000000000011E-2</v>
      </c>
      <c r="M17" s="2">
        <v>1.8498000000000001</v>
      </c>
      <c r="N17" s="22">
        <f>ROUND(M17/P3,4)-1</f>
        <v>7.6100000000000056E-2</v>
      </c>
      <c r="O17" s="30">
        <v>1.9018999999999999</v>
      </c>
      <c r="P17" s="22">
        <f>ROUND(O17/S3,4)-1</f>
        <v>8.7900000000000089E-2</v>
      </c>
      <c r="Q17" s="30">
        <v>1.8543000000000001</v>
      </c>
      <c r="R17" s="22">
        <f>ROUND(Q17/U3,4)-1</f>
        <v>4.269999999999996E-2</v>
      </c>
    </row>
    <row r="18" spans="9:18" x14ac:dyDescent="0.25">
      <c r="I18" s="9">
        <v>5</v>
      </c>
      <c r="J18" s="9" t="s">
        <v>91</v>
      </c>
      <c r="K18" s="9">
        <v>1.8854</v>
      </c>
      <c r="L18" s="23">
        <f>(ROUND(K18/M3,4)-1)</f>
        <v>7.3099999999999943E-2</v>
      </c>
      <c r="M18" s="9">
        <v>1.8440000000000001</v>
      </c>
      <c r="N18" s="23">
        <f>ROUND(M18/P3,4)-1</f>
        <v>7.2699999999999987E-2</v>
      </c>
      <c r="O18" s="11">
        <v>1.8723000000000001</v>
      </c>
      <c r="P18" s="23">
        <f>ROUND(O18/S3,4)-1</f>
        <v>7.0999999999999952E-2</v>
      </c>
      <c r="Q18" s="11">
        <v>1.8391999999999999</v>
      </c>
      <c r="R18" s="23">
        <f>ROUND(Q18/U3,4)-1</f>
        <v>3.4200000000000008E-2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2:V2"/>
    <mergeCell ref="U3:V3"/>
    <mergeCell ref="S1:T1"/>
    <mergeCell ref="J2:L2"/>
    <mergeCell ref="M2:O2"/>
    <mergeCell ref="P2:R2"/>
    <mergeCell ref="S2:T2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V17"/>
  <sheetViews>
    <sheetView topLeftCell="K1" zoomScale="70" zoomScaleNormal="70" workbookViewId="0">
      <selection activeCell="V4" sqref="V4:V7"/>
    </sheetView>
  </sheetViews>
  <sheetFormatPr defaultColWidth="8.85546875" defaultRowHeight="15" x14ac:dyDescent="0.25"/>
  <cols>
    <col min="1" max="1" width="16.85546875" style="20" bestFit="1" customWidth="1"/>
    <col min="2" max="2" width="15.28515625" style="20" bestFit="1" customWidth="1"/>
    <col min="3" max="3" width="14.42578125" style="20" bestFit="1" customWidth="1"/>
    <col min="4" max="8" width="8.85546875" style="20"/>
    <col min="9" max="9" width="35.42578125" style="20" bestFit="1" customWidth="1"/>
    <col min="10" max="10" width="43.42578125" style="20" customWidth="1"/>
    <col min="11" max="11" width="36" style="20" bestFit="1" customWidth="1"/>
    <col min="12" max="14" width="36" style="20" customWidth="1"/>
    <col min="15" max="15" width="31.42578125" style="20" bestFit="1" customWidth="1"/>
    <col min="16" max="16" width="30.42578125" style="20" customWidth="1"/>
    <col min="17" max="17" width="10.42578125" style="20" customWidth="1"/>
    <col min="18" max="18" width="20.42578125" style="20" customWidth="1"/>
    <col min="19" max="19" width="16.7109375" style="20" customWidth="1"/>
    <col min="20" max="20" width="28.85546875" style="20" customWidth="1"/>
    <col min="21" max="21" width="35.7109375" style="20" bestFit="1" customWidth="1"/>
    <col min="22" max="16384" width="8.85546875" style="20"/>
  </cols>
  <sheetData>
    <row r="1" spans="1:22" x14ac:dyDescent="0.25">
      <c r="A1" s="20" t="s">
        <v>0</v>
      </c>
      <c r="B1" s="20" t="s">
        <v>1</v>
      </c>
      <c r="C1" s="1" t="s">
        <v>2</v>
      </c>
      <c r="I1" s="3"/>
      <c r="J1" s="42" t="s">
        <v>4</v>
      </c>
      <c r="K1" s="53"/>
      <c r="L1" s="43"/>
      <c r="M1" s="42" t="s">
        <v>5</v>
      </c>
      <c r="N1" s="53"/>
      <c r="O1" s="43"/>
      <c r="P1" s="42" t="s">
        <v>5</v>
      </c>
      <c r="Q1" s="53"/>
      <c r="R1" s="43"/>
      <c r="S1" s="42" t="s">
        <v>5</v>
      </c>
      <c r="T1" s="43"/>
      <c r="U1" s="42" t="s">
        <v>7</v>
      </c>
      <c r="V1" s="43"/>
    </row>
    <row r="2" spans="1:22" x14ac:dyDescent="0.25">
      <c r="A2" s="20">
        <v>15</v>
      </c>
      <c r="B2" s="20">
        <v>36</v>
      </c>
      <c r="C2" s="1" t="s">
        <v>60</v>
      </c>
      <c r="I2" s="3" t="s">
        <v>8</v>
      </c>
      <c r="J2" s="42" t="s">
        <v>6</v>
      </c>
      <c r="K2" s="53"/>
      <c r="L2" s="43"/>
      <c r="M2" s="42" t="s">
        <v>6</v>
      </c>
      <c r="N2" s="53"/>
      <c r="O2" s="43"/>
      <c r="P2" s="42" t="s">
        <v>6</v>
      </c>
      <c r="Q2" s="53"/>
      <c r="R2" s="43"/>
      <c r="S2" s="42" t="s">
        <v>6</v>
      </c>
      <c r="T2" s="43"/>
      <c r="U2" s="42" t="s">
        <v>6</v>
      </c>
      <c r="V2" s="43"/>
    </row>
    <row r="3" spans="1:22" ht="37.5" x14ac:dyDescent="0.25">
      <c r="I3" s="4" t="s">
        <v>9</v>
      </c>
      <c r="J3" s="48">
        <v>1.5758657990203599</v>
      </c>
      <c r="K3" s="49"/>
      <c r="L3" s="50"/>
      <c r="M3" s="48">
        <v>1.5974999999999999</v>
      </c>
      <c r="N3" s="49"/>
      <c r="O3" s="50"/>
      <c r="P3" s="48">
        <v>1.59002881643003</v>
      </c>
      <c r="Q3" s="49"/>
      <c r="R3" s="50"/>
      <c r="S3" s="48">
        <v>1.59024985946683</v>
      </c>
      <c r="T3" s="50"/>
      <c r="U3" s="48">
        <v>1.5943000000000001</v>
      </c>
      <c r="V3" s="50"/>
    </row>
    <row r="4" spans="1:22" ht="30" x14ac:dyDescent="0.25">
      <c r="I4" s="2" t="s">
        <v>10</v>
      </c>
      <c r="J4" s="3">
        <v>2.7644269401354302</v>
      </c>
      <c r="K4" s="46">
        <f>ROUND(J4/J3,4)-1</f>
        <v>0.75419999999999998</v>
      </c>
      <c r="L4" s="47"/>
      <c r="M4" s="42">
        <v>2.7111999999999998</v>
      </c>
      <c r="N4" s="43"/>
      <c r="O4" s="5">
        <f>ROUND(M4/M3,4)-1</f>
        <v>0.69720000000000004</v>
      </c>
      <c r="P4" s="42">
        <v>2.75520184353182</v>
      </c>
      <c r="Q4" s="43"/>
      <c r="R4" s="5">
        <f>ROUND(P4/P3,4)-1</f>
        <v>0.7327999999999999</v>
      </c>
      <c r="S4" s="3">
        <v>2.7539802650165002</v>
      </c>
      <c r="T4" s="5">
        <f>ROUND(S4/S3,4)-1</f>
        <v>0.73180000000000001</v>
      </c>
      <c r="U4" s="3">
        <v>2.7660999999999998</v>
      </c>
      <c r="V4" s="5">
        <f>U4/U3-1</f>
        <v>0.73499341403750851</v>
      </c>
    </row>
    <row r="5" spans="1:22" x14ac:dyDescent="0.25">
      <c r="I5" s="2" t="s">
        <v>11</v>
      </c>
      <c r="J5" s="3">
        <v>2.0908000000000002</v>
      </c>
      <c r="K5" s="46">
        <f>ROUND(J5/J3,4)-1</f>
        <v>0.32679999999999998</v>
      </c>
      <c r="L5" s="47"/>
      <c r="M5" s="42">
        <v>2.1181999999999999</v>
      </c>
      <c r="N5" s="43"/>
      <c r="O5" s="5">
        <f>ROUND(M5/M3,4)-1</f>
        <v>0.32590000000000008</v>
      </c>
      <c r="P5" s="42">
        <v>2.105</v>
      </c>
      <c r="Q5" s="43"/>
      <c r="R5" s="5">
        <f>ROUND(P5/P3,4)-1</f>
        <v>0.32390000000000008</v>
      </c>
      <c r="S5" s="3">
        <v>2.1086999999999998</v>
      </c>
      <c r="T5" s="5">
        <f>ROUND(S5/S3,4)-1</f>
        <v>0.32600000000000007</v>
      </c>
      <c r="U5" s="3">
        <v>2.1063000000000001</v>
      </c>
      <c r="V5" s="5">
        <f>U5/U3-1</f>
        <v>0.32114407576993043</v>
      </c>
    </row>
    <row r="6" spans="1:22" ht="30" x14ac:dyDescent="0.25">
      <c r="I6" s="2" t="s">
        <v>12</v>
      </c>
      <c r="J6" s="3">
        <v>2.0024000000000002</v>
      </c>
      <c r="K6" s="46">
        <f>ROUND(J6/J3,4)-1</f>
        <v>0.27069999999999994</v>
      </c>
      <c r="L6" s="47"/>
      <c r="M6" s="42">
        <v>2.0304000000000002</v>
      </c>
      <c r="N6" s="43"/>
      <c r="O6" s="5">
        <f>ROUND(M6/M3,4)-1</f>
        <v>0.27099999999999991</v>
      </c>
      <c r="P6" s="42">
        <v>2.0093999999999999</v>
      </c>
      <c r="Q6" s="43"/>
      <c r="R6" s="5">
        <f>ROUND(P6/P3,4)-1</f>
        <v>0.26380000000000003</v>
      </c>
      <c r="S6" s="3">
        <v>2.0156999999999998</v>
      </c>
      <c r="T6" s="5">
        <f>ROUND(S6/S3,4)-1</f>
        <v>0.26750000000000007</v>
      </c>
      <c r="U6" s="3">
        <v>2.0179</v>
      </c>
      <c r="V6" s="5">
        <f>U6/U3-1</f>
        <v>0.26569654393777831</v>
      </c>
    </row>
    <row r="11" spans="1:22" x14ac:dyDescent="0.25">
      <c r="I11" s="2" t="s">
        <v>13</v>
      </c>
      <c r="J11" s="2" t="s">
        <v>14</v>
      </c>
      <c r="K11" s="44" t="s">
        <v>17</v>
      </c>
      <c r="L11" s="45"/>
      <c r="M11" s="44" t="s">
        <v>18</v>
      </c>
      <c r="N11" s="45"/>
      <c r="O11" s="42" t="s">
        <v>19</v>
      </c>
      <c r="P11" s="43"/>
      <c r="Q11" s="42" t="s">
        <v>36</v>
      </c>
      <c r="R11" s="43"/>
    </row>
    <row r="12" spans="1:22" ht="30" x14ac:dyDescent="0.25">
      <c r="I12" s="2" t="s">
        <v>16</v>
      </c>
      <c r="J12" s="2" t="s">
        <v>15</v>
      </c>
      <c r="K12" s="2">
        <v>1.85923853914105</v>
      </c>
      <c r="L12" s="5">
        <f>ROUND(K12/M3,4)-1</f>
        <v>0.16379999999999995</v>
      </c>
      <c r="M12" s="2">
        <v>1.85534056308219</v>
      </c>
      <c r="N12" s="5">
        <f>ROUND(M12/P3,4)-1</f>
        <v>0.16690000000000005</v>
      </c>
      <c r="O12" s="3">
        <v>1.8535580876420901</v>
      </c>
      <c r="P12" s="5">
        <f>ROUND(O12/S3,4)-1</f>
        <v>0.16559999999999997</v>
      </c>
      <c r="Q12" s="3">
        <v>1.84758789886535</v>
      </c>
      <c r="R12" s="5">
        <f>ROUND(Q12/U3,4)-1</f>
        <v>0.15890000000000004</v>
      </c>
    </row>
    <row r="13" spans="1:22" x14ac:dyDescent="0.25">
      <c r="I13" s="2" t="s">
        <v>20</v>
      </c>
      <c r="J13" s="2" t="s">
        <v>15</v>
      </c>
      <c r="K13" s="3">
        <v>1.8269</v>
      </c>
      <c r="L13" s="5">
        <f>(ROUND(K13/M3,4)-1)</f>
        <v>0.14359999999999995</v>
      </c>
      <c r="M13" s="3">
        <v>1.8393999999999999</v>
      </c>
      <c r="N13" s="5">
        <f>ROUND(M13/P3,4)-1</f>
        <v>0.15680000000000005</v>
      </c>
      <c r="O13" s="3">
        <v>1.8344</v>
      </c>
      <c r="P13" s="5">
        <f>ROUND(O13/S3,4)-1</f>
        <v>0.15349999999999997</v>
      </c>
      <c r="Q13" s="3">
        <v>1.8234999999999999</v>
      </c>
      <c r="R13" s="5">
        <f>ROUND(Q13/U3,4)-1</f>
        <v>0.14379999999999993</v>
      </c>
    </row>
    <row r="14" spans="1:22" x14ac:dyDescent="0.25">
      <c r="I14" s="2">
        <v>1</v>
      </c>
      <c r="J14" s="2" t="s">
        <v>62</v>
      </c>
      <c r="K14" s="2">
        <v>1.7830999999999999</v>
      </c>
      <c r="L14" s="5">
        <f>(ROUND(K14/M3,4)-1)</f>
        <v>0.11620000000000008</v>
      </c>
      <c r="M14" s="2">
        <v>1.7855000000000001</v>
      </c>
      <c r="N14" s="5">
        <f>ROUND(M14/P3,4)-1</f>
        <v>0.12290000000000001</v>
      </c>
      <c r="O14" s="3">
        <v>1.7721</v>
      </c>
      <c r="P14" s="5">
        <f>ROUND(O14/S3,4)-1</f>
        <v>0.11440000000000006</v>
      </c>
      <c r="Q14" s="3">
        <v>1.7763</v>
      </c>
      <c r="R14" s="5">
        <f>ROUND(Q14/U3,4)-1</f>
        <v>0.11420000000000008</v>
      </c>
    </row>
    <row r="15" spans="1:22" x14ac:dyDescent="0.25">
      <c r="I15" s="2">
        <v>2</v>
      </c>
      <c r="J15" s="2" t="s">
        <v>63</v>
      </c>
      <c r="K15" s="2">
        <v>1.7392000000000001</v>
      </c>
      <c r="L15" s="5">
        <f>(ROUND(K15/M3,4)-1)</f>
        <v>8.8700000000000001E-2</v>
      </c>
      <c r="M15" s="2">
        <v>1.7427999999999999</v>
      </c>
      <c r="N15" s="5">
        <f>ROUND(M15/P3,4)-1</f>
        <v>9.6100000000000074E-2</v>
      </c>
      <c r="O15" s="3">
        <v>1.7323999999999999</v>
      </c>
      <c r="P15" s="5">
        <f>ROUND(O15/S3,4)-1</f>
        <v>8.9399999999999924E-2</v>
      </c>
      <c r="Q15" s="3">
        <v>1.7287999999999999</v>
      </c>
      <c r="R15" s="5">
        <f>ROUND(Q15/U3,4)-1</f>
        <v>8.4400000000000031E-2</v>
      </c>
    </row>
    <row r="16" spans="1:22" x14ac:dyDescent="0.25">
      <c r="I16" s="2">
        <v>3</v>
      </c>
      <c r="J16" s="2" t="s">
        <v>64</v>
      </c>
      <c r="K16" s="2">
        <v>1.7090000000000001</v>
      </c>
      <c r="L16" s="22">
        <f>(ROUND(K16/M3,4)-1)</f>
        <v>6.9800000000000084E-2</v>
      </c>
      <c r="M16" s="2">
        <v>1.6982999999999999</v>
      </c>
      <c r="N16" s="22">
        <f>ROUND(M16/P3,4)-1</f>
        <v>6.8100000000000049E-2</v>
      </c>
      <c r="O16" s="3">
        <v>1.6957</v>
      </c>
      <c r="P16" s="22">
        <f>ROUND(O16/S3,4)-1</f>
        <v>6.6300000000000026E-2</v>
      </c>
      <c r="Q16" s="3">
        <v>1.6928000000000001</v>
      </c>
      <c r="R16" s="22">
        <f>ROUND(Q16/U3,4)-1</f>
        <v>6.1800000000000077E-2</v>
      </c>
    </row>
    <row r="17" spans="9:18" x14ac:dyDescent="0.25">
      <c r="I17" s="2">
        <v>4</v>
      </c>
      <c r="J17" s="9" t="s">
        <v>61</v>
      </c>
      <c r="K17" s="9">
        <v>1.6962999999999999</v>
      </c>
      <c r="L17" s="23">
        <f>(ROUND(K17/M3,4)-1)</f>
        <v>6.1800000000000077E-2</v>
      </c>
      <c r="M17" s="9">
        <v>1.6903999999999999</v>
      </c>
      <c r="N17" s="23">
        <f>ROUND(M17/P3,4)-1</f>
        <v>6.3099999999999934E-2</v>
      </c>
      <c r="O17" s="11">
        <v>1.6857</v>
      </c>
      <c r="P17" s="23">
        <f>ROUND(O17/S3,4)-1</f>
        <v>6.0000000000000053E-2</v>
      </c>
      <c r="Q17" s="11">
        <v>1.6729000000000001</v>
      </c>
      <c r="R17" s="23">
        <f>ROUND(Q17/U3,4)-1</f>
        <v>4.9299999999999899E-2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13D4-473F-4D42-8DF9-3FF46D587732}">
  <dimension ref="A1:V26"/>
  <sheetViews>
    <sheetView zoomScale="70" zoomScaleNormal="70" workbookViewId="0">
      <selection activeCell="N17" sqref="N1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43.42578125" style="29" customWidth="1"/>
    <col min="11" max="11" width="36" style="29" bestFit="1" customWidth="1"/>
    <col min="12" max="14" width="36" style="29" customWidth="1"/>
    <col min="15" max="15" width="31.42578125" style="29" bestFit="1" customWidth="1"/>
    <col min="16" max="16" width="30.42578125" style="29" customWidth="1"/>
    <col min="17" max="17" width="10.42578125" style="29" customWidth="1"/>
    <col min="18" max="18" width="20.42578125" style="29" customWidth="1"/>
    <col min="19" max="19" width="16.7109375" style="29" customWidth="1"/>
    <col min="20" max="20" width="28.85546875" style="29" customWidth="1"/>
    <col min="21" max="21" width="35.7109375" style="29" bestFit="1" customWidth="1"/>
    <col min="22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42" t="s">
        <v>4</v>
      </c>
      <c r="K1" s="53"/>
      <c r="L1" s="43"/>
      <c r="M1" s="42" t="s">
        <v>5</v>
      </c>
      <c r="N1" s="53"/>
      <c r="O1" s="43"/>
      <c r="P1" s="42" t="s">
        <v>5</v>
      </c>
      <c r="Q1" s="53"/>
      <c r="R1" s="43"/>
      <c r="S1" s="42" t="s">
        <v>5</v>
      </c>
      <c r="T1" s="43"/>
      <c r="U1" s="42" t="s">
        <v>7</v>
      </c>
      <c r="V1" s="43"/>
    </row>
    <row r="2" spans="1:22" x14ac:dyDescent="0.25">
      <c r="A2" s="29">
        <v>15</v>
      </c>
      <c r="B2" s="29">
        <v>36</v>
      </c>
      <c r="C2" s="1" t="s">
        <v>60</v>
      </c>
      <c r="I2" s="3" t="s">
        <v>8</v>
      </c>
      <c r="J2" s="42" t="s">
        <v>69</v>
      </c>
      <c r="K2" s="53"/>
      <c r="L2" s="43"/>
      <c r="M2" s="42" t="s">
        <v>69</v>
      </c>
      <c r="N2" s="53"/>
      <c r="O2" s="43"/>
      <c r="P2" s="42" t="s">
        <v>69</v>
      </c>
      <c r="Q2" s="53"/>
      <c r="R2" s="43"/>
      <c r="S2" s="42" t="s">
        <v>70</v>
      </c>
      <c r="T2" s="43"/>
      <c r="U2" s="42" t="s">
        <v>79</v>
      </c>
      <c r="V2" s="43"/>
    </row>
    <row r="3" spans="1:22" ht="37.5" x14ac:dyDescent="0.25">
      <c r="I3" s="4" t="s">
        <v>9</v>
      </c>
      <c r="J3" s="48">
        <v>1.3918999999999999</v>
      </c>
      <c r="K3" s="49"/>
      <c r="L3" s="50"/>
      <c r="M3" s="48">
        <v>1.4401999999999999</v>
      </c>
      <c r="N3" s="49"/>
      <c r="O3" s="50"/>
      <c r="P3" s="48">
        <v>1.4033</v>
      </c>
      <c r="Q3" s="49"/>
      <c r="R3" s="50"/>
      <c r="S3" s="48">
        <v>1.409</v>
      </c>
      <c r="T3" s="50"/>
      <c r="U3" s="48">
        <v>1.423</v>
      </c>
      <c r="V3" s="50"/>
    </row>
    <row r="4" spans="1:22" ht="30" x14ac:dyDescent="0.25">
      <c r="I4" s="2" t="s">
        <v>10</v>
      </c>
      <c r="J4" s="3">
        <v>2.1012</v>
      </c>
      <c r="K4" s="46">
        <f>ROUND(J4/J3,4)-1</f>
        <v>0.50960000000000005</v>
      </c>
      <c r="L4" s="47"/>
      <c r="M4" s="42">
        <v>2.1937000000000002</v>
      </c>
      <c r="N4" s="43"/>
      <c r="O4" s="5">
        <f>ROUND(M4/M3,4)-1</f>
        <v>0.52320000000000011</v>
      </c>
      <c r="P4" s="42">
        <v>2.1276999999999999</v>
      </c>
      <c r="Q4" s="43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2.1892</v>
      </c>
      <c r="V4" s="5">
        <f>U4/U3-1</f>
        <v>0.53843991567111726</v>
      </c>
    </row>
    <row r="5" spans="1:22" x14ac:dyDescent="0.25">
      <c r="I5" s="2" t="s">
        <v>11</v>
      </c>
      <c r="J5" s="3">
        <v>1.6252</v>
      </c>
      <c r="K5" s="46">
        <f>ROUND(J5/J3,4)-1</f>
        <v>0.16759999999999997</v>
      </c>
      <c r="L5" s="47"/>
      <c r="M5" s="42">
        <v>1.6619999999999999</v>
      </c>
      <c r="N5" s="43"/>
      <c r="O5" s="5">
        <f>ROUND(M5/M3,4)-1</f>
        <v>0.15399999999999991</v>
      </c>
      <c r="P5" s="42">
        <v>1.6387</v>
      </c>
      <c r="Q5" s="43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1.6515</v>
      </c>
      <c r="V5" s="5">
        <f>U5/U3-1</f>
        <v>0.16057624736472231</v>
      </c>
    </row>
    <row r="6" spans="1:22" ht="30" x14ac:dyDescent="0.25">
      <c r="I6" s="2" t="s">
        <v>12</v>
      </c>
      <c r="J6" s="3">
        <v>1.7434000000000001</v>
      </c>
      <c r="K6" s="46">
        <f>ROUND(J6/J3,4)-1</f>
        <v>0.25249999999999995</v>
      </c>
      <c r="L6" s="47"/>
      <c r="M6" s="42">
        <v>1.7850999999999999</v>
      </c>
      <c r="N6" s="43"/>
      <c r="O6" s="5">
        <f>ROUND(M6/M3,4)-1</f>
        <v>0.23950000000000005</v>
      </c>
      <c r="P6" s="42">
        <v>1.7501</v>
      </c>
      <c r="Q6" s="43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1.7647999999999999</v>
      </c>
      <c r="V6" s="5">
        <f>U6/U3-1</f>
        <v>0.24019676739283202</v>
      </c>
    </row>
    <row r="11" spans="1:22" x14ac:dyDescent="0.25">
      <c r="I11" s="2" t="s">
        <v>13</v>
      </c>
      <c r="J11" s="2" t="s">
        <v>14</v>
      </c>
      <c r="K11" s="44" t="s">
        <v>17</v>
      </c>
      <c r="L11" s="45"/>
      <c r="M11" s="44" t="s">
        <v>18</v>
      </c>
      <c r="N11" s="45"/>
      <c r="O11" s="42" t="s">
        <v>19</v>
      </c>
      <c r="P11" s="43"/>
      <c r="Q11" s="42" t="s">
        <v>36</v>
      </c>
      <c r="R11" s="43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1.6035956944321299</v>
      </c>
      <c r="R12" s="5">
        <f>ROUND(Q12/U3,4)-1</f>
        <v>0.12690000000000001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1.5819000000000001</v>
      </c>
      <c r="R13" s="5">
        <f>ROUND(Q13/U3,4)-1</f>
        <v>0.11169999999999991</v>
      </c>
    </row>
    <row r="14" spans="1:22" x14ac:dyDescent="0.25">
      <c r="I14" s="2">
        <v>1</v>
      </c>
      <c r="J14" s="2" t="s">
        <v>80</v>
      </c>
      <c r="K14" s="14">
        <v>1.5658000000000001</v>
      </c>
      <c r="L14" s="5">
        <f>(ROUND(K14/M3,4)-1)</f>
        <v>8.7199999999999944E-2</v>
      </c>
      <c r="M14" s="14">
        <v>1.5638000000000001</v>
      </c>
      <c r="N14" s="5">
        <f>ROUND(M14/P3,4)-1</f>
        <v>0.11440000000000006</v>
      </c>
      <c r="O14" s="19">
        <v>1.5528999999999999</v>
      </c>
      <c r="P14" s="5">
        <f>ROUND(O14/S3,4)-1</f>
        <v>0.10210000000000008</v>
      </c>
      <c r="Q14" s="19">
        <v>1.5546</v>
      </c>
      <c r="R14" s="5">
        <f>ROUND(Q14/U3,4)-1</f>
        <v>9.2500000000000027E-2</v>
      </c>
    </row>
    <row r="15" spans="1:22" x14ac:dyDescent="0.25">
      <c r="I15" s="2">
        <v>2</v>
      </c>
      <c r="J15" s="2" t="s">
        <v>81</v>
      </c>
      <c r="K15" s="14">
        <v>1.5374000000000001</v>
      </c>
      <c r="L15" s="5">
        <f>(ROUND(K15/M3,4)-1)</f>
        <v>6.7499999999999893E-2</v>
      </c>
      <c r="M15" s="14">
        <v>1.536</v>
      </c>
      <c r="N15" s="5">
        <f>ROUND(M15/P3,4)-1</f>
        <v>9.4600000000000017E-2</v>
      </c>
      <c r="O15" s="19">
        <v>1.52555</v>
      </c>
      <c r="P15" s="5">
        <f>ROUND(O15/S3,4)-1</f>
        <v>8.2699999999999996E-2</v>
      </c>
      <c r="Q15" s="19">
        <v>1.5417000000000001</v>
      </c>
      <c r="R15" s="5">
        <f>ROUND(Q15/U3,4)-1</f>
        <v>8.3399999999999919E-2</v>
      </c>
    </row>
    <row r="16" spans="1:22" x14ac:dyDescent="0.25">
      <c r="I16" s="2">
        <v>3</v>
      </c>
      <c r="J16" s="2" t="s">
        <v>82</v>
      </c>
      <c r="K16" s="14">
        <v>1.5264</v>
      </c>
      <c r="L16" s="22">
        <f>(ROUND(K16/M3,4)-1)</f>
        <v>5.9900000000000064E-2</v>
      </c>
      <c r="M16" s="14">
        <v>1.50315</v>
      </c>
      <c r="N16" s="22">
        <f>ROUND(M16/P3,4)-1</f>
        <v>7.119999999999993E-2</v>
      </c>
      <c r="O16" s="19">
        <v>1.4941500000000001</v>
      </c>
      <c r="P16" s="22">
        <f>ROUND(O16/S3,4)-1</f>
        <v>6.0400000000000009E-2</v>
      </c>
      <c r="Q16" s="19">
        <v>1.5116000000000001</v>
      </c>
      <c r="R16" s="22">
        <f>ROUND(Q16/U3,4)-1</f>
        <v>6.2300000000000022E-2</v>
      </c>
    </row>
    <row r="17" spans="9:20" x14ac:dyDescent="0.25">
      <c r="I17" s="2">
        <v>4</v>
      </c>
      <c r="J17" s="9" t="s">
        <v>83</v>
      </c>
      <c r="K17" s="24">
        <v>1.5085999999999999</v>
      </c>
      <c r="L17" s="23">
        <f>(ROUND(K17/M3,4)-1)</f>
        <v>4.7500000000000098E-2</v>
      </c>
      <c r="M17" s="24">
        <v>1.4990000000000001</v>
      </c>
      <c r="N17" s="23">
        <f>ROUND(M17/P3,4)-1</f>
        <v>6.8200000000000038E-2</v>
      </c>
      <c r="O17" s="25">
        <v>1.4890000000000001</v>
      </c>
      <c r="P17" s="23">
        <f>ROUND(O17/S3,4)-1</f>
        <v>5.6799999999999962E-2</v>
      </c>
      <c r="Q17" s="25">
        <v>1.4996</v>
      </c>
      <c r="R17" s="23">
        <f>ROUND(Q17/U3,4)-1</f>
        <v>5.380000000000007E-2</v>
      </c>
    </row>
    <row r="26" spans="9:20" x14ac:dyDescent="0.25">
      <c r="T26" s="29" t="s">
        <v>78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V27"/>
  <sheetViews>
    <sheetView topLeftCell="H1" zoomScale="85" zoomScaleNormal="85" workbookViewId="0">
      <selection activeCell="V4" sqref="V4:V7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43.42578125" style="2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0.42578125" style="21" customWidth="1"/>
    <col min="18" max="18" width="20.42578125" style="21" customWidth="1"/>
    <col min="19" max="19" width="16.7109375" style="21" customWidth="1"/>
    <col min="20" max="20" width="28.85546875" style="21" customWidth="1"/>
    <col min="21" max="21" width="35.7109375" style="21" bestFit="1" customWidth="1"/>
    <col min="22" max="16384" width="8.85546875" style="21"/>
  </cols>
  <sheetData>
    <row r="1" spans="1:22" x14ac:dyDescent="0.25">
      <c r="A1" s="21" t="s">
        <v>0</v>
      </c>
      <c r="B1" s="21" t="s">
        <v>1</v>
      </c>
      <c r="C1" s="1" t="s">
        <v>2</v>
      </c>
      <c r="I1" s="3"/>
      <c r="J1" s="42" t="s">
        <v>4</v>
      </c>
      <c r="K1" s="53"/>
      <c r="L1" s="43"/>
      <c r="M1" s="42" t="s">
        <v>5</v>
      </c>
      <c r="N1" s="53"/>
      <c r="O1" s="43"/>
      <c r="P1" s="42" t="s">
        <v>5</v>
      </c>
      <c r="Q1" s="53"/>
      <c r="R1" s="43"/>
      <c r="S1" s="42" t="s">
        <v>5</v>
      </c>
      <c r="T1" s="43"/>
      <c r="U1" s="42" t="s">
        <v>84</v>
      </c>
      <c r="V1" s="43"/>
    </row>
    <row r="2" spans="1:22" x14ac:dyDescent="0.25">
      <c r="A2" s="21">
        <v>15</v>
      </c>
      <c r="B2" s="21">
        <v>36</v>
      </c>
      <c r="C2" s="1" t="s">
        <v>60</v>
      </c>
      <c r="I2" s="3" t="s">
        <v>8</v>
      </c>
      <c r="J2" s="42" t="s">
        <v>69</v>
      </c>
      <c r="K2" s="53"/>
      <c r="L2" s="43"/>
      <c r="M2" s="42" t="s">
        <v>69</v>
      </c>
      <c r="N2" s="53"/>
      <c r="O2" s="43"/>
      <c r="P2" s="42" t="s">
        <v>69</v>
      </c>
      <c r="Q2" s="53"/>
      <c r="R2" s="43"/>
      <c r="S2" s="42" t="s">
        <v>70</v>
      </c>
      <c r="T2" s="43"/>
      <c r="U2" s="42" t="s">
        <v>69</v>
      </c>
      <c r="V2" s="43"/>
    </row>
    <row r="3" spans="1:22" ht="37.5" x14ac:dyDescent="0.25">
      <c r="I3" s="4" t="s">
        <v>9</v>
      </c>
      <c r="J3" s="48">
        <v>1.3918999999999999</v>
      </c>
      <c r="K3" s="49"/>
      <c r="L3" s="50"/>
      <c r="M3" s="48">
        <v>1.4401999999999999</v>
      </c>
      <c r="N3" s="49"/>
      <c r="O3" s="50"/>
      <c r="P3" s="48">
        <v>1.4033</v>
      </c>
      <c r="Q3" s="49"/>
      <c r="R3" s="50"/>
      <c r="S3" s="48">
        <v>1.409</v>
      </c>
      <c r="T3" s="50"/>
      <c r="U3" s="48">
        <v>1.4252</v>
      </c>
      <c r="V3" s="50"/>
    </row>
    <row r="4" spans="1:22" ht="30" x14ac:dyDescent="0.25">
      <c r="I4" s="2" t="s">
        <v>10</v>
      </c>
      <c r="J4" s="3">
        <v>2.1012</v>
      </c>
      <c r="K4" s="46">
        <f>ROUND(J4/J3,4)-1</f>
        <v>0.50960000000000005</v>
      </c>
      <c r="L4" s="47"/>
      <c r="M4" s="42">
        <v>2.1937000000000002</v>
      </c>
      <c r="N4" s="43"/>
      <c r="O4" s="5">
        <f>ROUND(M4/M3,4)-1</f>
        <v>0.52320000000000011</v>
      </c>
      <c r="P4" s="42">
        <v>2.1276999999999999</v>
      </c>
      <c r="Q4" s="43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2.1890999999999998</v>
      </c>
      <c r="V4" s="5">
        <f>U4/U3-1</f>
        <v>0.53599494807746262</v>
      </c>
    </row>
    <row r="5" spans="1:22" x14ac:dyDescent="0.25">
      <c r="I5" s="2" t="s">
        <v>11</v>
      </c>
      <c r="J5" s="3">
        <v>1.6252</v>
      </c>
      <c r="K5" s="46">
        <f>ROUND(J5/J3,4)-1</f>
        <v>0.16759999999999997</v>
      </c>
      <c r="L5" s="47"/>
      <c r="M5" s="42">
        <v>1.6619999999999999</v>
      </c>
      <c r="N5" s="43"/>
      <c r="O5" s="5">
        <f>ROUND(M5/M3,4)-1</f>
        <v>0.15399999999999991</v>
      </c>
      <c r="P5" s="42">
        <v>1.6387</v>
      </c>
      <c r="Q5" s="43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1.6594</v>
      </c>
      <c r="V5" s="5">
        <f>U5/U3-1</f>
        <v>0.16432781364019089</v>
      </c>
    </row>
    <row r="6" spans="1:22" ht="30" x14ac:dyDescent="0.25">
      <c r="I6" s="2" t="s">
        <v>12</v>
      </c>
      <c r="J6" s="3">
        <v>1.7434000000000001</v>
      </c>
      <c r="K6" s="46">
        <f>ROUND(J6/J3,4)-1</f>
        <v>0.25249999999999995</v>
      </c>
      <c r="L6" s="47"/>
      <c r="M6" s="42">
        <v>1.7850999999999999</v>
      </c>
      <c r="N6" s="43"/>
      <c r="O6" s="5">
        <f>ROUND(M6/M3,4)-1</f>
        <v>0.23950000000000005</v>
      </c>
      <c r="P6" s="42">
        <v>1.7501</v>
      </c>
      <c r="Q6" s="43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1.7552000000000001</v>
      </c>
      <c r="V6" s="5">
        <f>U6/U3-1</f>
        <v>0.23154644962110593</v>
      </c>
    </row>
    <row r="11" spans="1:22" x14ac:dyDescent="0.25">
      <c r="I11" s="2" t="s">
        <v>13</v>
      </c>
      <c r="J11" s="2" t="s">
        <v>14</v>
      </c>
      <c r="K11" s="44" t="s">
        <v>17</v>
      </c>
      <c r="L11" s="45"/>
      <c r="M11" s="44" t="s">
        <v>18</v>
      </c>
      <c r="N11" s="45"/>
      <c r="O11" s="42" t="s">
        <v>19</v>
      </c>
      <c r="P11" s="43"/>
      <c r="Q11" s="42" t="s">
        <v>36</v>
      </c>
      <c r="R11" s="43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1.5930801255845</v>
      </c>
      <c r="R12" s="5">
        <f>ROUND(Q12/U3,4)-1</f>
        <v>0.1177999999999999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1.5720000000000001</v>
      </c>
      <c r="R13" s="5">
        <f>ROUND(Q13/U3,4)-1</f>
        <v>0.10299999999999998</v>
      </c>
    </row>
    <row r="14" spans="1:22" x14ac:dyDescent="0.25">
      <c r="I14" s="2">
        <v>1</v>
      </c>
      <c r="J14" s="2" t="s">
        <v>65</v>
      </c>
      <c r="K14" s="14">
        <v>1.5719000000000001</v>
      </c>
      <c r="L14" s="5">
        <f>(ROUND(K14/M3,4)-1)</f>
        <v>9.1399999999999926E-2</v>
      </c>
      <c r="M14" s="14">
        <v>1.5788</v>
      </c>
      <c r="N14" s="5">
        <f>ROUND(M14/P3,4)-1</f>
        <v>0.12509999999999999</v>
      </c>
      <c r="O14" s="19">
        <v>1.5397000000000001</v>
      </c>
      <c r="P14" s="5">
        <f>ROUND(O14/S3,4)-1</f>
        <v>9.2799999999999994E-2</v>
      </c>
      <c r="Q14" s="19">
        <v>1.5250999999999999</v>
      </c>
      <c r="R14" s="5">
        <f>ROUND(Q14/U3,4)-1</f>
        <v>7.0100000000000051E-2</v>
      </c>
    </row>
    <row r="15" spans="1:22" x14ac:dyDescent="0.25">
      <c r="I15" s="2">
        <v>2</v>
      </c>
      <c r="J15" s="2" t="s">
        <v>68</v>
      </c>
      <c r="K15" s="14">
        <v>1.5528999999999999</v>
      </c>
      <c r="L15" s="5">
        <f>(ROUND(K15/M3,4)-1)</f>
        <v>7.8300000000000036E-2</v>
      </c>
      <c r="M15" s="14">
        <v>1.5373000000000001</v>
      </c>
      <c r="N15" s="5">
        <f>ROUND(M15/P3,4)-1</f>
        <v>9.5499999999999918E-2</v>
      </c>
      <c r="O15" s="19">
        <v>1.5271999999999999</v>
      </c>
      <c r="P15" s="5">
        <f>ROUND(O15/S3,4)-1</f>
        <v>8.3900000000000086E-2</v>
      </c>
      <c r="Q15" s="19">
        <v>1.5077</v>
      </c>
      <c r="R15" s="5">
        <f>ROUND(Q15/U3,4)-1</f>
        <v>5.7900000000000063E-2</v>
      </c>
    </row>
    <row r="16" spans="1:22" x14ac:dyDescent="0.25">
      <c r="I16" s="2">
        <v>3</v>
      </c>
      <c r="J16" s="2" t="s">
        <v>67</v>
      </c>
      <c r="K16" s="14">
        <v>1.5408999999999999</v>
      </c>
      <c r="L16" s="22">
        <f>(ROUND(K16/M3,4)-1)</f>
        <v>6.9900000000000073E-2</v>
      </c>
      <c r="M16" s="14">
        <v>1.5051000000000001</v>
      </c>
      <c r="N16" s="22">
        <f>ROUND(M16/P3,4)-1</f>
        <v>7.2500000000000009E-2</v>
      </c>
      <c r="O16" s="19">
        <v>1.5011000000000001</v>
      </c>
      <c r="P16" s="22">
        <f>ROUND(O16/S3,4)-1</f>
        <v>6.5399999999999903E-2</v>
      </c>
      <c r="Q16" s="19">
        <v>1.4924999999999999</v>
      </c>
      <c r="R16" s="22">
        <f>ROUND(Q16/U3,4)-1</f>
        <v>4.7199999999999909E-2</v>
      </c>
    </row>
    <row r="17" spans="9:18" x14ac:dyDescent="0.25">
      <c r="I17" s="2">
        <v>4</v>
      </c>
      <c r="J17" s="9" t="s">
        <v>66</v>
      </c>
      <c r="K17" s="24">
        <v>1.5232000000000001</v>
      </c>
      <c r="L17" s="23">
        <f>(ROUND(K17/M3,4)-1)</f>
        <v>5.7600000000000096E-2</v>
      </c>
      <c r="M17" s="24">
        <v>1.4870000000000001</v>
      </c>
      <c r="N17" s="23">
        <f>ROUND(M17/P3,4)-1</f>
        <v>5.9600000000000097E-2</v>
      </c>
      <c r="O17" s="25">
        <v>1.4772000000000001</v>
      </c>
      <c r="P17" s="23">
        <f>ROUND(O17/S3,4)-1</f>
        <v>4.8399999999999999E-2</v>
      </c>
      <c r="Q17" s="25">
        <v>1.48</v>
      </c>
      <c r="R17" s="23">
        <f>ROUND(Q17/U3,4)-1</f>
        <v>3.8499999999999979E-2</v>
      </c>
    </row>
    <row r="27" spans="9:18" x14ac:dyDescent="0.25">
      <c r="I27" s="21" t="s">
        <v>78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V17"/>
  <sheetViews>
    <sheetView topLeftCell="K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style="12" bestFit="1" customWidth="1"/>
    <col min="2" max="2" width="15.28515625" style="12" bestFit="1" customWidth="1"/>
    <col min="3" max="3" width="14.42578125" style="12" bestFit="1" customWidth="1"/>
    <col min="4" max="8" width="8.85546875" style="12"/>
    <col min="9" max="9" width="35.42578125" style="12" bestFit="1" customWidth="1"/>
    <col min="10" max="10" width="43.42578125" style="12" customWidth="1"/>
    <col min="11" max="11" width="36" style="12" bestFit="1" customWidth="1"/>
    <col min="12" max="14" width="36" style="12" customWidth="1"/>
    <col min="15" max="15" width="31.42578125" style="12" bestFit="1" customWidth="1"/>
    <col min="16" max="16" width="30.42578125" style="12" customWidth="1"/>
    <col min="17" max="17" width="10.42578125" style="12" customWidth="1"/>
    <col min="18" max="18" width="20.42578125" style="12" customWidth="1"/>
    <col min="19" max="19" width="16.7109375" style="12" customWidth="1"/>
    <col min="20" max="20" width="28.85546875" style="12" customWidth="1"/>
    <col min="21" max="21" width="35.7109375" style="12" bestFit="1" customWidth="1"/>
    <col min="22" max="16384" width="8.85546875" style="12"/>
  </cols>
  <sheetData>
    <row r="1" spans="1:22" x14ac:dyDescent="0.25">
      <c r="A1" s="12" t="s">
        <v>0</v>
      </c>
      <c r="B1" s="12" t="s">
        <v>1</v>
      </c>
      <c r="C1" s="1" t="s">
        <v>2</v>
      </c>
      <c r="I1" s="3"/>
      <c r="J1" s="42" t="s">
        <v>4</v>
      </c>
      <c r="K1" s="53"/>
      <c r="L1" s="43"/>
      <c r="M1" s="42" t="s">
        <v>5</v>
      </c>
      <c r="N1" s="53"/>
      <c r="O1" s="43"/>
      <c r="P1" s="42" t="s">
        <v>5</v>
      </c>
      <c r="Q1" s="53"/>
      <c r="R1" s="43"/>
      <c r="S1" s="42" t="s">
        <v>5</v>
      </c>
      <c r="T1" s="43"/>
      <c r="U1" s="42" t="s">
        <v>7</v>
      </c>
      <c r="V1" s="43"/>
    </row>
    <row r="2" spans="1:22" x14ac:dyDescent="0.25">
      <c r="A2" s="12">
        <v>12</v>
      </c>
      <c r="B2" s="12">
        <v>26</v>
      </c>
      <c r="C2" s="1" t="s">
        <v>47</v>
      </c>
      <c r="I2" s="3" t="s">
        <v>8</v>
      </c>
      <c r="J2" s="42" t="s">
        <v>6</v>
      </c>
      <c r="K2" s="53"/>
      <c r="L2" s="43"/>
      <c r="M2" s="42" t="s">
        <v>6</v>
      </c>
      <c r="N2" s="53"/>
      <c r="O2" s="43"/>
      <c r="P2" s="42" t="s">
        <v>6</v>
      </c>
      <c r="Q2" s="53"/>
      <c r="R2" s="43"/>
      <c r="S2" s="42" t="s">
        <v>6</v>
      </c>
      <c r="T2" s="43"/>
      <c r="U2" s="42" t="s">
        <v>6</v>
      </c>
      <c r="V2" s="43"/>
    </row>
    <row r="3" spans="1:22" ht="37.5" x14ac:dyDescent="0.25">
      <c r="I3" s="4" t="s">
        <v>9</v>
      </c>
      <c r="J3" s="48">
        <v>1.1397999999999999</v>
      </c>
      <c r="K3" s="49"/>
      <c r="L3" s="50"/>
      <c r="M3" s="48">
        <v>1.1405000000000001</v>
      </c>
      <c r="N3" s="49"/>
      <c r="O3" s="50"/>
      <c r="P3" s="48">
        <v>1.1354</v>
      </c>
      <c r="Q3" s="49"/>
      <c r="R3" s="50"/>
      <c r="S3" s="48">
        <v>1.1472</v>
      </c>
      <c r="T3" s="50"/>
      <c r="U3" s="48">
        <v>1.129</v>
      </c>
      <c r="V3" s="50"/>
    </row>
    <row r="4" spans="1:22" ht="30" x14ac:dyDescent="0.25">
      <c r="I4" s="2" t="s">
        <v>10</v>
      </c>
      <c r="J4" s="3">
        <v>1.3655999999999999</v>
      </c>
      <c r="K4" s="46">
        <f>ROUND(J4/J3,4)-1</f>
        <v>0.19809999999999994</v>
      </c>
      <c r="L4" s="47"/>
      <c r="M4" s="42">
        <v>1.3802000000000001</v>
      </c>
      <c r="N4" s="43"/>
      <c r="O4" s="5">
        <f>ROUND(M4/M3,4)-1</f>
        <v>0.21019999999999994</v>
      </c>
      <c r="P4" s="42">
        <v>1.3492</v>
      </c>
      <c r="Q4" s="43"/>
      <c r="R4" s="5">
        <f>ROUND(P4/P3,4)-1</f>
        <v>0.18829999999999991</v>
      </c>
      <c r="S4" s="3">
        <v>1.3754</v>
      </c>
      <c r="T4" s="5">
        <f>ROUND(S4/S3,4)-1</f>
        <v>0.19890000000000008</v>
      </c>
      <c r="U4" s="3">
        <v>1.3617999999999999</v>
      </c>
      <c r="V4" s="5">
        <f>U4/U3-1</f>
        <v>0.2062001771479185</v>
      </c>
    </row>
    <row r="5" spans="1:22" x14ac:dyDescent="0.25">
      <c r="I5" s="2" t="s">
        <v>11</v>
      </c>
      <c r="J5" s="3">
        <v>1.2448999999999999</v>
      </c>
      <c r="K5" s="46">
        <f>ROUND(J5/J3,4)-1</f>
        <v>9.220000000000006E-2</v>
      </c>
      <c r="L5" s="47"/>
      <c r="M5" s="42">
        <v>1.2455000000000001</v>
      </c>
      <c r="N5" s="43"/>
      <c r="O5" s="5">
        <f>ROUND(M5/M3,4)-1</f>
        <v>9.2100000000000071E-2</v>
      </c>
      <c r="P5" s="42">
        <v>1.2343</v>
      </c>
      <c r="Q5" s="43"/>
      <c r="R5" s="5">
        <f>ROUND(P5/P3,4)-1</f>
        <v>8.7099999999999955E-2</v>
      </c>
      <c r="S5" s="3">
        <v>1.2501</v>
      </c>
      <c r="T5" s="5">
        <f>ROUND(S5/S3,4)-1</f>
        <v>8.9699999999999891E-2</v>
      </c>
      <c r="U5" s="3">
        <v>1.2327999999999999</v>
      </c>
      <c r="V5" s="5">
        <f>U5/U3-1</f>
        <v>9.1939769707705787E-2</v>
      </c>
    </row>
    <row r="6" spans="1:22" ht="30" x14ac:dyDescent="0.25">
      <c r="I6" s="2" t="s">
        <v>12</v>
      </c>
      <c r="J6" s="3">
        <v>1.6634</v>
      </c>
      <c r="K6" s="46">
        <f>ROUND(J6/J3,4)-1</f>
        <v>0.45940000000000003</v>
      </c>
      <c r="L6" s="47"/>
      <c r="M6" s="42">
        <v>1.6489</v>
      </c>
      <c r="N6" s="43"/>
      <c r="O6" s="5">
        <f>ROUND(M6/M3,4)-1</f>
        <v>0.44579999999999997</v>
      </c>
      <c r="P6" s="42">
        <v>1.6713</v>
      </c>
      <c r="Q6" s="43"/>
      <c r="R6" s="5">
        <f>ROUND(P6/P3,4)-1</f>
        <v>0.47199999999999998</v>
      </c>
      <c r="S6" s="3">
        <v>1.6698</v>
      </c>
      <c r="T6" s="5">
        <f>ROUND(S6/S3,4)-1</f>
        <v>0.45550000000000002</v>
      </c>
      <c r="U6" s="3">
        <v>1.6668000000000001</v>
      </c>
      <c r="V6" s="5">
        <f>U6/U3-1</f>
        <v>0.47635075287865369</v>
      </c>
    </row>
    <row r="11" spans="1:22" x14ac:dyDescent="0.25">
      <c r="I11" s="2" t="s">
        <v>13</v>
      </c>
      <c r="J11" s="2" t="s">
        <v>14</v>
      </c>
      <c r="K11" s="44" t="s">
        <v>17</v>
      </c>
      <c r="L11" s="45"/>
      <c r="M11" s="44" t="s">
        <v>18</v>
      </c>
      <c r="N11" s="45"/>
      <c r="O11" s="42" t="s">
        <v>19</v>
      </c>
      <c r="P11" s="43"/>
      <c r="Q11" s="42" t="s">
        <v>36</v>
      </c>
      <c r="R11" s="43"/>
    </row>
    <row r="12" spans="1:22" ht="30" x14ac:dyDescent="0.25">
      <c r="I12" s="2" t="s">
        <v>16</v>
      </c>
      <c r="J12" s="2" t="s">
        <v>15</v>
      </c>
      <c r="K12" s="14">
        <v>1.37135600568676</v>
      </c>
      <c r="L12" s="5">
        <f>ROUND(K12/M3,4)-1</f>
        <v>0.20239999999999991</v>
      </c>
      <c r="M12" s="7">
        <v>1.35808132541656</v>
      </c>
      <c r="N12" s="5">
        <f>ROUND(M12/P3,4)-1</f>
        <v>0.19609999999999994</v>
      </c>
      <c r="O12" s="8">
        <v>1.3703973489635899</v>
      </c>
      <c r="P12" s="5">
        <f>ROUND(O12/S3,4)-1</f>
        <v>0.19460000000000011</v>
      </c>
      <c r="Q12" s="3">
        <v>1.3573917718056401</v>
      </c>
      <c r="R12" s="5">
        <f>ROUND(Q12/U3,4)-1</f>
        <v>0.20229999999999992</v>
      </c>
    </row>
    <row r="13" spans="1:22" x14ac:dyDescent="0.25">
      <c r="I13" s="2" t="s">
        <v>20</v>
      </c>
      <c r="J13" s="2" t="s">
        <v>15</v>
      </c>
      <c r="K13" s="3">
        <v>1.3211999999999999</v>
      </c>
      <c r="L13" s="5">
        <f>(ROUND(K13/M3,4)-1)</f>
        <v>0.1584000000000001</v>
      </c>
      <c r="M13" s="3">
        <v>1.3202</v>
      </c>
      <c r="N13" s="5">
        <f>ROUND(M13/P3,4)-1</f>
        <v>0.16280000000000006</v>
      </c>
      <c r="O13" s="3">
        <v>1.3092999999999999</v>
      </c>
      <c r="P13" s="5">
        <f>ROUND(O13/S3,4)-1</f>
        <v>0.14129999999999998</v>
      </c>
      <c r="Q13" s="3">
        <v>1.3158000000000001</v>
      </c>
      <c r="R13" s="5">
        <f>ROUND(Q13/U3,4)-1</f>
        <v>0.16549999999999998</v>
      </c>
    </row>
    <row r="14" spans="1:22" x14ac:dyDescent="0.25">
      <c r="I14" s="2">
        <v>1</v>
      </c>
      <c r="J14" s="2" t="s">
        <v>48</v>
      </c>
      <c r="K14" s="2">
        <v>1.2866</v>
      </c>
      <c r="L14" s="5">
        <f>(ROUND(K14/M3,4)-1)</f>
        <v>0.1281000000000001</v>
      </c>
      <c r="M14" s="2">
        <v>1.2457</v>
      </c>
      <c r="N14" s="5">
        <f>ROUND(M14/P3,4)-1</f>
        <v>9.7099999999999964E-2</v>
      </c>
      <c r="O14" s="3">
        <v>1.2537</v>
      </c>
      <c r="P14" s="5">
        <f>ROUND(O14/S3,4)-1</f>
        <v>9.2799999999999994E-2</v>
      </c>
      <c r="Q14" s="3">
        <v>1.2395</v>
      </c>
      <c r="R14" s="5">
        <f>ROUND(Q14/U3,4)-1</f>
        <v>9.7900000000000098E-2</v>
      </c>
    </row>
    <row r="15" spans="1:22" x14ac:dyDescent="0.25">
      <c r="I15" s="2">
        <v>2</v>
      </c>
      <c r="J15" s="2" t="s">
        <v>51</v>
      </c>
      <c r="K15" s="2">
        <v>1.2121</v>
      </c>
      <c r="L15" s="5">
        <f>(ROUND(K15/M3,4)-1)</f>
        <v>6.2799999999999967E-2</v>
      </c>
      <c r="M15" s="2">
        <v>1.198</v>
      </c>
      <c r="N15" s="5">
        <f>ROUND(M15/P3,4)-1</f>
        <v>5.5099999999999927E-2</v>
      </c>
      <c r="O15" s="3">
        <v>1.2150000000000001</v>
      </c>
      <c r="P15" s="5">
        <f>ROUND(O15/S3,4)-1</f>
        <v>5.909999999999993E-2</v>
      </c>
      <c r="Q15" s="3">
        <v>1.1889000000000001</v>
      </c>
      <c r="R15" s="5">
        <f>ROUND(Q15/U3,4)-1</f>
        <v>5.3099999999999925E-2</v>
      </c>
    </row>
    <row r="16" spans="1:22" x14ac:dyDescent="0.25">
      <c r="I16" s="2">
        <v>3</v>
      </c>
      <c r="J16" s="2" t="s">
        <v>50</v>
      </c>
      <c r="K16" s="2">
        <v>1.1681999999999999</v>
      </c>
      <c r="L16" s="5">
        <f>(ROUND(K16/M3,4)-1)</f>
        <v>2.4299999999999988E-2</v>
      </c>
      <c r="M16" s="2">
        <v>1.1719999999999999</v>
      </c>
      <c r="N16" s="5">
        <f>ROUND(M16/P3,4)-1</f>
        <v>3.2200000000000006E-2</v>
      </c>
      <c r="O16" s="3">
        <v>1.1788000000000001</v>
      </c>
      <c r="P16" s="5">
        <f>ROUND(O16/S3,4)-1</f>
        <v>2.750000000000008E-2</v>
      </c>
      <c r="Q16" s="3">
        <v>1.1495</v>
      </c>
      <c r="R16" s="5">
        <f>ROUND(Q16/U3,4)-1</f>
        <v>1.8199999999999994E-2</v>
      </c>
    </row>
    <row r="17" spans="9:18" x14ac:dyDescent="0.25">
      <c r="I17" s="2">
        <v>4</v>
      </c>
      <c r="J17" s="9" t="s">
        <v>49</v>
      </c>
      <c r="K17" s="9">
        <v>1.1411</v>
      </c>
      <c r="L17" s="10">
        <f>(ROUND(K17/M3,4)-1)</f>
        <v>4.9999999999994493E-4</v>
      </c>
      <c r="M17" s="9">
        <v>1.1434</v>
      </c>
      <c r="N17" s="10">
        <f>ROUND(M17/P3,4)-1</f>
        <v>6.9999999999998952E-3</v>
      </c>
      <c r="O17" s="11">
        <v>1.1585000000000001</v>
      </c>
      <c r="P17" s="10">
        <f>ROUND(O17/S3,4)-1</f>
        <v>9.9000000000000199E-3</v>
      </c>
      <c r="Q17" s="11">
        <v>1.131</v>
      </c>
      <c r="R17" s="10">
        <f>ROUND(Q17/U3,4)-1</f>
        <v>1.8000000000000238E-3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V2"/>
    <mergeCell ref="U1:V1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C07E-29BB-485F-B91C-BBEB92F0FDAE}">
  <dimension ref="A1:V18"/>
  <sheetViews>
    <sheetView zoomScale="70" zoomScaleNormal="70" workbookViewId="0">
      <selection activeCell="K18" sqref="K18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5.140625" style="29" customWidth="1"/>
    <col min="11" max="11" width="25.7109375" style="29" customWidth="1"/>
    <col min="12" max="12" width="22.85546875" style="29" customWidth="1"/>
    <col min="13" max="13" width="22.140625" style="29" customWidth="1"/>
    <col min="14" max="14" width="18" style="29" customWidth="1"/>
    <col min="15" max="15" width="49.140625" style="29" customWidth="1"/>
    <col min="16" max="16" width="18.42578125" style="29" customWidth="1"/>
    <col min="17" max="17" width="12.42578125" style="29" customWidth="1"/>
    <col min="18" max="18" width="52.140625" style="29" customWidth="1"/>
    <col min="19" max="19" width="54.7109375" style="29" customWidth="1"/>
    <col min="20" max="20" width="32" style="29" customWidth="1"/>
    <col min="21" max="21" width="46" style="29" customWidth="1"/>
    <col min="22" max="22" width="3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2"/>
      <c r="J1" s="42" t="s">
        <v>4</v>
      </c>
      <c r="K1" s="53"/>
      <c r="L1" s="43"/>
      <c r="M1" s="42" t="s">
        <v>5</v>
      </c>
      <c r="N1" s="53"/>
      <c r="O1" s="43"/>
      <c r="P1" s="42" t="s">
        <v>5</v>
      </c>
      <c r="Q1" s="53"/>
      <c r="R1" s="43"/>
      <c r="S1" s="42" t="s">
        <v>5</v>
      </c>
      <c r="T1" s="43"/>
      <c r="U1" s="55" t="s">
        <v>7</v>
      </c>
      <c r="V1" s="55"/>
    </row>
    <row r="2" spans="1:22" x14ac:dyDescent="0.25">
      <c r="A2" s="29">
        <v>42</v>
      </c>
      <c r="B2" s="29">
        <v>132</v>
      </c>
      <c r="C2" s="1" t="s">
        <v>34</v>
      </c>
      <c r="I2" s="32" t="s">
        <v>8</v>
      </c>
      <c r="J2" s="42" t="s">
        <v>102</v>
      </c>
      <c r="K2" s="53"/>
      <c r="L2" s="43"/>
      <c r="M2" s="42" t="s">
        <v>102</v>
      </c>
      <c r="N2" s="53"/>
      <c r="O2" s="43"/>
      <c r="P2" s="42" t="s">
        <v>102</v>
      </c>
      <c r="Q2" s="53"/>
      <c r="R2" s="43"/>
      <c r="S2" s="42" t="s">
        <v>102</v>
      </c>
      <c r="T2" s="53"/>
      <c r="U2" s="42" t="s">
        <v>102</v>
      </c>
      <c r="V2" s="53"/>
    </row>
    <row r="3" spans="1:22" ht="37.5" x14ac:dyDescent="0.25">
      <c r="I3" s="4" t="s">
        <v>9</v>
      </c>
      <c r="J3" s="48">
        <v>1.7000999999999999</v>
      </c>
      <c r="K3" s="49"/>
      <c r="L3" s="50"/>
      <c r="M3" s="48">
        <v>1.7062999999999999</v>
      </c>
      <c r="N3" s="49"/>
      <c r="O3" s="50"/>
      <c r="P3" s="48">
        <v>1.6839999999999999</v>
      </c>
      <c r="Q3" s="49"/>
      <c r="R3" s="50"/>
      <c r="S3" s="51">
        <v>1.6809000000000001</v>
      </c>
      <c r="T3" s="52"/>
      <c r="U3" s="55">
        <v>1.6769000000000001</v>
      </c>
      <c r="V3" s="55"/>
    </row>
    <row r="4" spans="1:22" ht="30" x14ac:dyDescent="0.25">
      <c r="I4" s="2" t="s">
        <v>10</v>
      </c>
      <c r="J4" s="32">
        <v>2.7684000000000002</v>
      </c>
      <c r="K4" s="46">
        <f>ROUND(J4/J3,4)-1</f>
        <v>0.62840000000000007</v>
      </c>
      <c r="L4" s="47"/>
      <c r="M4" s="42">
        <v>2.6797</v>
      </c>
      <c r="N4" s="43"/>
      <c r="O4" s="5">
        <f>ROUND(M4/M3,4)-1</f>
        <v>0.57050000000000001</v>
      </c>
      <c r="P4" s="42">
        <v>3.0983999999999998</v>
      </c>
      <c r="Q4" s="43"/>
      <c r="R4" s="5">
        <f>ROUND(P4/P3,4)-1</f>
        <v>0.83990000000000009</v>
      </c>
      <c r="S4" s="32">
        <v>2.6518999999999999</v>
      </c>
      <c r="T4" s="5">
        <f>ROUND(S4/S3,4)-1</f>
        <v>0.5777000000000001</v>
      </c>
      <c r="U4" s="33">
        <v>2.9621</v>
      </c>
      <c r="V4" s="5">
        <f>U4/U3-1</f>
        <v>0.76641421670940413</v>
      </c>
    </row>
    <row r="5" spans="1:22" x14ac:dyDescent="0.25">
      <c r="I5" s="2" t="s">
        <v>11</v>
      </c>
      <c r="J5" s="32">
        <v>1.7001999999999999</v>
      </c>
      <c r="K5" s="46">
        <f>ROUND(J5/J3,4)-1</f>
        <v>9.9999999999988987E-5</v>
      </c>
      <c r="L5" s="47"/>
      <c r="M5" s="42">
        <v>1.7070000000000001</v>
      </c>
      <c r="N5" s="43"/>
      <c r="O5" s="5">
        <f>ROUND(M5/M3,4)-1</f>
        <v>3.9999999999995595E-4</v>
      </c>
      <c r="P5" s="42">
        <v>1.6850000000000001</v>
      </c>
      <c r="Q5" s="43"/>
      <c r="R5" s="5">
        <f>ROUND(P5/P3,4)-1</f>
        <v>5.9999999999993392E-4</v>
      </c>
      <c r="S5" s="32">
        <v>1.6815</v>
      </c>
      <c r="T5" s="5">
        <f>ROUND(S5/S3,4)-1</f>
        <v>3.9999999999995595E-4</v>
      </c>
      <c r="U5" s="32"/>
      <c r="V5" s="5">
        <f>U5/U3-1</f>
        <v>-1</v>
      </c>
    </row>
    <row r="6" spans="1:22" ht="30" x14ac:dyDescent="0.25">
      <c r="I6" s="2" t="s">
        <v>12</v>
      </c>
      <c r="J6" s="32"/>
      <c r="K6" s="46">
        <f>ROUND(J6/J3,4)-1</f>
        <v>-1</v>
      </c>
      <c r="L6" s="47"/>
      <c r="M6" s="42"/>
      <c r="N6" s="43"/>
      <c r="O6" s="5">
        <f>ROUND(M6/M3,4)-1</f>
        <v>-1</v>
      </c>
      <c r="P6" s="42"/>
      <c r="Q6" s="43"/>
      <c r="R6" s="5">
        <f>ROUND(P6/P3,4)-1</f>
        <v>-1</v>
      </c>
      <c r="S6" s="32"/>
      <c r="T6" s="5">
        <f>ROUND(S6/S3,4)-1</f>
        <v>-1</v>
      </c>
      <c r="U6" s="32"/>
      <c r="V6" s="5">
        <f>U6/U3-1</f>
        <v>-1</v>
      </c>
    </row>
    <row r="11" spans="1:22" ht="30" x14ac:dyDescent="0.25">
      <c r="I11" s="2" t="s">
        <v>13</v>
      </c>
      <c r="J11" s="2" t="s">
        <v>14</v>
      </c>
      <c r="K11" s="54" t="s">
        <v>17</v>
      </c>
      <c r="L11" s="54"/>
      <c r="M11" s="54" t="s">
        <v>18</v>
      </c>
      <c r="N11" s="54"/>
      <c r="O11" s="55" t="s">
        <v>19</v>
      </c>
      <c r="P11" s="55"/>
      <c r="Q11" s="55" t="s">
        <v>36</v>
      </c>
      <c r="R11" s="55"/>
    </row>
    <row r="12" spans="1:22" ht="30" x14ac:dyDescent="0.25">
      <c r="I12" s="9" t="s">
        <v>16</v>
      </c>
      <c r="J12" s="9" t="s">
        <v>15</v>
      </c>
      <c r="K12" s="40">
        <v>1.7291981295236101</v>
      </c>
      <c r="L12" s="23">
        <f>K12/M3-1</f>
        <v>1.3419755918425924E-2</v>
      </c>
      <c r="M12" s="40">
        <v>1.7031508252551999</v>
      </c>
      <c r="N12" s="23">
        <f>M12/P3-1</f>
        <v>1.1372224023277866E-2</v>
      </c>
      <c r="O12" s="41">
        <v>1.70514059872124</v>
      </c>
      <c r="P12" s="23">
        <f>O12/S3-1</f>
        <v>1.4421202166244207E-2</v>
      </c>
      <c r="Q12" s="33">
        <v>1.6998612797695201</v>
      </c>
      <c r="R12" s="22">
        <f>Q12/U3-1</f>
        <v>1.3692694716154863E-2</v>
      </c>
    </row>
    <row r="13" spans="1:22" x14ac:dyDescent="0.25">
      <c r="I13" s="64" t="s">
        <v>20</v>
      </c>
      <c r="J13" s="64" t="s">
        <v>15</v>
      </c>
      <c r="K13" s="65"/>
      <c r="L13" s="66">
        <f>K13/M3-1</f>
        <v>-1</v>
      </c>
      <c r="M13" s="65"/>
      <c r="N13" s="66">
        <f>M13/P3-1</f>
        <v>-1</v>
      </c>
      <c r="O13" s="65"/>
      <c r="P13" s="66">
        <f>O13/S3-1</f>
        <v>-1</v>
      </c>
      <c r="Q13" s="67"/>
      <c r="R13" s="66">
        <f>Q13/U3-1</f>
        <v>-1</v>
      </c>
    </row>
    <row r="14" spans="1:22" x14ac:dyDescent="0.25">
      <c r="I14" s="2">
        <v>1</v>
      </c>
      <c r="J14" s="38" t="s">
        <v>104</v>
      </c>
      <c r="K14" s="7">
        <v>1.7255</v>
      </c>
      <c r="L14" s="22">
        <f>K14/M3-1</f>
        <v>1.1252417511574908E-2</v>
      </c>
      <c r="M14" s="7"/>
      <c r="N14" s="22">
        <f>M14/P3-1</f>
        <v>-1</v>
      </c>
      <c r="O14" s="8"/>
      <c r="P14" s="22">
        <f>O14/S3-1</f>
        <v>-1</v>
      </c>
      <c r="Q14" s="33">
        <v>1.6903600000000001</v>
      </c>
      <c r="R14" s="22">
        <f>Q14/U3-1</f>
        <v>8.0267159639810792E-3</v>
      </c>
    </row>
    <row r="15" spans="1:22" x14ac:dyDescent="0.25">
      <c r="I15" s="2">
        <v>2</v>
      </c>
      <c r="J15" s="38" t="s">
        <v>105</v>
      </c>
      <c r="K15" s="7"/>
      <c r="L15" s="22">
        <f>K15/M3-1</f>
        <v>-1</v>
      </c>
      <c r="M15" s="7"/>
      <c r="N15" s="22">
        <f>M15/P3-1</f>
        <v>-1</v>
      </c>
      <c r="O15" s="7"/>
      <c r="P15" s="22">
        <f>O15/S3-1</f>
        <v>-1</v>
      </c>
      <c r="Q15" s="2"/>
      <c r="R15" s="22">
        <f>Q15/U3-1</f>
        <v>-1</v>
      </c>
    </row>
    <row r="16" spans="1:22" x14ac:dyDescent="0.25">
      <c r="I16" s="2">
        <v>3</v>
      </c>
      <c r="J16" s="38" t="s">
        <v>106</v>
      </c>
      <c r="K16" s="7"/>
      <c r="L16" s="22">
        <f>K16/M3-1</f>
        <v>-1</v>
      </c>
      <c r="M16" s="7"/>
      <c r="N16" s="22">
        <f>M16/P3-1</f>
        <v>-1</v>
      </c>
      <c r="O16" s="7"/>
      <c r="P16" s="22">
        <f>O16/S3-1</f>
        <v>-1</v>
      </c>
      <c r="Q16" s="2"/>
      <c r="R16" s="22">
        <f>Q16/U3-1</f>
        <v>-1</v>
      </c>
    </row>
    <row r="17" spans="9:18" x14ac:dyDescent="0.25">
      <c r="I17" s="2">
        <v>4</v>
      </c>
      <c r="J17" s="2"/>
      <c r="K17" s="7"/>
      <c r="L17" s="22">
        <f>K17/M3-1</f>
        <v>-1</v>
      </c>
      <c r="M17" s="7"/>
      <c r="N17" s="22">
        <f>M17/P3-1</f>
        <v>-1</v>
      </c>
      <c r="O17" s="8"/>
      <c r="P17" s="22">
        <f>O17/S3-1</f>
        <v>-1</v>
      </c>
      <c r="Q17" s="32"/>
      <c r="R17" s="22">
        <f>Q17/U3-1</f>
        <v>-1</v>
      </c>
    </row>
    <row r="18" spans="9:18" x14ac:dyDescent="0.25">
      <c r="I18" s="2">
        <v>5</v>
      </c>
      <c r="J18" s="2"/>
      <c r="K18" s="7"/>
      <c r="L18" s="22">
        <f>K18/M3-1</f>
        <v>-1</v>
      </c>
      <c r="M18" s="7"/>
      <c r="N18" s="22">
        <f>M18/P3-1</f>
        <v>-1</v>
      </c>
      <c r="O18" s="8"/>
      <c r="P18" s="22">
        <f>O18/S3-1</f>
        <v>-1</v>
      </c>
      <c r="Q18" s="32"/>
      <c r="R18" s="22">
        <f>Q18/U3-1</f>
        <v>-1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S3:T3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D5A8-197E-42E5-B6BB-DE7F2F65A144}">
  <dimension ref="A1:V18"/>
  <sheetViews>
    <sheetView topLeftCell="E1" zoomScale="70" zoomScaleNormal="70" workbookViewId="0">
      <selection activeCell="M50" sqref="M50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5.140625" style="29" customWidth="1"/>
    <col min="11" max="11" width="25.7109375" style="29" customWidth="1"/>
    <col min="12" max="12" width="22.85546875" style="29" customWidth="1"/>
    <col min="13" max="13" width="22.140625" style="29" customWidth="1"/>
    <col min="14" max="14" width="18" style="29" customWidth="1"/>
    <col min="15" max="15" width="49.140625" style="29" customWidth="1"/>
    <col min="16" max="16" width="18.42578125" style="29" customWidth="1"/>
    <col min="17" max="17" width="12.42578125" style="29" customWidth="1"/>
    <col min="18" max="18" width="52.140625" style="29" customWidth="1"/>
    <col min="19" max="19" width="54.7109375" style="29" customWidth="1"/>
    <col min="20" max="20" width="32" style="29" customWidth="1"/>
    <col min="21" max="21" width="46" style="29" customWidth="1"/>
    <col min="22" max="22" width="31.140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2"/>
      <c r="J1" s="42" t="s">
        <v>4</v>
      </c>
      <c r="K1" s="53"/>
      <c r="L1" s="43"/>
      <c r="M1" s="42" t="s">
        <v>5</v>
      </c>
      <c r="N1" s="53"/>
      <c r="O1" s="43"/>
      <c r="P1" s="42" t="s">
        <v>5</v>
      </c>
      <c r="Q1" s="53"/>
      <c r="R1" s="43"/>
      <c r="S1" s="42" t="s">
        <v>5</v>
      </c>
      <c r="T1" s="43"/>
      <c r="U1" s="55" t="s">
        <v>7</v>
      </c>
      <c r="V1" s="55"/>
    </row>
    <row r="2" spans="1:22" x14ac:dyDescent="0.25">
      <c r="A2" s="29">
        <v>42</v>
      </c>
      <c r="B2" s="29">
        <v>132</v>
      </c>
      <c r="C2" s="1" t="s">
        <v>34</v>
      </c>
      <c r="I2" s="32" t="s">
        <v>8</v>
      </c>
      <c r="J2" s="42" t="s">
        <v>100</v>
      </c>
      <c r="K2" s="53"/>
      <c r="L2" s="43"/>
      <c r="M2" s="42" t="s">
        <v>100</v>
      </c>
      <c r="N2" s="53"/>
      <c r="O2" s="43"/>
      <c r="P2" s="42" t="s">
        <v>100</v>
      </c>
      <c r="Q2" s="53"/>
      <c r="R2" s="43"/>
      <c r="S2" s="42" t="s">
        <v>100</v>
      </c>
      <c r="T2" s="53"/>
      <c r="U2" s="42"/>
      <c r="V2" s="53"/>
    </row>
    <row r="3" spans="1:22" ht="37.5" x14ac:dyDescent="0.25">
      <c r="I3" s="4" t="s">
        <v>9</v>
      </c>
      <c r="J3" s="48">
        <v>2.1194000000000002</v>
      </c>
      <c r="K3" s="49"/>
      <c r="L3" s="50"/>
      <c r="M3" s="48">
        <v>2.1288999999999998</v>
      </c>
      <c r="N3" s="49"/>
      <c r="O3" s="50"/>
      <c r="P3" s="48">
        <v>2.1644999999999999</v>
      </c>
      <c r="Q3" s="49"/>
      <c r="R3" s="50"/>
      <c r="S3" s="51">
        <v>2.1535000000000002</v>
      </c>
      <c r="T3" s="52"/>
      <c r="U3" s="55"/>
      <c r="V3" s="55"/>
    </row>
    <row r="4" spans="1:22" ht="30" x14ac:dyDescent="0.25">
      <c r="I4" s="2" t="s">
        <v>10</v>
      </c>
      <c r="J4" s="32">
        <v>2.6423999999999999</v>
      </c>
      <c r="K4" s="46">
        <f>ROUND(J4/J3,4)-1</f>
        <v>0.24679999999999991</v>
      </c>
      <c r="L4" s="47"/>
      <c r="M4" s="42">
        <v>2.8656999999999999</v>
      </c>
      <c r="N4" s="43"/>
      <c r="O4" s="5">
        <f>ROUND(M4/M3,4)-1</f>
        <v>0.34610000000000007</v>
      </c>
      <c r="P4" s="42">
        <v>2.6551999999999998</v>
      </c>
      <c r="Q4" s="43"/>
      <c r="R4" s="5">
        <f>ROUND(P4/P3,4)-1</f>
        <v>0.2266999999999999</v>
      </c>
      <c r="S4" s="32">
        <v>2.8736999999999999</v>
      </c>
      <c r="T4" s="5">
        <f>ROUND(S4/S3,4)-1</f>
        <v>0.33440000000000003</v>
      </c>
      <c r="U4" s="32"/>
      <c r="V4" s="5" t="e">
        <f>U4/U3-1</f>
        <v>#DIV/0!</v>
      </c>
    </row>
    <row r="5" spans="1:22" x14ac:dyDescent="0.25">
      <c r="I5" s="2" t="s">
        <v>11</v>
      </c>
      <c r="J5" s="32">
        <v>2.1196999999999999</v>
      </c>
      <c r="K5" s="46">
        <f>ROUND(J5/J3,4)-1</f>
        <v>9.9999999999988987E-5</v>
      </c>
      <c r="L5" s="47"/>
      <c r="M5" s="42">
        <v>2.129</v>
      </c>
      <c r="N5" s="43"/>
      <c r="O5" s="5">
        <f>ROUND(M5/M3,4)-1</f>
        <v>0</v>
      </c>
      <c r="P5" s="42">
        <v>2.1646999999999998</v>
      </c>
      <c r="Q5" s="43"/>
      <c r="R5" s="5">
        <f>ROUND(P5/P3,4)-1</f>
        <v>9.9999999999988987E-5</v>
      </c>
      <c r="S5" s="32">
        <v>2.1536</v>
      </c>
      <c r="T5" s="5">
        <f>ROUND(S5/S3,4)-1</f>
        <v>0</v>
      </c>
      <c r="U5" s="32"/>
      <c r="V5" s="5" t="e">
        <f>U5/U3-1</f>
        <v>#DIV/0!</v>
      </c>
    </row>
    <row r="6" spans="1:22" ht="30" x14ac:dyDescent="0.25">
      <c r="I6" s="2" t="s">
        <v>12</v>
      </c>
      <c r="J6" s="32">
        <v>2.3296000000000001</v>
      </c>
      <c r="K6" s="46">
        <f>ROUND(J6/J3,4)-1</f>
        <v>9.9199999999999955E-2</v>
      </c>
      <c r="L6" s="47"/>
      <c r="M6" s="42">
        <v>2.3645999999999998</v>
      </c>
      <c r="N6" s="43"/>
      <c r="O6" s="5">
        <f>ROUND(M6/M3,4)-1</f>
        <v>0.11070000000000002</v>
      </c>
      <c r="P6" s="42">
        <v>2.33</v>
      </c>
      <c r="Q6" s="43"/>
      <c r="R6" s="5">
        <f>ROUND(P6/P3,4)-1</f>
        <v>7.6500000000000012E-2</v>
      </c>
      <c r="S6" s="32">
        <v>2.4304999999999999</v>
      </c>
      <c r="T6" s="5">
        <f>ROUND(S6/S3,4)-1</f>
        <v>0.12860000000000005</v>
      </c>
      <c r="U6" s="32"/>
      <c r="V6" s="5" t="e">
        <f>U6/U3-1</f>
        <v>#DIV/0!</v>
      </c>
    </row>
    <row r="11" spans="1:22" ht="30" x14ac:dyDescent="0.25">
      <c r="I11" s="2" t="s">
        <v>13</v>
      </c>
      <c r="J11" s="2" t="s">
        <v>14</v>
      </c>
      <c r="K11" s="54" t="s">
        <v>17</v>
      </c>
      <c r="L11" s="54"/>
      <c r="M11" s="54" t="s">
        <v>18</v>
      </c>
      <c r="N11" s="54"/>
      <c r="O11" s="55" t="s">
        <v>19</v>
      </c>
      <c r="P11" s="55"/>
      <c r="Q11" s="55" t="s">
        <v>36</v>
      </c>
      <c r="R11" s="55"/>
    </row>
    <row r="12" spans="1:22" ht="30" x14ac:dyDescent="0.25">
      <c r="I12" s="9" t="s">
        <v>16</v>
      </c>
      <c r="J12" s="9" t="s">
        <v>15</v>
      </c>
      <c r="K12" s="40">
        <v>2.13842253684781</v>
      </c>
      <c r="L12" s="23">
        <f>K12/M3-1</f>
        <v>4.472984568467453E-3</v>
      </c>
      <c r="M12" s="40">
        <v>2.1753013846981299</v>
      </c>
      <c r="N12" s="23">
        <f>M12/P3-1</f>
        <v>4.9902447207808009E-3</v>
      </c>
      <c r="O12" s="41">
        <v>2.1652176517652801</v>
      </c>
      <c r="P12" s="23">
        <f>O12/S3-1</f>
        <v>5.4412128002228055E-3</v>
      </c>
      <c r="Q12" s="32"/>
      <c r="R12" s="22" t="e">
        <f>Q12/U3-1</f>
        <v>#DIV/0!</v>
      </c>
    </row>
    <row r="13" spans="1:22" x14ac:dyDescent="0.25">
      <c r="I13" s="2" t="s">
        <v>20</v>
      </c>
      <c r="J13" s="2" t="s">
        <v>15</v>
      </c>
      <c r="K13" s="8"/>
      <c r="L13" s="22">
        <f>K13/M3-1</f>
        <v>-1</v>
      </c>
      <c r="M13" s="8"/>
      <c r="N13" s="22">
        <f>M13/P3-1</f>
        <v>-1</v>
      </c>
      <c r="O13" s="8"/>
      <c r="P13" s="22">
        <f>O13/S3-1</f>
        <v>-1</v>
      </c>
      <c r="Q13" s="32"/>
      <c r="R13" s="22" t="e">
        <f>Q13/U3-1</f>
        <v>#DIV/0!</v>
      </c>
    </row>
    <row r="14" spans="1:22" x14ac:dyDescent="0.25">
      <c r="I14" s="2">
        <v>1</v>
      </c>
      <c r="J14" s="2"/>
      <c r="K14" s="7"/>
      <c r="L14" s="22">
        <f>K14/M3-1</f>
        <v>-1</v>
      </c>
      <c r="M14" s="7"/>
      <c r="N14" s="22">
        <f>M14/P3-1</f>
        <v>-1</v>
      </c>
      <c r="O14" s="8"/>
      <c r="P14" s="22">
        <f>O14/S3-1</f>
        <v>-1</v>
      </c>
      <c r="Q14" s="32"/>
      <c r="R14" s="22" t="e">
        <f>Q14/U3-1</f>
        <v>#DIV/0!</v>
      </c>
    </row>
    <row r="15" spans="1:22" x14ac:dyDescent="0.25">
      <c r="I15" s="2">
        <v>2</v>
      </c>
      <c r="J15" s="2"/>
      <c r="K15" s="7"/>
      <c r="L15" s="22">
        <f>K15/M3-1</f>
        <v>-1</v>
      </c>
      <c r="M15" s="7"/>
      <c r="N15" s="22">
        <f>M15/P3-1</f>
        <v>-1</v>
      </c>
      <c r="O15" s="7"/>
      <c r="P15" s="22">
        <f>O15/S3-1</f>
        <v>-1</v>
      </c>
      <c r="Q15" s="2"/>
      <c r="R15" s="22" t="e">
        <f>Q15/U3-1</f>
        <v>#DIV/0!</v>
      </c>
    </row>
    <row r="16" spans="1:22" x14ac:dyDescent="0.25">
      <c r="I16" s="2">
        <v>3</v>
      </c>
      <c r="J16" s="2"/>
      <c r="K16" s="7"/>
      <c r="L16" s="22">
        <f>K16/M3-1</f>
        <v>-1</v>
      </c>
      <c r="M16" s="7"/>
      <c r="N16" s="22">
        <f>M16/P3-1</f>
        <v>-1</v>
      </c>
      <c r="O16" s="7"/>
      <c r="P16" s="22">
        <f>O16/S3-1</f>
        <v>-1</v>
      </c>
      <c r="Q16" s="2"/>
      <c r="R16" s="22" t="e">
        <f>Q16/U3-1</f>
        <v>#DIV/0!</v>
      </c>
    </row>
    <row r="17" spans="9:18" x14ac:dyDescent="0.25">
      <c r="I17" s="2">
        <v>4</v>
      </c>
      <c r="J17" s="2"/>
      <c r="K17" s="7"/>
      <c r="L17" s="22">
        <f>K17/M3-1</f>
        <v>-1</v>
      </c>
      <c r="M17" s="7"/>
      <c r="N17" s="22">
        <f>M17/P3-1</f>
        <v>-1</v>
      </c>
      <c r="O17" s="8"/>
      <c r="P17" s="22">
        <f>O17/S3-1</f>
        <v>-1</v>
      </c>
      <c r="Q17" s="32"/>
      <c r="R17" s="22" t="e">
        <f>Q17/U3-1</f>
        <v>#DIV/0!</v>
      </c>
    </row>
    <row r="18" spans="9:18" x14ac:dyDescent="0.25">
      <c r="I18" s="2">
        <v>5</v>
      </c>
      <c r="J18" s="2"/>
      <c r="K18" s="7"/>
      <c r="L18" s="22">
        <f>K18/M3-1</f>
        <v>-1</v>
      </c>
      <c r="M18" s="7"/>
      <c r="N18" s="22">
        <f>M18/P3-1</f>
        <v>-1</v>
      </c>
      <c r="O18" s="8"/>
      <c r="P18" s="22">
        <f>O18/S3-1</f>
        <v>-1</v>
      </c>
      <c r="Q18" s="32"/>
      <c r="R18" s="22" t="e">
        <f>Q18/U3-1</f>
        <v>#DIV/0!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S3:T3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V21"/>
  <sheetViews>
    <sheetView zoomScale="85" zoomScaleNormal="85" workbookViewId="0">
      <selection activeCell="J29" sqref="J29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  <col min="22" max="22" width="10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42" t="s">
        <v>4</v>
      </c>
      <c r="K1" s="53"/>
      <c r="L1" s="43"/>
      <c r="M1" s="42" t="s">
        <v>5</v>
      </c>
      <c r="N1" s="53"/>
      <c r="O1" s="43"/>
      <c r="P1" s="42" t="s">
        <v>5</v>
      </c>
      <c r="Q1" s="53"/>
      <c r="R1" s="43"/>
      <c r="S1" s="42" t="s">
        <v>5</v>
      </c>
      <c r="T1" s="43"/>
      <c r="U1" s="42" t="s">
        <v>7</v>
      </c>
      <c r="V1" s="43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42" t="s">
        <v>6</v>
      </c>
      <c r="K2" s="53"/>
      <c r="L2" s="43"/>
      <c r="M2" s="42" t="s">
        <v>6</v>
      </c>
      <c r="N2" s="53"/>
      <c r="O2" s="43"/>
      <c r="P2" s="42" t="s">
        <v>6</v>
      </c>
      <c r="Q2" s="53"/>
      <c r="R2" s="43"/>
      <c r="S2" s="42" t="s">
        <v>6</v>
      </c>
      <c r="T2" s="43"/>
      <c r="U2" s="42" t="s">
        <v>76</v>
      </c>
      <c r="V2" s="43"/>
    </row>
    <row r="3" spans="1:22" ht="37.5" x14ac:dyDescent="0.25">
      <c r="I3" s="4" t="s">
        <v>9</v>
      </c>
      <c r="J3" s="48">
        <v>1.7073</v>
      </c>
      <c r="K3" s="49"/>
      <c r="L3" s="50"/>
      <c r="M3" s="48">
        <v>1.7031000000000001</v>
      </c>
      <c r="N3" s="49"/>
      <c r="O3" s="50"/>
      <c r="P3" s="48">
        <v>1.7130000000000001</v>
      </c>
      <c r="Q3" s="49"/>
      <c r="R3" s="50"/>
      <c r="S3" s="51">
        <v>1.7059218101262801</v>
      </c>
      <c r="T3" s="52"/>
      <c r="U3" s="42">
        <v>1.7316</v>
      </c>
      <c r="V3" s="43"/>
    </row>
    <row r="4" spans="1:22" ht="30" x14ac:dyDescent="0.25">
      <c r="I4" s="2" t="s">
        <v>10</v>
      </c>
      <c r="J4" s="3">
        <v>136.69470000000001</v>
      </c>
      <c r="K4" s="56">
        <f>ROUND(J4/J3,4)-1</f>
        <v>79.064800000000005</v>
      </c>
      <c r="L4" s="57"/>
      <c r="M4" s="42">
        <v>132.49350000000001</v>
      </c>
      <c r="N4" s="43"/>
      <c r="O4" s="6">
        <f>ROUND(M4/M3,4)-1</f>
        <v>76.795500000000004</v>
      </c>
      <c r="P4" s="42">
        <v>151.20259999999999</v>
      </c>
      <c r="Q4" s="43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82.191953899403501</v>
      </c>
      <c r="V4" s="5">
        <f>U4/U3-1</f>
        <v>46.465900842806363</v>
      </c>
    </row>
    <row r="5" spans="1:22" x14ac:dyDescent="0.25">
      <c r="I5" s="2" t="s">
        <v>11</v>
      </c>
      <c r="J5" s="3">
        <v>2.5396999999999998</v>
      </c>
      <c r="K5" s="56">
        <f>ROUND(J5/J3,4)-1</f>
        <v>0.48760000000000003</v>
      </c>
      <c r="L5" s="57"/>
      <c r="M5" s="42">
        <v>2.5322</v>
      </c>
      <c r="N5" s="43"/>
      <c r="O5" s="6">
        <f>ROUND(M5/M3,4)-1</f>
        <v>0.4867999999999999</v>
      </c>
      <c r="P5" s="42">
        <v>2.5428999999999999</v>
      </c>
      <c r="Q5" s="43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56">
        <f>ROUND(J6/J3,4)-1</f>
        <v>0.49560000000000004</v>
      </c>
      <c r="L6" s="57"/>
      <c r="M6" s="42">
        <v>2.9327999999999999</v>
      </c>
      <c r="N6" s="43"/>
      <c r="O6" s="6">
        <f>ROUND(M6/M3,4)-1</f>
        <v>0.72199999999999998</v>
      </c>
      <c r="P6" s="42">
        <v>2.9142999999999999</v>
      </c>
      <c r="Q6" s="43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2.9658000000000002</v>
      </c>
      <c r="V6" s="5">
        <f>U6/U3-1</f>
        <v>0.71275121275121278</v>
      </c>
    </row>
    <row r="11" spans="1:22" ht="30" x14ac:dyDescent="0.25">
      <c r="I11" s="2" t="s">
        <v>13</v>
      </c>
      <c r="J11" s="2" t="s">
        <v>14</v>
      </c>
      <c r="K11" s="44" t="s">
        <v>17</v>
      </c>
      <c r="L11" s="45"/>
      <c r="M11" s="44" t="s">
        <v>18</v>
      </c>
      <c r="N11" s="45"/>
      <c r="O11" s="42" t="s">
        <v>19</v>
      </c>
      <c r="P11" s="43"/>
      <c r="Q11" s="42" t="s">
        <v>36</v>
      </c>
      <c r="R11" s="43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32">
        <v>2.6861000000000002</v>
      </c>
      <c r="R12" s="22">
        <f>Q12/U3-1</f>
        <v>0.55122430122430122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32">
        <v>1.9598</v>
      </c>
      <c r="R13" s="22">
        <f>Q13/U3-1</f>
        <v>0.13178563178563185</v>
      </c>
    </row>
    <row r="14" spans="1:22" x14ac:dyDescent="0.25">
      <c r="I14" s="2">
        <v>1</v>
      </c>
      <c r="J14" s="2" t="s">
        <v>43</v>
      </c>
      <c r="K14" s="2">
        <v>1.9178999999999999</v>
      </c>
      <c r="L14" s="5">
        <f>K14/M3-1</f>
        <v>0.12612295226351944</v>
      </c>
      <c r="M14" s="2">
        <v>1.9254</v>
      </c>
      <c r="N14" s="5">
        <f>M14/P3-1</f>
        <v>0.1239929947460594</v>
      </c>
      <c r="O14" s="3">
        <v>1.9054</v>
      </c>
      <c r="P14" s="5">
        <f>O14/S3-1</f>
        <v>0.11693278595163381</v>
      </c>
      <c r="Q14" s="32">
        <v>1.9139999999999999</v>
      </c>
      <c r="R14" s="22">
        <f>Q14/U3-1</f>
        <v>0.10533610533610527</v>
      </c>
    </row>
    <row r="15" spans="1:22" x14ac:dyDescent="0.25">
      <c r="I15" s="2">
        <v>2</v>
      </c>
      <c r="J15" s="2" t="s">
        <v>44</v>
      </c>
      <c r="K15" s="2">
        <v>1.8807</v>
      </c>
      <c r="L15" s="5">
        <f>K15/M3-1</f>
        <v>0.10428042980447416</v>
      </c>
      <c r="M15" s="2">
        <v>1.8951</v>
      </c>
      <c r="N15" s="5">
        <f>M15/P3-1</f>
        <v>0.10630472854640982</v>
      </c>
      <c r="O15" s="2">
        <v>1.8858999999999999</v>
      </c>
      <c r="P15" s="5">
        <f>O15/S3-1</f>
        <v>0.10550201586343344</v>
      </c>
      <c r="Q15" s="2">
        <v>1.8766</v>
      </c>
      <c r="R15" s="22">
        <f>Q15/U3-1</f>
        <v>8.3737583737583776E-2</v>
      </c>
    </row>
    <row r="16" spans="1:22" x14ac:dyDescent="0.25">
      <c r="I16" s="2">
        <v>3</v>
      </c>
      <c r="J16" s="2" t="s">
        <v>45</v>
      </c>
      <c r="K16" s="2">
        <v>1.8734</v>
      </c>
      <c r="L16" s="5">
        <f>K16/M3-1</f>
        <v>9.9994128354177647E-2</v>
      </c>
      <c r="M16" s="2">
        <v>1.8806</v>
      </c>
      <c r="N16" s="5">
        <f>M16/P3-1</f>
        <v>9.7840046701692884E-2</v>
      </c>
      <c r="O16" s="2">
        <v>1.8732</v>
      </c>
      <c r="P16" s="5">
        <f>O16/S3-1</f>
        <v>9.8057360472656896E-2</v>
      </c>
      <c r="Q16" s="2">
        <v>1.8537999999999999</v>
      </c>
      <c r="R16" s="22">
        <f>Q16/U3-1</f>
        <v>7.057057057057059E-2</v>
      </c>
    </row>
    <row r="17" spans="9:18" ht="15.75" customHeight="1" x14ac:dyDescent="0.25">
      <c r="I17" s="2">
        <v>4</v>
      </c>
      <c r="J17" s="9" t="s">
        <v>46</v>
      </c>
      <c r="K17" s="9">
        <v>1.8678999999999999</v>
      </c>
      <c r="L17" s="10">
        <f>K17/M3-1</f>
        <v>9.6764723151899323E-2</v>
      </c>
      <c r="M17" s="9">
        <v>1.8741000000000001</v>
      </c>
      <c r="N17" s="10">
        <f>M17/P3-1</f>
        <v>9.4045534150613008E-2</v>
      </c>
      <c r="O17" s="11">
        <v>1.8652</v>
      </c>
      <c r="P17" s="10">
        <f>O17/S3-1</f>
        <v>9.3367813769805519E-2</v>
      </c>
      <c r="Q17" s="32">
        <v>1.8504</v>
      </c>
      <c r="R17" s="22">
        <f>Q17/U3-1</f>
        <v>6.8607068607068555E-2</v>
      </c>
    </row>
    <row r="21" spans="9:18" x14ac:dyDescent="0.25">
      <c r="I21" s="39" t="s">
        <v>107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V17"/>
  <sheetViews>
    <sheetView topLeftCell="C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  <col min="22" max="22" width="21.8554687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42" t="s">
        <v>4</v>
      </c>
      <c r="K1" s="53"/>
      <c r="L1" s="43"/>
      <c r="M1" s="42" t="s">
        <v>5</v>
      </c>
      <c r="N1" s="53"/>
      <c r="O1" s="43"/>
      <c r="P1" s="42" t="s">
        <v>5</v>
      </c>
      <c r="Q1" s="53"/>
      <c r="R1" s="43"/>
      <c r="S1" s="42" t="s">
        <v>5</v>
      </c>
      <c r="T1" s="43"/>
      <c r="U1" s="42" t="s">
        <v>7</v>
      </c>
      <c r="V1" s="43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42" t="s">
        <v>6</v>
      </c>
      <c r="K2" s="53"/>
      <c r="L2" s="43"/>
      <c r="M2" s="42" t="s">
        <v>6</v>
      </c>
      <c r="N2" s="53"/>
      <c r="O2" s="43"/>
      <c r="P2" s="42" t="s">
        <v>6</v>
      </c>
      <c r="Q2" s="53"/>
      <c r="R2" s="43"/>
      <c r="S2" s="42" t="s">
        <v>6</v>
      </c>
      <c r="T2" s="43"/>
      <c r="U2" s="42" t="s">
        <v>6</v>
      </c>
      <c r="V2" s="43"/>
    </row>
    <row r="3" spans="1:22" ht="37.5" x14ac:dyDescent="0.25">
      <c r="I3" s="4" t="s">
        <v>9</v>
      </c>
      <c r="J3" s="48">
        <v>1.7073</v>
      </c>
      <c r="K3" s="49"/>
      <c r="L3" s="50"/>
      <c r="M3" s="48">
        <v>1.7031000000000001</v>
      </c>
      <c r="N3" s="49"/>
      <c r="O3" s="50"/>
      <c r="P3" s="48">
        <v>1.7130000000000001</v>
      </c>
      <c r="Q3" s="49"/>
      <c r="R3" s="50"/>
      <c r="S3" s="51">
        <v>1.7059218101262801</v>
      </c>
      <c r="T3" s="52"/>
      <c r="U3" s="42">
        <v>1.7116</v>
      </c>
      <c r="V3" s="43"/>
    </row>
    <row r="4" spans="1:22" ht="30" x14ac:dyDescent="0.25">
      <c r="I4" s="2" t="s">
        <v>10</v>
      </c>
      <c r="J4" s="3">
        <v>136.69470000000001</v>
      </c>
      <c r="K4" s="56">
        <f>ROUND(J4/J3,4)-1</f>
        <v>79.064800000000005</v>
      </c>
      <c r="L4" s="57"/>
      <c r="M4" s="42">
        <v>132.49350000000001</v>
      </c>
      <c r="N4" s="43"/>
      <c r="O4" s="6">
        <f>ROUND(M4/M3,4)-1</f>
        <v>76.795500000000004</v>
      </c>
      <c r="P4" s="42">
        <v>151.20259999999999</v>
      </c>
      <c r="Q4" s="43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146.56489999999999</v>
      </c>
      <c r="V4" s="5">
        <f>U4/U3-1</f>
        <v>84.630345875204483</v>
      </c>
    </row>
    <row r="5" spans="1:22" x14ac:dyDescent="0.25">
      <c r="I5" s="2" t="s">
        <v>11</v>
      </c>
      <c r="J5" s="3">
        <v>2.5396999999999998</v>
      </c>
      <c r="K5" s="56">
        <f>ROUND(J5/J3,4)-1</f>
        <v>0.48760000000000003</v>
      </c>
      <c r="L5" s="57"/>
      <c r="M5" s="42">
        <v>2.5322</v>
      </c>
      <c r="N5" s="43"/>
      <c r="O5" s="6">
        <f>ROUND(M5/M3,4)-1</f>
        <v>0.4867999999999999</v>
      </c>
      <c r="P5" s="42">
        <v>2.5428999999999999</v>
      </c>
      <c r="Q5" s="43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56">
        <f>ROUND(J6/J3,4)-1</f>
        <v>0.49560000000000004</v>
      </c>
      <c r="L6" s="57"/>
      <c r="M6" s="42">
        <v>2.9327999999999999</v>
      </c>
      <c r="N6" s="43"/>
      <c r="O6" s="6">
        <f>ROUND(M6/M3,4)-1</f>
        <v>0.72199999999999998</v>
      </c>
      <c r="P6" s="42">
        <v>2.9142999999999999</v>
      </c>
      <c r="Q6" s="43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3.3035999999999999</v>
      </c>
      <c r="V6" s="5">
        <f>U6/U3-1</f>
        <v>0.93012386071512032</v>
      </c>
    </row>
    <row r="11" spans="1:22" ht="30" x14ac:dyDescent="0.25">
      <c r="I11" s="2" t="s">
        <v>13</v>
      </c>
      <c r="J11" s="2" t="s">
        <v>14</v>
      </c>
      <c r="K11" s="44" t="s">
        <v>17</v>
      </c>
      <c r="L11" s="45"/>
      <c r="M11" s="44" t="s">
        <v>18</v>
      </c>
      <c r="N11" s="45"/>
      <c r="O11" s="42" t="s">
        <v>19</v>
      </c>
      <c r="P11" s="43"/>
      <c r="Q11" s="42" t="s">
        <v>36</v>
      </c>
      <c r="R11" s="43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0.56935031549427451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1.9527000000000001</v>
      </c>
      <c r="R13" s="26">
        <f>Q13/U3-1</f>
        <v>0.14086235101659272</v>
      </c>
    </row>
    <row r="14" spans="1:22" x14ac:dyDescent="0.25">
      <c r="I14" s="2">
        <v>1</v>
      </c>
      <c r="J14" s="2" t="s">
        <v>32</v>
      </c>
      <c r="K14" s="2">
        <v>1.9159999999999999</v>
      </c>
      <c r="L14" s="5">
        <f>K14/M3-1</f>
        <v>0.12500733955727772</v>
      </c>
      <c r="M14" s="2">
        <v>1.9268000000000001</v>
      </c>
      <c r="N14" s="5">
        <f>M14/P3-1</f>
        <v>0.12481027437244596</v>
      </c>
      <c r="O14" s="3">
        <v>1.9142999999999999</v>
      </c>
      <c r="P14" s="5">
        <f>O14/S3-1</f>
        <v>0.12214990665855585</v>
      </c>
      <c r="Q14" s="27">
        <v>1.9112</v>
      </c>
      <c r="R14" s="26">
        <f>Q14/U3-1</f>
        <v>0.11661603178312685</v>
      </c>
    </row>
    <row r="15" spans="1:22" x14ac:dyDescent="0.25">
      <c r="I15" s="2">
        <v>2</v>
      </c>
      <c r="J15" s="2" t="s">
        <v>35</v>
      </c>
      <c r="K15" s="2">
        <v>1.8943000000000001</v>
      </c>
      <c r="L15" s="5">
        <f>K15/M3-1</f>
        <v>0.11226586812283479</v>
      </c>
      <c r="M15" s="2">
        <v>1.8937999999999999</v>
      </c>
      <c r="N15" s="5">
        <f>M15/P3-1</f>
        <v>0.10554582603619367</v>
      </c>
      <c r="O15" s="2">
        <v>1.8992</v>
      </c>
      <c r="P15" s="5">
        <f>O15/S3-1</f>
        <v>0.11329838725692398</v>
      </c>
      <c r="Q15" s="28">
        <v>1.8764000000000001</v>
      </c>
      <c r="R15" s="26">
        <f>Q15/U3-1</f>
        <v>9.6284178546389487E-2</v>
      </c>
    </row>
    <row r="16" spans="1:22" x14ac:dyDescent="0.25">
      <c r="I16" s="2">
        <v>3</v>
      </c>
      <c r="J16" s="2" t="s">
        <v>37</v>
      </c>
      <c r="K16" s="2">
        <v>1.8933</v>
      </c>
      <c r="L16" s="5">
        <f>K16/M3-1</f>
        <v>0.11167870354060239</v>
      </c>
      <c r="M16" s="2">
        <v>1.899</v>
      </c>
      <c r="N16" s="5">
        <f>M16/P3-1</f>
        <v>0.10858143607705784</v>
      </c>
      <c r="O16" s="2">
        <v>1.8916999999999999</v>
      </c>
      <c r="P16" s="5">
        <f>O16/S3-1</f>
        <v>0.10890193722300068</v>
      </c>
      <c r="Q16" s="28">
        <v>1.8633999999999999</v>
      </c>
      <c r="R16" s="26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5">
        <f>K17/M3-1</f>
        <v>0.1152016910339968</v>
      </c>
      <c r="M17" s="2">
        <v>1.9074</v>
      </c>
      <c r="N17" s="5">
        <f>M17/P3-1</f>
        <v>0.11348511383537652</v>
      </c>
      <c r="O17" s="3">
        <v>1.8976999999999999</v>
      </c>
      <c r="P17" s="5">
        <f>O17/S3-1</f>
        <v>0.11241909725013932</v>
      </c>
      <c r="Q17" s="27">
        <v>1.8581000000000001</v>
      </c>
      <c r="R17" s="26">
        <f>Q17/U3-1</f>
        <v>8.5592428137415411E-2</v>
      </c>
    </row>
  </sheetData>
  <mergeCells count="28"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5437-DBCF-4C6C-908E-6144222307B6}">
  <dimension ref="A1:V25"/>
  <sheetViews>
    <sheetView tabSelected="1" topLeftCell="E1" zoomScale="85" zoomScaleNormal="85" workbookViewId="0">
      <selection activeCell="L19" sqref="L19"/>
    </sheetView>
  </sheetViews>
  <sheetFormatPr defaultColWidth="8.85546875" defaultRowHeight="15" x14ac:dyDescent="0.25"/>
  <cols>
    <col min="1" max="1" width="23.140625" style="29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9.7109375" style="29" customWidth="1"/>
    <col min="11" max="11" width="25.7109375" style="29" customWidth="1"/>
    <col min="12" max="12" width="19.28515625" style="29" customWidth="1"/>
    <col min="13" max="13" width="22.140625" style="29" customWidth="1"/>
    <col min="14" max="14" width="24" style="29" customWidth="1"/>
    <col min="15" max="15" width="43.85546875" style="29" customWidth="1"/>
    <col min="16" max="16" width="20.42578125" style="29" customWidth="1"/>
    <col min="17" max="17" width="12.140625" style="29" customWidth="1"/>
    <col min="18" max="18" width="61.7109375" style="29" customWidth="1"/>
    <col min="19" max="19" width="22" style="29" customWidth="1"/>
    <col min="20" max="20" width="56.85546875" style="29" customWidth="1"/>
    <col min="21" max="21" width="35.7109375" style="29" bestFit="1" customWidth="1"/>
    <col min="22" max="22" width="42.28515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1"/>
      <c r="J1" s="42" t="s">
        <v>4</v>
      </c>
      <c r="K1" s="53"/>
      <c r="L1" s="43"/>
      <c r="M1" s="42" t="s">
        <v>5</v>
      </c>
      <c r="N1" s="53"/>
      <c r="O1" s="43"/>
      <c r="P1" s="42" t="s">
        <v>5</v>
      </c>
      <c r="Q1" s="53"/>
      <c r="R1" s="43"/>
      <c r="S1" s="42" t="s">
        <v>5</v>
      </c>
      <c r="T1" s="43"/>
      <c r="U1" s="42" t="s">
        <v>7</v>
      </c>
      <c r="V1" s="43"/>
    </row>
    <row r="2" spans="1:22" x14ac:dyDescent="0.25">
      <c r="A2" s="29">
        <v>34</v>
      </c>
      <c r="B2" s="29">
        <v>104</v>
      </c>
      <c r="C2" s="1" t="s">
        <v>31</v>
      </c>
      <c r="I2" s="31" t="s">
        <v>8</v>
      </c>
      <c r="J2" s="42" t="s">
        <v>96</v>
      </c>
      <c r="K2" s="53"/>
      <c r="L2" s="43"/>
      <c r="M2" s="42" t="s">
        <v>96</v>
      </c>
      <c r="N2" s="53"/>
      <c r="O2" s="43"/>
      <c r="P2" s="42" t="s">
        <v>96</v>
      </c>
      <c r="Q2" s="53"/>
      <c r="R2" s="43"/>
      <c r="S2" s="42" t="s">
        <v>96</v>
      </c>
      <c r="T2" s="43"/>
      <c r="U2" s="42" t="s">
        <v>97</v>
      </c>
      <c r="V2" s="43"/>
    </row>
    <row r="3" spans="1:22" ht="37.5" x14ac:dyDescent="0.25">
      <c r="I3" s="4" t="s">
        <v>9</v>
      </c>
      <c r="J3" s="60">
        <v>18.9132</v>
      </c>
      <c r="K3" s="61"/>
      <c r="L3" s="62"/>
      <c r="M3" s="60">
        <v>18.616</v>
      </c>
      <c r="N3" s="61"/>
      <c r="O3" s="62"/>
      <c r="P3" s="60">
        <v>18.846900000000002</v>
      </c>
      <c r="Q3" s="61"/>
      <c r="R3" s="62"/>
      <c r="S3" s="60">
        <v>18.712199999999999</v>
      </c>
      <c r="T3" s="62"/>
      <c r="U3" s="58">
        <v>18.6752</v>
      </c>
      <c r="V3" s="59"/>
    </row>
    <row r="4" spans="1:22" ht="30" x14ac:dyDescent="0.25">
      <c r="I4" s="2" t="s">
        <v>10</v>
      </c>
      <c r="J4" s="19">
        <v>21.318200000000001</v>
      </c>
      <c r="K4" s="56">
        <f>ROUND(J4/J3,4)-1</f>
        <v>0.12719999999999998</v>
      </c>
      <c r="L4" s="57"/>
      <c r="M4" s="58">
        <v>20.9482</v>
      </c>
      <c r="N4" s="59"/>
      <c r="O4" s="6">
        <f>ROUND(M4/M3,4)-1</f>
        <v>0.12529999999999997</v>
      </c>
      <c r="P4" s="58">
        <v>21.1648</v>
      </c>
      <c r="Q4" s="59"/>
      <c r="R4" s="5">
        <f>ROUND(P4/P3,4)-1</f>
        <v>0.123</v>
      </c>
      <c r="S4" s="19">
        <v>21.0365</v>
      </c>
      <c r="T4" s="6">
        <f>ROUND(S4/S3,4)-1</f>
        <v>0.12420000000000009</v>
      </c>
      <c r="U4" s="19">
        <v>20.982600000000001</v>
      </c>
      <c r="V4" s="5">
        <f>U4/U3-1</f>
        <v>0.12355423235092533</v>
      </c>
    </row>
    <row r="5" spans="1:22" x14ac:dyDescent="0.25">
      <c r="I5" s="2" t="s">
        <v>11</v>
      </c>
      <c r="J5" s="19">
        <v>19.128</v>
      </c>
      <c r="K5" s="56">
        <f>ROUND(J5/J3,4)-1</f>
        <v>1.1400000000000077E-2</v>
      </c>
      <c r="L5" s="57"/>
      <c r="M5" s="58">
        <v>18.8308</v>
      </c>
      <c r="N5" s="59"/>
      <c r="O5" s="6">
        <f>ROUND(M5/M3,4)-1</f>
        <v>1.1500000000000066E-2</v>
      </c>
      <c r="P5" s="58">
        <v>19.061800000000002</v>
      </c>
      <c r="Q5" s="59"/>
      <c r="R5" s="5">
        <f>ROUND(P5/P3,4)-1</f>
        <v>1.1400000000000077E-2</v>
      </c>
      <c r="S5" s="19">
        <v>18.9268</v>
      </c>
      <c r="T5" s="6">
        <f>ROUND(S5/S3,4)-1</f>
        <v>1.1500000000000066E-2</v>
      </c>
      <c r="U5" s="19">
        <v>18.889199999999999</v>
      </c>
      <c r="V5" s="5">
        <f>U5/U3-1</f>
        <v>1.1459047292666114E-2</v>
      </c>
    </row>
    <row r="6" spans="1:22" ht="30" x14ac:dyDescent="0.25">
      <c r="I6" s="2" t="s">
        <v>12</v>
      </c>
      <c r="J6" s="19">
        <v>23.620899999999999</v>
      </c>
      <c r="K6" s="56">
        <f>ROUND(J6/J3,4)-1</f>
        <v>0.2488999999999999</v>
      </c>
      <c r="L6" s="57"/>
      <c r="M6" s="58">
        <v>23.1494</v>
      </c>
      <c r="N6" s="59"/>
      <c r="O6" s="6">
        <f>ROUND(M6/M3,4)-1</f>
        <v>0.24350000000000005</v>
      </c>
      <c r="P6" s="58">
        <v>23.457599999999999</v>
      </c>
      <c r="Q6" s="59"/>
      <c r="R6" s="5">
        <f>ROUND(P6/P3,4)-1</f>
        <v>0.24459999999999993</v>
      </c>
      <c r="S6" s="19">
        <v>23.238</v>
      </c>
      <c r="T6" s="6">
        <f>ROUND(S6/S3,4)-1</f>
        <v>0.2419</v>
      </c>
      <c r="U6" s="19">
        <v>23.302700000000002</v>
      </c>
      <c r="V6" s="5">
        <f>U6/U3-1</f>
        <v>0.24778851096641552</v>
      </c>
    </row>
    <row r="11" spans="1:22" ht="30" x14ac:dyDescent="0.25">
      <c r="I11" s="2" t="s">
        <v>13</v>
      </c>
      <c r="J11" s="2" t="s">
        <v>14</v>
      </c>
      <c r="K11" s="44" t="s">
        <v>17</v>
      </c>
      <c r="L11" s="45"/>
      <c r="M11" s="44" t="s">
        <v>18</v>
      </c>
      <c r="N11" s="45"/>
      <c r="O11" s="42" t="s">
        <v>19</v>
      </c>
      <c r="P11" s="43"/>
      <c r="Q11" s="42" t="s">
        <v>36</v>
      </c>
      <c r="R11" s="43"/>
    </row>
    <row r="12" spans="1:22" ht="30" x14ac:dyDescent="0.25">
      <c r="I12" s="2" t="s">
        <v>16</v>
      </c>
      <c r="J12" s="2" t="s">
        <v>15</v>
      </c>
      <c r="K12" s="14">
        <v>22.132898705553199</v>
      </c>
      <c r="L12" s="5">
        <f>K12/M3-1</f>
        <v>0.18891806540358824</v>
      </c>
      <c r="M12" s="14">
        <v>22.4931475178863</v>
      </c>
      <c r="N12" s="5">
        <f>M12/P3-1</f>
        <v>0.19346669838998976</v>
      </c>
      <c r="O12" s="19">
        <v>22.3046835412107</v>
      </c>
      <c r="P12" s="5">
        <f>O12/S3-1</f>
        <v>0.1919861663091833</v>
      </c>
      <c r="Q12" s="19">
        <v>22.266785614044402</v>
      </c>
      <c r="R12" s="22">
        <f>Q12/U3-1</f>
        <v>0.19231845517287094</v>
      </c>
    </row>
    <row r="13" spans="1:22" x14ac:dyDescent="0.25">
      <c r="I13" s="34" t="s">
        <v>20</v>
      </c>
      <c r="J13" s="34" t="s">
        <v>15</v>
      </c>
      <c r="K13" s="35">
        <v>22.1143</v>
      </c>
      <c r="L13" s="36">
        <f>K13/M3-1</f>
        <v>0.18791899441340787</v>
      </c>
      <c r="M13" s="35">
        <v>22.328900000000001</v>
      </c>
      <c r="N13" s="36">
        <f>M13/P3-1</f>
        <v>0.18475186900763507</v>
      </c>
      <c r="O13" s="35">
        <v>22.124600000000001</v>
      </c>
      <c r="P13" s="36">
        <f>O13/S3-1</f>
        <v>0.18236230908177564</v>
      </c>
      <c r="Q13" s="35">
        <v>21.899000000000001</v>
      </c>
      <c r="R13" s="37">
        <f>Q13/U3-1</f>
        <v>0.17262465729952026</v>
      </c>
    </row>
    <row r="14" spans="1:22" x14ac:dyDescent="0.25">
      <c r="I14" s="2">
        <v>1</v>
      </c>
      <c r="J14" s="2" t="s">
        <v>98</v>
      </c>
      <c r="K14" s="14">
        <v>21.8062</v>
      </c>
      <c r="L14" s="22">
        <f>K14/M3-1</f>
        <v>0.17136871508379903</v>
      </c>
      <c r="M14" s="14">
        <v>22.118300000000001</v>
      </c>
      <c r="N14" s="22">
        <f>M14/P3-1</f>
        <v>0.17357761753922385</v>
      </c>
      <c r="O14" s="19">
        <v>21.917400000000001</v>
      </c>
      <c r="P14" s="22">
        <f>O14/S3-1</f>
        <v>0.17128931926764368</v>
      </c>
      <c r="Q14" s="19">
        <v>21.892099999999999</v>
      </c>
      <c r="R14" s="22">
        <f>Q14/U3-1</f>
        <v>0.17225518334475654</v>
      </c>
    </row>
    <row r="15" spans="1:22" x14ac:dyDescent="0.25">
      <c r="I15" s="2">
        <v>2</v>
      </c>
      <c r="J15" s="2" t="s">
        <v>99</v>
      </c>
      <c r="K15" s="14">
        <v>20.789200000000001</v>
      </c>
      <c r="L15" s="22">
        <f>K15/M3-1</f>
        <v>0.11673828964331756</v>
      </c>
      <c r="M15" s="14">
        <v>20.978899999999999</v>
      </c>
      <c r="N15" s="22">
        <f>M15/P3-1</f>
        <v>0.11312205190243474</v>
      </c>
      <c r="O15" s="14">
        <v>20.904900000000001</v>
      </c>
      <c r="P15" s="22">
        <f>O15/S3-1</f>
        <v>0.11718023535447464</v>
      </c>
      <c r="Q15" s="14">
        <v>20.803999999999998</v>
      </c>
      <c r="R15" s="22">
        <f>Q15/U3-1</f>
        <v>0.11399074708704582</v>
      </c>
    </row>
    <row r="16" spans="1:22" x14ac:dyDescent="0.25">
      <c r="I16" s="2">
        <v>3</v>
      </c>
      <c r="J16" s="2" t="s">
        <v>103</v>
      </c>
      <c r="K16" s="14">
        <v>20.151700000000002</v>
      </c>
      <c r="L16" s="22">
        <f>K16/M3-1</f>
        <v>8.2493553932101449E-2</v>
      </c>
      <c r="M16" s="14">
        <v>20.3996</v>
      </c>
      <c r="N16" s="22">
        <f>M16/P3-1</f>
        <v>8.2384901495736518E-2</v>
      </c>
      <c r="O16" s="14">
        <v>20.3003</v>
      </c>
      <c r="P16" s="22">
        <f>O16/S3-1</f>
        <v>8.4869764111114687E-2</v>
      </c>
      <c r="Q16" s="14">
        <v>20.239699999999999</v>
      </c>
      <c r="R16" s="22">
        <f>Q16/U3-1</f>
        <v>8.3774203221384402E-2</v>
      </c>
    </row>
    <row r="17" spans="1:18" x14ac:dyDescent="0.25">
      <c r="I17" s="2">
        <v>4</v>
      </c>
      <c r="J17" s="2" t="s">
        <v>101</v>
      </c>
      <c r="K17" s="14">
        <v>19.672999999999998</v>
      </c>
      <c r="L17" s="22">
        <f>K17/M3-1</f>
        <v>5.6779114740008518E-2</v>
      </c>
      <c r="M17" s="14">
        <v>19.934000000000001</v>
      </c>
      <c r="N17" s="22">
        <f>M17/P3-1</f>
        <v>5.7680573463009699E-2</v>
      </c>
      <c r="O17" s="19">
        <v>19.813500000000001</v>
      </c>
      <c r="P17" s="22">
        <f>O17/S3-1</f>
        <v>5.885465097636855E-2</v>
      </c>
      <c r="Q17" s="19">
        <v>19.7805</v>
      </c>
      <c r="R17" s="22">
        <f>Q17/U3-1</f>
        <v>5.9185443797121318E-2</v>
      </c>
    </row>
    <row r="25" spans="1:18" x14ac:dyDescent="0.25">
      <c r="A25" s="29" t="s">
        <v>95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  <mergeCell ref="J3:L3"/>
    <mergeCell ref="M3:O3"/>
    <mergeCell ref="P3:R3"/>
    <mergeCell ref="S3:T3"/>
    <mergeCell ref="U3:V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V17"/>
  <sheetViews>
    <sheetView topLeftCell="G1" zoomScale="85" zoomScaleNormal="85" workbookViewId="0">
      <selection activeCell="U13" sqref="U13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42" t="s">
        <v>4</v>
      </c>
      <c r="K1" s="53"/>
      <c r="L1" s="43"/>
      <c r="M1" s="42" t="s">
        <v>5</v>
      </c>
      <c r="N1" s="53"/>
      <c r="O1" s="43"/>
      <c r="P1" s="42" t="s">
        <v>5</v>
      </c>
      <c r="Q1" s="53"/>
      <c r="R1" s="43"/>
      <c r="S1" s="42" t="s">
        <v>5</v>
      </c>
      <c r="T1" s="43"/>
      <c r="U1" s="42" t="s">
        <v>7</v>
      </c>
      <c r="V1" s="43"/>
    </row>
    <row r="2" spans="1:22" x14ac:dyDescent="0.25">
      <c r="A2">
        <v>30</v>
      </c>
      <c r="B2">
        <v>86</v>
      </c>
      <c r="C2" s="1" t="s">
        <v>21</v>
      </c>
      <c r="I2" s="3" t="s">
        <v>8</v>
      </c>
      <c r="J2" s="42" t="s">
        <v>6</v>
      </c>
      <c r="K2" s="53"/>
      <c r="L2" s="43"/>
      <c r="M2" s="42" t="s">
        <v>6</v>
      </c>
      <c r="N2" s="53"/>
      <c r="O2" s="43"/>
      <c r="P2" s="42" t="s">
        <v>6</v>
      </c>
      <c r="Q2" s="53"/>
      <c r="R2" s="43"/>
      <c r="S2" s="42" t="s">
        <v>6</v>
      </c>
      <c r="T2" s="43"/>
      <c r="U2" s="42" t="s">
        <v>6</v>
      </c>
      <c r="V2" s="43"/>
    </row>
    <row r="3" spans="1:22" ht="37.5" x14ac:dyDescent="0.25">
      <c r="I3" s="4" t="s">
        <v>9</v>
      </c>
      <c r="J3" s="48">
        <f>ROUND(1.3137349069022,4)</f>
        <v>1.3137000000000001</v>
      </c>
      <c r="K3" s="49"/>
      <c r="L3" s="50"/>
      <c r="M3" s="48">
        <v>1.3108</v>
      </c>
      <c r="N3" s="49"/>
      <c r="O3" s="50"/>
      <c r="P3" s="48">
        <v>1.3133999999999999</v>
      </c>
      <c r="Q3" s="49"/>
      <c r="R3" s="50"/>
      <c r="S3" s="48">
        <v>1.3113999999999999</v>
      </c>
      <c r="T3" s="50"/>
      <c r="U3" s="42">
        <v>1.3261000000000001</v>
      </c>
      <c r="V3" s="43"/>
    </row>
    <row r="4" spans="1:22" ht="30" x14ac:dyDescent="0.25">
      <c r="I4" s="2" t="s">
        <v>10</v>
      </c>
      <c r="J4" s="3">
        <f>ROUND(1.88295256877831,4)</f>
        <v>1.883</v>
      </c>
      <c r="K4" s="46">
        <f>ROUND(J4/J3,4)-1</f>
        <v>0.43340000000000001</v>
      </c>
      <c r="L4" s="47"/>
      <c r="M4" s="42">
        <v>1.9887999999999999</v>
      </c>
      <c r="N4" s="43"/>
      <c r="O4" s="5">
        <f>ROUND(M4/M3,4)-1</f>
        <v>0.5172000000000001</v>
      </c>
      <c r="P4" s="42">
        <v>1.8765000000000001</v>
      </c>
      <c r="Q4" s="43"/>
      <c r="R4" s="5">
        <f>ROUND(P4/P3,4)-1</f>
        <v>0.42870000000000008</v>
      </c>
      <c r="S4" s="3">
        <v>1.8301000000000001</v>
      </c>
      <c r="T4" s="5">
        <f>ROUND(S4/S3,4)-1</f>
        <v>0.39549999999999996</v>
      </c>
      <c r="U4" s="3">
        <v>1.9192</v>
      </c>
      <c r="V4" s="5">
        <f>U4/U3-1</f>
        <v>0.44725133851142451</v>
      </c>
    </row>
    <row r="5" spans="1:22" x14ac:dyDescent="0.25">
      <c r="I5" s="2" t="s">
        <v>11</v>
      </c>
      <c r="J5" s="3">
        <v>1.6628000000000001</v>
      </c>
      <c r="K5" s="46">
        <f>ROUND(J5/J3,4)-1</f>
        <v>0.26570000000000005</v>
      </c>
      <c r="L5" s="47"/>
      <c r="M5" s="42">
        <v>1.661</v>
      </c>
      <c r="N5" s="43"/>
      <c r="O5" s="5">
        <f>ROUND(M5/M3,4)-1</f>
        <v>0.2672000000000001</v>
      </c>
      <c r="P5" s="42">
        <v>1.6674</v>
      </c>
      <c r="Q5" s="43"/>
      <c r="R5" s="5">
        <f>ROUND(P5/P3,4)-1</f>
        <v>0.26950000000000007</v>
      </c>
      <c r="S5" s="3">
        <v>1.6593</v>
      </c>
      <c r="T5" s="5">
        <f>ROUND(S5/S3,4)-1</f>
        <v>0.26530000000000009</v>
      </c>
      <c r="U5" s="3">
        <v>1.6787000000000001</v>
      </c>
      <c r="V5" s="5">
        <f>U5/U3-1</f>
        <v>0.2658924666314757</v>
      </c>
    </row>
    <row r="6" spans="1:22" ht="30" x14ac:dyDescent="0.25">
      <c r="I6" s="2" t="s">
        <v>12</v>
      </c>
      <c r="J6" s="3">
        <v>1.7070000000000001</v>
      </c>
      <c r="K6" s="46">
        <f>ROUND(J6/J3,4)-1</f>
        <v>0.29940000000000011</v>
      </c>
      <c r="L6" s="47"/>
      <c r="M6" s="42">
        <v>1.6947000000000001</v>
      </c>
      <c r="N6" s="43"/>
      <c r="O6" s="5">
        <f>ROUND(M6/M3,4)-1</f>
        <v>0.29289999999999994</v>
      </c>
      <c r="P6" s="42">
        <v>1.7579</v>
      </c>
      <c r="Q6" s="43"/>
      <c r="R6" s="5">
        <f>ROUND(P6/P3,4)-1</f>
        <v>0.33840000000000003</v>
      </c>
      <c r="S6" s="3">
        <v>1.7423999999999999</v>
      </c>
      <c r="T6" s="5">
        <f>ROUND(S6/S3,4)-1</f>
        <v>0.32869999999999999</v>
      </c>
      <c r="U6" s="3">
        <v>1.6667000000000001</v>
      </c>
      <c r="V6" s="5">
        <f>U6/U3-1</f>
        <v>0.2568433753110626</v>
      </c>
    </row>
    <row r="11" spans="1:22" x14ac:dyDescent="0.25">
      <c r="I11" s="2" t="s">
        <v>13</v>
      </c>
      <c r="J11" s="2" t="s">
        <v>14</v>
      </c>
      <c r="K11" s="44" t="s">
        <v>17</v>
      </c>
      <c r="L11" s="45"/>
      <c r="M11" s="44" t="s">
        <v>18</v>
      </c>
      <c r="N11" s="45"/>
      <c r="O11" s="42" t="s">
        <v>19</v>
      </c>
      <c r="P11" s="43"/>
      <c r="Q11" s="42" t="s">
        <v>36</v>
      </c>
      <c r="R11" s="43"/>
    </row>
    <row r="12" spans="1:22" ht="30" x14ac:dyDescent="0.25">
      <c r="I12" s="2" t="s">
        <v>16</v>
      </c>
      <c r="J12" s="2" t="s">
        <v>15</v>
      </c>
      <c r="K12" s="2">
        <v>1.6334</v>
      </c>
      <c r="L12" s="5">
        <f>K12/M3-1</f>
        <v>0.24610924626182484</v>
      </c>
      <c r="M12" s="2">
        <v>1.6202000000000001</v>
      </c>
      <c r="N12" s="5">
        <f>M12/P3-1</f>
        <v>0.23359220344144993</v>
      </c>
      <c r="O12" s="3">
        <v>1.6294999999999999</v>
      </c>
      <c r="P12" s="5">
        <f>O12/S3-1</f>
        <v>0.2425651974988563</v>
      </c>
      <c r="Q12" s="27">
        <v>1.641</v>
      </c>
      <c r="R12" s="26">
        <f>Q12/U3-1</f>
        <v>0.23746323806651071</v>
      </c>
    </row>
    <row r="13" spans="1:22" x14ac:dyDescent="0.25">
      <c r="I13" s="2" t="s">
        <v>20</v>
      </c>
      <c r="J13" s="2" t="s">
        <v>15</v>
      </c>
      <c r="K13" s="3">
        <v>1.5123</v>
      </c>
      <c r="L13" s="5">
        <f>K13/M3-1</f>
        <v>0.15372291730241083</v>
      </c>
      <c r="M13" s="3">
        <v>1.5193000000000001</v>
      </c>
      <c r="N13" s="5">
        <f>M13/P3-1</f>
        <v>0.15676869194457144</v>
      </c>
      <c r="O13" s="3">
        <v>1.5106999999999999</v>
      </c>
      <c r="P13" s="5">
        <f>O13/S3-1</f>
        <v>0.15197498856184244</v>
      </c>
      <c r="Q13" s="27">
        <v>1.5098</v>
      </c>
      <c r="R13" s="26">
        <f>Q13/U3-1</f>
        <v>0.13852650629665941</v>
      </c>
    </row>
    <row r="14" spans="1:22" x14ac:dyDescent="0.25">
      <c r="I14" s="2">
        <v>1</v>
      </c>
      <c r="J14" s="2" t="s">
        <v>27</v>
      </c>
      <c r="K14" s="2">
        <v>1.5014000000000001</v>
      </c>
      <c r="L14" s="5">
        <f>K14/M3-1</f>
        <v>0.14540738480317361</v>
      </c>
      <c r="M14" s="2">
        <v>1.4993000000000001</v>
      </c>
      <c r="N14" s="5">
        <f>M14/P3-1</f>
        <v>0.14154103852596323</v>
      </c>
      <c r="O14" s="3">
        <v>1.502</v>
      </c>
      <c r="P14" s="5">
        <f>O14/S3-1</f>
        <v>0.14534085709928335</v>
      </c>
      <c r="Q14" s="27">
        <v>1.4966999999999999</v>
      </c>
      <c r="R14" s="26">
        <f>Q14/U3-1</f>
        <v>0.12864791493854155</v>
      </c>
    </row>
    <row r="15" spans="1:22" x14ac:dyDescent="0.25">
      <c r="I15" s="2">
        <v>2</v>
      </c>
      <c r="J15" s="2" t="s">
        <v>29</v>
      </c>
      <c r="K15" s="2">
        <v>1.4744999999999999</v>
      </c>
      <c r="L15" s="5">
        <f>K15/M3-1</f>
        <v>0.12488556606652423</v>
      </c>
      <c r="M15" s="2">
        <v>1.4734</v>
      </c>
      <c r="N15" s="5">
        <f>M15/P3-1</f>
        <v>0.12182122734886569</v>
      </c>
      <c r="O15" s="2">
        <v>1.4752000000000001</v>
      </c>
      <c r="P15" s="5">
        <f>O15/S3-1</f>
        <v>0.12490468201921634</v>
      </c>
      <c r="Q15" s="28">
        <v>1.4653</v>
      </c>
      <c r="R15" s="26">
        <f>Q15/U3-1</f>
        <v>0.10496945931679358</v>
      </c>
    </row>
    <row r="16" spans="1:22" x14ac:dyDescent="0.25">
      <c r="I16" s="2">
        <v>3</v>
      </c>
      <c r="J16" s="2" t="s">
        <v>30</v>
      </c>
      <c r="K16" s="2">
        <v>1.4461999999999999</v>
      </c>
      <c r="L16" s="5">
        <f>K16/M3-1</f>
        <v>0.10329569728410126</v>
      </c>
      <c r="M16" s="2">
        <v>1.4498</v>
      </c>
      <c r="N16" s="5">
        <f>M16/P3-1</f>
        <v>0.10385259631490795</v>
      </c>
      <c r="O16" s="2">
        <v>1.4549000000000001</v>
      </c>
      <c r="P16" s="5">
        <f>O16/S3-1</f>
        <v>0.10942504193991165</v>
      </c>
      <c r="Q16" s="27">
        <v>1.4409000000000001</v>
      </c>
      <c r="R16" s="26">
        <f>Q16/U3-1</f>
        <v>8.6569640298620021E-2</v>
      </c>
    </row>
    <row r="17" spans="9:18" x14ac:dyDescent="0.25">
      <c r="I17" s="2">
        <v>4</v>
      </c>
      <c r="J17" s="9" t="s">
        <v>28</v>
      </c>
      <c r="K17" s="9">
        <v>1.44</v>
      </c>
      <c r="L17" s="10">
        <f>K17/M3-1</f>
        <v>9.8565761367104043E-2</v>
      </c>
      <c r="M17" s="9">
        <v>1.4302999999999999</v>
      </c>
      <c r="N17" s="10">
        <f>M17/P3-1</f>
        <v>8.9005634231764885E-2</v>
      </c>
      <c r="O17" s="11">
        <v>1.427</v>
      </c>
      <c r="P17" s="10">
        <f>O17/S3-1</f>
        <v>8.8150068628946254E-2</v>
      </c>
      <c r="Q17" s="27">
        <v>1.4093</v>
      </c>
      <c r="R17" s="26">
        <f>Q17/U3-1</f>
        <v>6.2740366488198474E-2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3:V3"/>
    <mergeCell ref="U2:V2"/>
    <mergeCell ref="U1:V1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topLeftCell="H1" zoomScale="70" zoomScaleNormal="70" workbookViewId="0">
      <selection activeCell="J2" sqref="J2:L2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43.42578125" style="16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2" style="16" customWidth="1"/>
    <col min="18" max="18" width="20.42578125" style="16" customWidth="1"/>
    <col min="19" max="19" width="16.7109375" style="16" customWidth="1"/>
    <col min="20" max="20" width="28.85546875" style="16" customWidth="1"/>
    <col min="21" max="21" width="35.7109375" style="16" bestFit="1" customWidth="1"/>
    <col min="22" max="22" width="20.140625" style="16" customWidth="1"/>
    <col min="23" max="16384" width="8.85546875" style="16"/>
  </cols>
  <sheetData>
    <row r="1" spans="1:23" x14ac:dyDescent="0.25">
      <c r="A1" s="16" t="s">
        <v>0</v>
      </c>
      <c r="B1" s="16" t="s">
        <v>1</v>
      </c>
      <c r="C1" s="1" t="s">
        <v>2</v>
      </c>
      <c r="I1" s="3"/>
      <c r="J1" s="42" t="s">
        <v>4</v>
      </c>
      <c r="K1" s="53"/>
      <c r="L1" s="43"/>
      <c r="M1" s="42" t="s">
        <v>5</v>
      </c>
      <c r="N1" s="53"/>
      <c r="O1" s="43"/>
      <c r="P1" s="42" t="s">
        <v>5</v>
      </c>
      <c r="Q1" s="53"/>
      <c r="R1" s="43"/>
      <c r="S1" s="42" t="s">
        <v>5</v>
      </c>
      <c r="T1" s="43"/>
      <c r="U1" s="42" t="s">
        <v>7</v>
      </c>
      <c r="V1" s="43"/>
      <c r="W1" s="29"/>
    </row>
    <row r="2" spans="1:23" x14ac:dyDescent="0.25">
      <c r="A2" s="16">
        <v>30</v>
      </c>
      <c r="B2" s="16">
        <v>86</v>
      </c>
      <c r="C2" s="1" t="s">
        <v>21</v>
      </c>
      <c r="I2" s="3" t="s">
        <v>8</v>
      </c>
      <c r="J2" s="42" t="s">
        <v>58</v>
      </c>
      <c r="K2" s="53"/>
      <c r="L2" s="43"/>
      <c r="M2" s="42" t="s">
        <v>58</v>
      </c>
      <c r="N2" s="53"/>
      <c r="O2" s="43"/>
      <c r="P2" s="42" t="s">
        <v>58</v>
      </c>
      <c r="Q2" s="53"/>
      <c r="R2" s="43"/>
      <c r="S2" s="42" t="s">
        <v>58</v>
      </c>
      <c r="T2" s="43"/>
      <c r="U2" s="42" t="s">
        <v>72</v>
      </c>
      <c r="V2" s="43"/>
      <c r="W2" s="29"/>
    </row>
    <row r="3" spans="1:23" ht="37.5" x14ac:dyDescent="0.25">
      <c r="I3" s="4" t="s">
        <v>9</v>
      </c>
      <c r="J3" s="60">
        <v>2.153</v>
      </c>
      <c r="K3" s="61"/>
      <c r="L3" s="62"/>
      <c r="M3" s="60">
        <v>2.1661000000000001</v>
      </c>
      <c r="N3" s="61"/>
      <c r="O3" s="62"/>
      <c r="P3" s="60">
        <v>2.17259912712974</v>
      </c>
      <c r="Q3" s="61"/>
      <c r="R3" s="62"/>
      <c r="S3" s="60">
        <v>2.1768999999999998</v>
      </c>
      <c r="T3" s="62"/>
      <c r="U3" s="58">
        <v>2.1660798767267702</v>
      </c>
      <c r="V3" s="59"/>
      <c r="W3" s="29"/>
    </row>
    <row r="4" spans="1:23" ht="30" x14ac:dyDescent="0.25">
      <c r="I4" s="2" t="s">
        <v>10</v>
      </c>
      <c r="J4" s="19">
        <v>2.7635000000000001</v>
      </c>
      <c r="K4" s="46">
        <f>ROUND(J4/J3,4)-1</f>
        <v>0.28360000000000007</v>
      </c>
      <c r="L4" s="47"/>
      <c r="M4" s="58">
        <v>2.9441999999999999</v>
      </c>
      <c r="N4" s="59"/>
      <c r="O4" s="5">
        <f>ROUND(M4/M3,4)-1</f>
        <v>0.35919999999999996</v>
      </c>
      <c r="P4" s="58">
        <v>2.9425150917570599</v>
      </c>
      <c r="Q4" s="59"/>
      <c r="R4" s="5">
        <f>ROUND(P4/P3,4)-1</f>
        <v>0.35440000000000005</v>
      </c>
      <c r="S4" s="3">
        <v>3.4914000000000001</v>
      </c>
      <c r="T4" s="5">
        <f>ROUND(S4/S3,4)-1</f>
        <v>0.60379999999999989</v>
      </c>
      <c r="U4" s="3">
        <v>2.2298</v>
      </c>
      <c r="V4" s="5">
        <f>U4/U3-1</f>
        <v>2.9417254625678568E-2</v>
      </c>
    </row>
    <row r="5" spans="1:23" x14ac:dyDescent="0.25">
      <c r="I5" s="2" t="s">
        <v>11</v>
      </c>
      <c r="J5" s="19">
        <v>2.4927999999999999</v>
      </c>
      <c r="K5" s="46">
        <f>ROUND(J5/J3,4)-1</f>
        <v>0.15779999999999994</v>
      </c>
      <c r="L5" s="47"/>
      <c r="M5" s="42">
        <v>2.4994999999999998</v>
      </c>
      <c r="N5" s="43"/>
      <c r="O5" s="5">
        <f>ROUND(M5/M3,4)-1</f>
        <v>0.15389999999999993</v>
      </c>
      <c r="P5" s="58">
        <v>2.4897</v>
      </c>
      <c r="Q5" s="59"/>
      <c r="R5" s="5">
        <f>ROUND(P5/P3,4)-1</f>
        <v>0.14599999999999991</v>
      </c>
      <c r="S5" s="3">
        <v>2.4943</v>
      </c>
      <c r="T5" s="5">
        <f>ROUND(S5/S3,4)-1</f>
        <v>0.14579999999999993</v>
      </c>
      <c r="U5" s="3">
        <v>2.4918</v>
      </c>
      <c r="V5" s="5">
        <f>U5/U3-1</f>
        <v>0.15037308954895767</v>
      </c>
    </row>
    <row r="6" spans="1:23" ht="30" x14ac:dyDescent="0.25">
      <c r="I6" s="2" t="s">
        <v>12</v>
      </c>
      <c r="J6" s="19">
        <v>2.3235999999999999</v>
      </c>
      <c r="K6" s="46">
        <f>ROUND(J6/J3,4)-1</f>
        <v>7.9199999999999937E-2</v>
      </c>
      <c r="L6" s="47"/>
      <c r="M6" s="58">
        <v>2.3371</v>
      </c>
      <c r="N6" s="59"/>
      <c r="O6" s="5">
        <f>ROUND(M6/M3,4)-1</f>
        <v>7.889999999999997E-2</v>
      </c>
      <c r="P6" s="58">
        <v>2.3441000000000001</v>
      </c>
      <c r="Q6" s="59"/>
      <c r="R6" s="5">
        <f>ROUND(P6/P3,4)-1</f>
        <v>7.889999999999997E-2</v>
      </c>
      <c r="S6" s="3">
        <v>2.3584999999999998</v>
      </c>
      <c r="T6" s="5">
        <f>ROUND(S6/S3,4)-1</f>
        <v>8.3399999999999919E-2</v>
      </c>
      <c r="U6" s="3">
        <v>2.3351000000000002</v>
      </c>
      <c r="V6" s="5">
        <f>U6/U3-1</f>
        <v>7.803042034102714E-2</v>
      </c>
    </row>
    <row r="11" spans="1:23" x14ac:dyDescent="0.25">
      <c r="I11" s="2" t="s">
        <v>13</v>
      </c>
      <c r="J11" s="2" t="s">
        <v>14</v>
      </c>
      <c r="K11" s="44" t="s">
        <v>17</v>
      </c>
      <c r="L11" s="45"/>
      <c r="M11" s="44" t="s">
        <v>18</v>
      </c>
      <c r="N11" s="45"/>
      <c r="O11" s="42" t="s">
        <v>19</v>
      </c>
      <c r="P11" s="43"/>
      <c r="Q11" s="42" t="s">
        <v>36</v>
      </c>
      <c r="R11" s="43"/>
    </row>
    <row r="12" spans="1:23" ht="30" x14ac:dyDescent="0.25">
      <c r="I12" s="2" t="s">
        <v>16</v>
      </c>
      <c r="J12" s="2" t="s">
        <v>15</v>
      </c>
      <c r="K12" s="14">
        <v>2.2431764514887398</v>
      </c>
      <c r="L12" s="5">
        <f>K12/M3-1</f>
        <v>3.5583053177941748E-2</v>
      </c>
      <c r="M12" s="14">
        <v>2.2429185322335199</v>
      </c>
      <c r="N12" s="5">
        <f>M12/P3-1</f>
        <v>3.2366488702717966E-2</v>
      </c>
      <c r="O12" s="19">
        <v>2.2508080018391499</v>
      </c>
      <c r="P12" s="5">
        <f>O12/S3-1</f>
        <v>3.3951032127865322E-2</v>
      </c>
      <c r="Q12" s="19">
        <v>2.2382061706991401</v>
      </c>
      <c r="R12" s="5">
        <f>Q12/U3-1</f>
        <v>3.3298076745610139E-2</v>
      </c>
    </row>
    <row r="13" spans="1:23" x14ac:dyDescent="0.25">
      <c r="I13" s="2" t="s">
        <v>20</v>
      </c>
      <c r="J13" s="2" t="s">
        <v>15</v>
      </c>
      <c r="K13" s="19">
        <v>2.2342</v>
      </c>
      <c r="L13" s="5">
        <f>K13/M3-1</f>
        <v>3.143899173630027E-2</v>
      </c>
      <c r="M13" s="19">
        <v>2.2330999999999999</v>
      </c>
      <c r="N13" s="5">
        <f>M13/P3-1</f>
        <v>2.7847232429936808E-2</v>
      </c>
      <c r="O13" s="19">
        <v>2.2427000000000001</v>
      </c>
      <c r="P13" s="5">
        <f>O13/S3-1</f>
        <v>3.0226468831825226E-2</v>
      </c>
      <c r="Q13" s="19">
        <v>2.2353999999999998</v>
      </c>
      <c r="R13" s="5">
        <f>Q13/U3-1</f>
        <v>3.2002570181290491E-2</v>
      </c>
    </row>
    <row r="14" spans="1:23" x14ac:dyDescent="0.25">
      <c r="I14" s="2">
        <v>1</v>
      </c>
      <c r="J14" s="2" t="s">
        <v>73</v>
      </c>
      <c r="K14" s="14">
        <v>2.2271999999999998</v>
      </c>
      <c r="L14" s="5">
        <f>K14/M3-1</f>
        <v>2.8207377314066528E-2</v>
      </c>
      <c r="M14" s="14">
        <v>2.2302</v>
      </c>
      <c r="N14" s="5">
        <f>M14/P3-1</f>
        <v>2.6512425670702333E-2</v>
      </c>
      <c r="O14" s="19">
        <v>2.2389000000000001</v>
      </c>
      <c r="P14" s="5">
        <f>O14/S3-1</f>
        <v>2.8480867288345868E-2</v>
      </c>
      <c r="Q14" s="19">
        <v>2.2210999999999999</v>
      </c>
      <c r="R14" s="5">
        <f>Q14/U3-1</f>
        <v>2.5400782244638265E-2</v>
      </c>
    </row>
    <row r="15" spans="1:23" x14ac:dyDescent="0.25">
      <c r="I15" s="2">
        <v>2</v>
      </c>
      <c r="J15" s="2" t="s">
        <v>75</v>
      </c>
      <c r="K15" s="14">
        <v>2.2179000000000002</v>
      </c>
      <c r="L15" s="5">
        <f>K15/M3-1</f>
        <v>2.3913946724527957E-2</v>
      </c>
      <c r="M15" s="14">
        <v>2.2262</v>
      </c>
      <c r="N15" s="5">
        <f>M15/P3-1</f>
        <v>2.4671312899344322E-2</v>
      </c>
      <c r="O15" s="14">
        <v>2.2311000000000001</v>
      </c>
      <c r="P15" s="5">
        <f>O15/S3-1</f>
        <v>2.4897790435941092E-2</v>
      </c>
      <c r="Q15" s="14">
        <v>2.2073</v>
      </c>
      <c r="R15" s="5">
        <f>Q15/U3-1</f>
        <v>1.9029826054022925E-2</v>
      </c>
    </row>
    <row r="16" spans="1:23" x14ac:dyDescent="0.25">
      <c r="I16" s="2">
        <v>3</v>
      </c>
      <c r="J16" s="2" t="s">
        <v>74</v>
      </c>
      <c r="K16" s="14">
        <v>2.2134999999999998</v>
      </c>
      <c r="L16" s="5">
        <f>K16/M3-1</f>
        <v>2.1882646230552361E-2</v>
      </c>
      <c r="M16" s="14">
        <v>2.2212999999999998</v>
      </c>
      <c r="N16" s="5">
        <f>M16/P3-1</f>
        <v>2.2415949754430509E-2</v>
      </c>
      <c r="O16" s="14">
        <v>2.2286000000000001</v>
      </c>
      <c r="P16" s="5">
        <f>O16/S3-1</f>
        <v>2.3749368367862678E-2</v>
      </c>
      <c r="Q16" s="19">
        <v>2.1956000000000002</v>
      </c>
      <c r="R16" s="5">
        <f>Q16/U3-1</f>
        <v>1.3628363196761972E-2</v>
      </c>
    </row>
    <row r="17" spans="9:18" x14ac:dyDescent="0.25">
      <c r="I17" s="9">
        <v>4</v>
      </c>
      <c r="J17" s="9" t="s">
        <v>71</v>
      </c>
      <c r="K17" s="24">
        <v>2.2084000000000001</v>
      </c>
      <c r="L17" s="10">
        <f>K17/M3-1</f>
        <v>1.952818429435399E-2</v>
      </c>
      <c r="M17" s="24">
        <v>2.2155999999999998</v>
      </c>
      <c r="N17" s="10">
        <f>M17/P3-1</f>
        <v>1.9792364055245315E-2</v>
      </c>
      <c r="O17" s="25">
        <v>2.2199</v>
      </c>
      <c r="P17" s="10">
        <f>O17/S3-1</f>
        <v>1.9752859570949521E-2</v>
      </c>
      <c r="Q17" s="25">
        <v>2.1852999999999998</v>
      </c>
      <c r="R17" s="10">
        <f>Q17/U3-1</f>
        <v>8.8732292284039449E-3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2:V2"/>
    <mergeCell ref="U3:V3"/>
    <mergeCell ref="U1:V1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V18"/>
  <sheetViews>
    <sheetView topLeftCell="I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  <col min="22" max="22" width="17.5703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42" t="s">
        <v>4</v>
      </c>
      <c r="K1" s="53"/>
      <c r="L1" s="43"/>
      <c r="M1" s="42" t="s">
        <v>5</v>
      </c>
      <c r="N1" s="53"/>
      <c r="O1" s="43"/>
      <c r="P1" s="42" t="s">
        <v>5</v>
      </c>
      <c r="Q1" s="53"/>
      <c r="R1" s="43"/>
      <c r="S1" s="42" t="s">
        <v>5</v>
      </c>
      <c r="T1" s="43"/>
      <c r="U1" s="42" t="s">
        <v>7</v>
      </c>
      <c r="V1" s="43"/>
    </row>
    <row r="2" spans="1:22" x14ac:dyDescent="0.25">
      <c r="A2">
        <v>17</v>
      </c>
      <c r="B2">
        <v>62</v>
      </c>
      <c r="C2" s="1" t="s">
        <v>3</v>
      </c>
      <c r="I2" s="3" t="s">
        <v>8</v>
      </c>
      <c r="J2" s="42" t="s">
        <v>6</v>
      </c>
      <c r="K2" s="53"/>
      <c r="L2" s="43"/>
      <c r="M2" s="42" t="s">
        <v>6</v>
      </c>
      <c r="N2" s="53"/>
      <c r="O2" s="43"/>
      <c r="P2" s="42" t="s">
        <v>6</v>
      </c>
      <c r="Q2" s="53"/>
      <c r="R2" s="43"/>
      <c r="S2" s="42" t="s">
        <v>6</v>
      </c>
      <c r="T2" s="43"/>
      <c r="U2" s="42" t="s">
        <v>6</v>
      </c>
      <c r="V2" s="43"/>
    </row>
    <row r="3" spans="1:22" ht="37.5" x14ac:dyDescent="0.25">
      <c r="I3" s="4" t="s">
        <v>9</v>
      </c>
      <c r="J3" s="48">
        <f>ROUND(1.04953105339334,4)</f>
        <v>1.0495000000000001</v>
      </c>
      <c r="K3" s="49"/>
      <c r="L3" s="50"/>
      <c r="M3" s="48">
        <f>ROUND(1.04960738441608,4)</f>
        <v>1.0496000000000001</v>
      </c>
      <c r="N3" s="49"/>
      <c r="O3" s="50"/>
      <c r="P3" s="48">
        <f>ROUND(1.04726929636432,4)</f>
        <v>1.0472999999999999</v>
      </c>
      <c r="Q3" s="49"/>
      <c r="R3" s="50"/>
      <c r="S3" s="48">
        <f>ROUND(1.05010333606256,4)</f>
        <v>1.0501</v>
      </c>
      <c r="T3" s="50"/>
      <c r="U3" s="42">
        <f>ROUND(1.0532225410055,4)</f>
        <v>1.0531999999999999</v>
      </c>
      <c r="V3" s="43"/>
    </row>
    <row r="4" spans="1:22" ht="30" x14ac:dyDescent="0.25">
      <c r="I4" s="2" t="s">
        <v>10</v>
      </c>
      <c r="J4" s="3">
        <f>ROUND(1.29359759152171,4)</f>
        <v>1.2936000000000001</v>
      </c>
      <c r="K4" s="46">
        <f>ROUND(J4/J3,4)-1</f>
        <v>0.23259999999999992</v>
      </c>
      <c r="L4" s="47"/>
      <c r="M4" s="42">
        <f>ROUND(1.32368411192381,4)</f>
        <v>1.3237000000000001</v>
      </c>
      <c r="N4" s="43"/>
      <c r="O4" s="5">
        <f>ROUND(M4/M3,4)-1</f>
        <v>0.26110000000000011</v>
      </c>
      <c r="P4" s="42">
        <f>ROUND(1.29757323247913,4)</f>
        <v>1.2976000000000001</v>
      </c>
      <c r="Q4" s="43"/>
      <c r="R4" s="5">
        <f>ROUND(P4/P3,4)-1</f>
        <v>0.2390000000000001</v>
      </c>
      <c r="S4" s="3">
        <f>ROUND(1.26194880524321,4)</f>
        <v>1.2619</v>
      </c>
      <c r="T4" s="5">
        <f>ROUND(S4/S3,4)-1</f>
        <v>0.20169999999999999</v>
      </c>
      <c r="U4" s="3">
        <v>1.32152809278433</v>
      </c>
      <c r="V4" s="5">
        <f>U4/U3-1</f>
        <v>0.25477411012564577</v>
      </c>
    </row>
    <row r="5" spans="1:22" x14ac:dyDescent="0.25">
      <c r="I5" s="2" t="s">
        <v>11</v>
      </c>
      <c r="J5" s="3">
        <v>1.2487999999999999</v>
      </c>
      <c r="K5" s="46">
        <f>ROUND(J5/J3,4)-1</f>
        <v>0.18989999999999996</v>
      </c>
      <c r="L5" s="47"/>
      <c r="M5" s="42">
        <v>1.2504999999999999</v>
      </c>
      <c r="N5" s="43"/>
      <c r="O5" s="5">
        <f>ROUND(M5/M3,4)-1</f>
        <v>0.19140000000000001</v>
      </c>
      <c r="P5" s="42">
        <v>1.2482</v>
      </c>
      <c r="Q5" s="43"/>
      <c r="R5" s="5">
        <f>ROUND(P5/P3,4)-1</f>
        <v>0.19179999999999997</v>
      </c>
      <c r="S5" s="3">
        <v>1.2524999999999999</v>
      </c>
      <c r="T5" s="5">
        <f>ROUND(S5/S3,4)-1</f>
        <v>0.19270000000000009</v>
      </c>
      <c r="U5" s="3">
        <v>1.2524999999999999</v>
      </c>
      <c r="V5" s="5">
        <f>U5/U3-1</f>
        <v>0.1892328142802886</v>
      </c>
    </row>
    <row r="6" spans="1:22" ht="30" x14ac:dyDescent="0.25">
      <c r="I6" s="2" t="s">
        <v>12</v>
      </c>
      <c r="J6" s="3">
        <v>1.4819</v>
      </c>
      <c r="K6" s="46">
        <f>ROUND(J6/J3,4)-1</f>
        <v>0.41199999999999992</v>
      </c>
      <c r="L6" s="47"/>
      <c r="M6" s="42">
        <v>1.5116000000000001</v>
      </c>
      <c r="N6" s="43"/>
      <c r="O6" s="5">
        <f>ROUND(M6/M3,4)-1</f>
        <v>0.44019999999999992</v>
      </c>
      <c r="P6" s="42">
        <v>1.4991000000000001</v>
      </c>
      <c r="Q6" s="43"/>
      <c r="R6" s="5">
        <f>ROUND(P6/P3,4)-1</f>
        <v>0.43140000000000001</v>
      </c>
      <c r="S6" s="3">
        <v>1.4861</v>
      </c>
      <c r="T6" s="5">
        <f>ROUND(S6/S3,4)-1</f>
        <v>0.41520000000000001</v>
      </c>
      <c r="U6" s="3">
        <v>1.5157</v>
      </c>
      <c r="V6" s="5">
        <f>U6/U3-1</f>
        <v>0.4391378655526017</v>
      </c>
    </row>
    <row r="11" spans="1:22" x14ac:dyDescent="0.25">
      <c r="I11" s="2" t="s">
        <v>13</v>
      </c>
      <c r="J11" s="2" t="s">
        <v>14</v>
      </c>
      <c r="K11" s="44" t="s">
        <v>17</v>
      </c>
      <c r="L11" s="45"/>
      <c r="M11" s="44" t="s">
        <v>18</v>
      </c>
      <c r="N11" s="45"/>
      <c r="O11" s="42" t="s">
        <v>19</v>
      </c>
      <c r="P11" s="43"/>
      <c r="Q11" s="42" t="s">
        <v>36</v>
      </c>
      <c r="R11" s="43"/>
    </row>
    <row r="12" spans="1:22" ht="30" x14ac:dyDescent="0.25">
      <c r="I12" s="2" t="s">
        <v>16</v>
      </c>
      <c r="J12" s="2" t="s">
        <v>15</v>
      </c>
      <c r="K12" s="2">
        <v>1.2381</v>
      </c>
      <c r="L12" s="5">
        <f>ROUND(K12/M3,4)-1</f>
        <v>0.17959999999999998</v>
      </c>
      <c r="M12" s="2">
        <v>1.2310000000000001</v>
      </c>
      <c r="N12" s="5">
        <f>ROUND(M12/P3,4)-1</f>
        <v>0.1754</v>
      </c>
      <c r="O12" s="3">
        <v>1.2423</v>
      </c>
      <c r="P12" s="5">
        <f>ROUND(O12/S3,4)-1</f>
        <v>0.18300000000000005</v>
      </c>
      <c r="Q12" s="3">
        <v>1.2519</v>
      </c>
      <c r="R12" s="5">
        <f>ROUND(Q12/U3,4)-1</f>
        <v>0.18870000000000009</v>
      </c>
    </row>
    <row r="13" spans="1:22" x14ac:dyDescent="0.25">
      <c r="I13" s="2" t="s">
        <v>20</v>
      </c>
      <c r="J13" s="2" t="s">
        <v>15</v>
      </c>
      <c r="K13" s="3">
        <v>1.1843999999999999</v>
      </c>
      <c r="L13" s="5">
        <f>(ROUND(K13/M3,4)-1)</f>
        <v>0.12840000000000007</v>
      </c>
      <c r="M13" s="3">
        <v>1.1822999999999999</v>
      </c>
      <c r="N13" s="5">
        <f>ROUND(M13/P3,4)-1</f>
        <v>0.12890000000000001</v>
      </c>
      <c r="O13" s="3">
        <v>1.1813</v>
      </c>
      <c r="P13" s="5">
        <f>ROUND(O13/S3,4)-1</f>
        <v>0.12490000000000001</v>
      </c>
      <c r="Q13" s="3">
        <v>1.1849000000000001</v>
      </c>
      <c r="R13" s="5">
        <f>ROUND(Q13/U3,4)-1</f>
        <v>0.125</v>
      </c>
    </row>
    <row r="14" spans="1:22" x14ac:dyDescent="0.25">
      <c r="I14" s="2">
        <v>1</v>
      </c>
      <c r="J14" s="2" t="s">
        <v>23</v>
      </c>
      <c r="K14" s="2">
        <v>1.17</v>
      </c>
      <c r="L14" s="5">
        <f>(ROUND(K14/M3,4)-1)</f>
        <v>0.11470000000000002</v>
      </c>
      <c r="M14" s="2">
        <v>1.17</v>
      </c>
      <c r="N14" s="5">
        <f>ROUND(M14/P3,4)-1</f>
        <v>0.11719999999999997</v>
      </c>
      <c r="O14" s="3">
        <v>1.169</v>
      </c>
      <c r="P14" s="5">
        <f>ROUND(O14/S3,4)-1</f>
        <v>0.11319999999999997</v>
      </c>
      <c r="Q14" s="3">
        <v>1.1675</v>
      </c>
      <c r="R14" s="5">
        <f>ROUND(Q14/U3,4)-1</f>
        <v>0.10850000000000004</v>
      </c>
    </row>
    <row r="15" spans="1:22" x14ac:dyDescent="0.25">
      <c r="I15" s="2">
        <v>2</v>
      </c>
      <c r="J15" s="2" t="s">
        <v>24</v>
      </c>
      <c r="K15" s="2">
        <v>1.1599999999999999</v>
      </c>
      <c r="L15" s="5">
        <f>(ROUND(K15/M3,4)-1)</f>
        <v>0.10519999999999996</v>
      </c>
      <c r="M15" s="2">
        <v>1.155</v>
      </c>
      <c r="N15" s="5">
        <f>ROUND(M15/P3,4)-1</f>
        <v>0.1028</v>
      </c>
      <c r="O15" s="3">
        <v>1.1599999999999999</v>
      </c>
      <c r="P15" s="5">
        <f>ROUND(O15/S3,4)-1</f>
        <v>0.10470000000000002</v>
      </c>
      <c r="Q15" s="3">
        <v>1.1492</v>
      </c>
      <c r="R15" s="5">
        <f>ROUND(Q15/U3,4)-1</f>
        <v>9.1199999999999948E-2</v>
      </c>
    </row>
    <row r="16" spans="1:22" x14ac:dyDescent="0.25">
      <c r="I16" s="2">
        <v>3</v>
      </c>
      <c r="J16" s="2" t="s">
        <v>25</v>
      </c>
      <c r="K16" s="2">
        <v>1.1539999999999999</v>
      </c>
      <c r="L16" s="5">
        <f>(ROUND(K16/M3,4)-1)</f>
        <v>9.9499999999999922E-2</v>
      </c>
      <c r="M16" s="2">
        <v>1.145</v>
      </c>
      <c r="N16" s="5">
        <f>ROUND(M16/P3,4)-1</f>
        <v>9.3299999999999939E-2</v>
      </c>
      <c r="O16" s="3">
        <v>1.1499999999999999</v>
      </c>
      <c r="P16" s="5">
        <f>ROUND(O16/S3,4)-1</f>
        <v>9.5099999999999962E-2</v>
      </c>
      <c r="Q16" s="3">
        <v>1.1407</v>
      </c>
      <c r="R16" s="5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5">
        <f>(ROUND(K17/M3,4)-1)</f>
        <v>8.4200000000000053E-2</v>
      </c>
      <c r="M17" s="2">
        <v>1.1347</v>
      </c>
      <c r="N17" s="5">
        <f>ROUND(M17/P3,4)-1</f>
        <v>8.3499999999999908E-2</v>
      </c>
      <c r="O17" s="3">
        <v>1.1364000000000001</v>
      </c>
      <c r="P17" s="5">
        <f>ROUND(O17/S3,4)-1</f>
        <v>8.2200000000000051E-2</v>
      </c>
      <c r="Q17" s="3">
        <v>1.1149</v>
      </c>
      <c r="R17" s="5">
        <f>ROUND(Q17/U3,4)-1</f>
        <v>5.8599999999999985E-2</v>
      </c>
    </row>
    <row r="18" spans="9:18" x14ac:dyDescent="0.25">
      <c r="I18" s="2">
        <v>5</v>
      </c>
      <c r="J18" s="9" t="s">
        <v>22</v>
      </c>
      <c r="K18" s="9">
        <v>1.1200000000000001</v>
      </c>
      <c r="L18" s="10">
        <f>(ROUND(K18/M3,4)-1)</f>
        <v>6.7099999999999937E-2</v>
      </c>
      <c r="M18" s="9">
        <v>1.1220000000000001</v>
      </c>
      <c r="N18" s="10">
        <f>ROUND(M18/P3,4)-1</f>
        <v>7.1299999999999919E-2</v>
      </c>
      <c r="O18" s="11">
        <v>1.127</v>
      </c>
      <c r="P18" s="10">
        <f>ROUND(O18/S3,4)-1</f>
        <v>7.3199999999999932E-2</v>
      </c>
      <c r="Q18" s="3">
        <v>1.0972999999999999</v>
      </c>
      <c r="R18" s="5">
        <f>ROUND(Q18/U3,4)-1</f>
        <v>4.1900000000000048E-2</v>
      </c>
    </row>
  </sheetData>
  <mergeCells count="28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U1:V1"/>
    <mergeCell ref="U2:V2"/>
    <mergeCell ref="U3:V3"/>
    <mergeCell ref="P4:Q4"/>
    <mergeCell ref="P5:Q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China_Telecom_gravity_1024LP</vt:lpstr>
      <vt:lpstr>China_Telecom_cstm_bimodal_2</vt:lpstr>
      <vt:lpstr>China_Telecom_cstm_bimodal_1</vt:lpstr>
      <vt:lpstr>GEANT_gravity_2048LP</vt:lpstr>
      <vt:lpstr>GEANT_gravity_1024LP</vt:lpstr>
      <vt:lpstr>GEANT_cstm_bimodal_2048LP</vt:lpstr>
      <vt:lpstr>ScaleFree30Nodes_gravity_1024LP</vt:lpstr>
      <vt:lpstr>ScaleFree30_cstm_bimodal_4096LP</vt:lpstr>
      <vt:lpstr>GoodNet_Gravity_1024LP</vt:lpstr>
      <vt:lpstr>GoodNet_cstm_Bimodal_1024LP_2</vt:lpstr>
      <vt:lpstr>GoodNet_cstm_Bimodal_4096LP</vt:lpstr>
      <vt:lpstr>GoodNet_cstm_Bimodal_1024LP</vt:lpstr>
      <vt:lpstr>Claranet_Gravity_1024LP</vt:lpstr>
      <vt:lpstr>Claranet_cstm_bimodal_4096LP</vt:lpstr>
      <vt:lpstr>Claranet_cstm_bimodal_1024LP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2021-12-11T21:46:53Z</dcterms:modified>
</cp:coreProperties>
</file>