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Ye\PycharmProjects\Research_Implementing\Smart_Nodes_Routing\"/>
    </mc:Choice>
  </mc:AlternateContent>
  <xr:revisionPtr revIDLastSave="0" documentId="13_ncr:1_{E53C5C0C-9673-45E7-B9B8-4B9187F59699}" xr6:coauthVersionLast="47" xr6:coauthVersionMax="47" xr10:uidLastSave="{00000000-0000-0000-0000-000000000000}"/>
  <bookViews>
    <workbookView xWindow="-120" yWindow="-120" windowWidth="38640" windowHeight="15840" activeTab="4" xr2:uid="{B550FEBA-CBDF-4F8A-ACA3-FAF0BB6C78BC}"/>
  </bookViews>
  <sheets>
    <sheet name="China_Telecom_gravity_1024LP" sheetId="4" r:id="rId1"/>
    <sheet name="China_Telecom_cstm_bimodal_2" sheetId="25" r:id="rId2"/>
    <sheet name="GEANT_gravity_2048LP" sheetId="6" r:id="rId3"/>
    <sheet name="GEANT_gravity_1024LP" sheetId="3" r:id="rId4"/>
    <sheet name="GEANT_cstm_bimodal_2048LP" sheetId="23" r:id="rId5"/>
    <sheet name="ScaleFree30Nodes_gravity_1024LP" sheetId="2" r:id="rId6"/>
    <sheet name="ScaleFree30_cstm_bimodal_4096LP" sheetId="17" r:id="rId7"/>
    <sheet name="GoodNet_Gravity_1024LP" sheetId="1" r:id="rId8"/>
    <sheet name="GoodNet_Bimodal_4096LP" sheetId="27" r:id="rId9"/>
    <sheet name="GoodNet_cstm_Bimodal_1024LP_2" sheetId="18" r:id="rId10"/>
    <sheet name="GoodNet_cstm_Bimodal_4096LP" sheetId="22" r:id="rId11"/>
    <sheet name="GoodNet_cstm_Bimodal_1024LP" sheetId="16" r:id="rId12"/>
    <sheet name="Claranet_Gravity_1024LP" sheetId="19" r:id="rId13"/>
    <sheet name="Claranet_bimodal_4096L" sheetId="26" r:id="rId14"/>
    <sheet name="Claranet_cstm_bimodal_4096LP" sheetId="21" r:id="rId15"/>
    <sheet name="Claranet_cstm_bimodal_1024LP" sheetId="20" r:id="rId16"/>
    <sheet name="T-lex_Gravity_1024LP" sheetId="15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5" i="23" l="1"/>
  <c r="P15" i="23"/>
  <c r="N15" i="23"/>
  <c r="N14" i="23"/>
  <c r="L15" i="23"/>
  <c r="R17" i="23"/>
  <c r="R16" i="23"/>
  <c r="R14" i="23"/>
  <c r="P17" i="23"/>
  <c r="P16" i="23"/>
  <c r="P14" i="23"/>
  <c r="N17" i="23"/>
  <c r="N16" i="23"/>
  <c r="L17" i="23"/>
  <c r="L16" i="23"/>
  <c r="L14" i="23"/>
  <c r="N15" i="27"/>
  <c r="N14" i="27"/>
  <c r="N16" i="27"/>
  <c r="P17" i="27"/>
  <c r="L15" i="26"/>
  <c r="R18" i="27"/>
  <c r="P18" i="27"/>
  <c r="N18" i="27"/>
  <c r="L18" i="27"/>
  <c r="R17" i="27"/>
  <c r="N17" i="27"/>
  <c r="L17" i="27"/>
  <c r="R16" i="27"/>
  <c r="P16" i="27"/>
  <c r="L16" i="27"/>
  <c r="R15" i="27"/>
  <c r="P15" i="27"/>
  <c r="L15" i="27"/>
  <c r="R14" i="27"/>
  <c r="P14" i="27"/>
  <c r="L14" i="27"/>
  <c r="R13" i="27"/>
  <c r="P13" i="27"/>
  <c r="N13" i="27"/>
  <c r="L13" i="27"/>
  <c r="R12" i="27"/>
  <c r="P12" i="27"/>
  <c r="N12" i="27"/>
  <c r="L12" i="27"/>
  <c r="V6" i="27"/>
  <c r="T6" i="27"/>
  <c r="R6" i="27"/>
  <c r="O6" i="27"/>
  <c r="K6" i="27"/>
  <c r="V5" i="27"/>
  <c r="T5" i="27"/>
  <c r="R5" i="27"/>
  <c r="O5" i="27"/>
  <c r="K5" i="27"/>
  <c r="V4" i="27"/>
  <c r="T4" i="27"/>
  <c r="R4" i="27"/>
  <c r="O4" i="27"/>
  <c r="K4" i="27"/>
  <c r="N13" i="26"/>
  <c r="R17" i="26"/>
  <c r="P17" i="26"/>
  <c r="N17" i="26"/>
  <c r="L17" i="26"/>
  <c r="R16" i="26"/>
  <c r="P16" i="26"/>
  <c r="N16" i="26"/>
  <c r="L16" i="26"/>
  <c r="R15" i="26"/>
  <c r="P15" i="26"/>
  <c r="N15" i="26"/>
  <c r="R14" i="26"/>
  <c r="P14" i="26"/>
  <c r="N14" i="26"/>
  <c r="L14" i="26"/>
  <c r="R13" i="26"/>
  <c r="P13" i="26"/>
  <c r="L13" i="26"/>
  <c r="R12" i="26"/>
  <c r="P12" i="26"/>
  <c r="N12" i="26"/>
  <c r="L12" i="26"/>
  <c r="V6" i="26"/>
  <c r="T6" i="26"/>
  <c r="R6" i="26"/>
  <c r="O6" i="26"/>
  <c r="K6" i="26"/>
  <c r="V5" i="26"/>
  <c r="T5" i="26"/>
  <c r="R5" i="26"/>
  <c r="O5" i="26"/>
  <c r="K5" i="26"/>
  <c r="V4" i="26"/>
  <c r="T4" i="26"/>
  <c r="R4" i="26"/>
  <c r="O4" i="26"/>
  <c r="K4" i="26"/>
  <c r="R17" i="25" l="1"/>
  <c r="R15" i="25"/>
  <c r="P14" i="25"/>
  <c r="N14" i="25"/>
  <c r="M21" i="25"/>
  <c r="P13" i="25"/>
  <c r="R18" i="25"/>
  <c r="P18" i="25"/>
  <c r="N18" i="25"/>
  <c r="L18" i="25"/>
  <c r="P17" i="25"/>
  <c r="N17" i="25"/>
  <c r="L17" i="25"/>
  <c r="R16" i="25"/>
  <c r="P16" i="25"/>
  <c r="N16" i="25"/>
  <c r="L16" i="25"/>
  <c r="P15" i="25"/>
  <c r="N15" i="25"/>
  <c r="L15" i="25"/>
  <c r="R14" i="25"/>
  <c r="L14" i="25"/>
  <c r="R13" i="25"/>
  <c r="N13" i="25"/>
  <c r="L13" i="25"/>
  <c r="R12" i="25"/>
  <c r="P12" i="25"/>
  <c r="N12" i="25"/>
  <c r="L12" i="25"/>
  <c r="V6" i="25"/>
  <c r="T6" i="25"/>
  <c r="R6" i="25"/>
  <c r="O6" i="25"/>
  <c r="K6" i="25"/>
  <c r="V5" i="25"/>
  <c r="T5" i="25"/>
  <c r="R5" i="25"/>
  <c r="O5" i="25"/>
  <c r="K5" i="25"/>
  <c r="V4" i="25"/>
  <c r="T4" i="25"/>
  <c r="R4" i="25"/>
  <c r="O4" i="25"/>
  <c r="K4" i="25"/>
  <c r="R13" i="23"/>
  <c r="P13" i="23"/>
  <c r="N13" i="23"/>
  <c r="L13" i="23"/>
  <c r="R12" i="23"/>
  <c r="P12" i="23"/>
  <c r="N12" i="23"/>
  <c r="L12" i="23"/>
  <c r="V6" i="23"/>
  <c r="T6" i="23"/>
  <c r="R6" i="23"/>
  <c r="O6" i="23"/>
  <c r="K6" i="23"/>
  <c r="V5" i="23"/>
  <c r="T5" i="23"/>
  <c r="R5" i="23"/>
  <c r="O5" i="23"/>
  <c r="K5" i="23"/>
  <c r="V4" i="23"/>
  <c r="T4" i="23"/>
  <c r="R4" i="23"/>
  <c r="O4" i="23"/>
  <c r="K4" i="23"/>
  <c r="P13" i="22"/>
  <c r="N13" i="22"/>
  <c r="L13" i="22"/>
  <c r="P12" i="22"/>
  <c r="N12" i="22"/>
  <c r="L12" i="22"/>
  <c r="T6" i="22"/>
  <c r="R6" i="22"/>
  <c r="O6" i="22"/>
  <c r="K6" i="22"/>
  <c r="T5" i="22"/>
  <c r="R5" i="22"/>
  <c r="O5" i="22"/>
  <c r="K5" i="22"/>
  <c r="T4" i="22"/>
  <c r="R4" i="22"/>
  <c r="O4" i="22"/>
  <c r="K4" i="22"/>
  <c r="V6" i="4"/>
  <c r="V5" i="4"/>
  <c r="V4" i="4"/>
  <c r="V6" i="6"/>
  <c r="V5" i="6"/>
  <c r="V4" i="6"/>
  <c r="V6" i="3"/>
  <c r="V5" i="3"/>
  <c r="V4" i="3"/>
  <c r="V6" i="2"/>
  <c r="V5" i="2"/>
  <c r="V4" i="2"/>
  <c r="V6" i="17"/>
  <c r="V5" i="17"/>
  <c r="V4" i="17"/>
  <c r="V6" i="18"/>
  <c r="V5" i="18"/>
  <c r="V4" i="18"/>
  <c r="V6" i="22"/>
  <c r="V5" i="22"/>
  <c r="V4" i="22"/>
  <c r="V6" i="16"/>
  <c r="V5" i="16"/>
  <c r="V4" i="16"/>
  <c r="V6" i="19"/>
  <c r="V5" i="19"/>
  <c r="V4" i="19"/>
  <c r="V6" i="21"/>
  <c r="V5" i="21"/>
  <c r="V4" i="21"/>
  <c r="V6" i="20"/>
  <c r="V5" i="20"/>
  <c r="V4" i="20"/>
  <c r="V6" i="15"/>
  <c r="V5" i="15"/>
  <c r="V4" i="15"/>
  <c r="R18" i="22" l="1"/>
  <c r="P18" i="22"/>
  <c r="N18" i="22"/>
  <c r="L18" i="22"/>
  <c r="R17" i="22"/>
  <c r="P17" i="22"/>
  <c r="N17" i="22"/>
  <c r="L17" i="22"/>
  <c r="R16" i="22"/>
  <c r="P16" i="22"/>
  <c r="N16" i="22"/>
  <c r="L16" i="22"/>
  <c r="R15" i="22"/>
  <c r="P15" i="22"/>
  <c r="N15" i="22"/>
  <c r="L15" i="22"/>
  <c r="R14" i="22"/>
  <c r="P14" i="22"/>
  <c r="N14" i="22"/>
  <c r="L14" i="22"/>
  <c r="R13" i="22"/>
  <c r="R12" i="22"/>
  <c r="R17" i="21"/>
  <c r="P17" i="21"/>
  <c r="N17" i="21"/>
  <c r="L17" i="21"/>
  <c r="R16" i="21"/>
  <c r="P16" i="21"/>
  <c r="N16" i="21"/>
  <c r="L16" i="21"/>
  <c r="R15" i="21"/>
  <c r="P15" i="21"/>
  <c r="N15" i="21"/>
  <c r="L15" i="21"/>
  <c r="R14" i="21"/>
  <c r="P14" i="21"/>
  <c r="N14" i="21"/>
  <c r="L14" i="21"/>
  <c r="R13" i="21"/>
  <c r="P13" i="21"/>
  <c r="N13" i="21"/>
  <c r="L13" i="21"/>
  <c r="R12" i="21"/>
  <c r="P12" i="21"/>
  <c r="N12" i="21"/>
  <c r="L12" i="21"/>
  <c r="T6" i="21"/>
  <c r="R6" i="21"/>
  <c r="O6" i="21"/>
  <c r="K6" i="21"/>
  <c r="T5" i="21"/>
  <c r="R5" i="21"/>
  <c r="O5" i="21"/>
  <c r="K5" i="21"/>
  <c r="T4" i="21"/>
  <c r="R4" i="21"/>
  <c r="O4" i="21"/>
  <c r="K4" i="21"/>
  <c r="R17" i="20" l="1"/>
  <c r="P17" i="20"/>
  <c r="N17" i="20"/>
  <c r="L17" i="20"/>
  <c r="R16" i="20"/>
  <c r="P16" i="20"/>
  <c r="N16" i="20"/>
  <c r="L16" i="20"/>
  <c r="R15" i="20"/>
  <c r="P15" i="20"/>
  <c r="N15" i="20"/>
  <c r="L15" i="20"/>
  <c r="R14" i="20"/>
  <c r="P14" i="20"/>
  <c r="N14" i="20"/>
  <c r="L14" i="20"/>
  <c r="R13" i="20"/>
  <c r="P13" i="20"/>
  <c r="N13" i="20"/>
  <c r="L13" i="20"/>
  <c r="R12" i="20"/>
  <c r="P12" i="20"/>
  <c r="N12" i="20"/>
  <c r="L12" i="20"/>
  <c r="T6" i="20"/>
  <c r="R6" i="20"/>
  <c r="O6" i="20"/>
  <c r="K6" i="20"/>
  <c r="T5" i="20"/>
  <c r="R5" i="20"/>
  <c r="O5" i="20"/>
  <c r="K5" i="20"/>
  <c r="T4" i="20"/>
  <c r="R4" i="20"/>
  <c r="O4" i="20"/>
  <c r="K4" i="20"/>
  <c r="R16" i="19"/>
  <c r="P16" i="19"/>
  <c r="R13" i="19"/>
  <c r="K5" i="19"/>
  <c r="T4" i="19"/>
  <c r="R4" i="19"/>
  <c r="O4" i="19"/>
  <c r="K4" i="19"/>
  <c r="K6" i="19"/>
  <c r="R18" i="18"/>
  <c r="P18" i="18"/>
  <c r="N18" i="18"/>
  <c r="L18" i="18"/>
  <c r="R17" i="18"/>
  <c r="P17" i="18"/>
  <c r="N17" i="18"/>
  <c r="L17" i="18"/>
  <c r="R16" i="18"/>
  <c r="P16" i="18"/>
  <c r="N16" i="18"/>
  <c r="L16" i="18"/>
  <c r="R15" i="18"/>
  <c r="P15" i="18"/>
  <c r="N15" i="18"/>
  <c r="L15" i="18"/>
  <c r="R14" i="18"/>
  <c r="P14" i="18"/>
  <c r="N14" i="18"/>
  <c r="L14" i="18"/>
  <c r="R13" i="18"/>
  <c r="P13" i="18"/>
  <c r="N13" i="18"/>
  <c r="L13" i="18"/>
  <c r="R12" i="18"/>
  <c r="P12" i="18"/>
  <c r="N12" i="18"/>
  <c r="L12" i="18"/>
  <c r="T6" i="18"/>
  <c r="R6" i="18"/>
  <c r="O6" i="18"/>
  <c r="K6" i="18"/>
  <c r="T5" i="18"/>
  <c r="R5" i="18"/>
  <c r="O5" i="18"/>
  <c r="K5" i="18"/>
  <c r="T4" i="18"/>
  <c r="R4" i="18"/>
  <c r="O4" i="18"/>
  <c r="K4" i="18"/>
  <c r="R17" i="17"/>
  <c r="P17" i="17"/>
  <c r="N17" i="17"/>
  <c r="L17" i="17"/>
  <c r="R16" i="17"/>
  <c r="P16" i="17"/>
  <c r="N16" i="17"/>
  <c r="L16" i="17"/>
  <c r="R15" i="17"/>
  <c r="P15" i="17"/>
  <c r="N15" i="17"/>
  <c r="L15" i="17"/>
  <c r="R14" i="17"/>
  <c r="P14" i="17"/>
  <c r="N14" i="17"/>
  <c r="L14" i="17"/>
  <c r="R13" i="17"/>
  <c r="P13" i="17"/>
  <c r="N13" i="17"/>
  <c r="L13" i="17"/>
  <c r="R12" i="17"/>
  <c r="P12" i="17"/>
  <c r="N12" i="17"/>
  <c r="L12" i="17"/>
  <c r="T6" i="17"/>
  <c r="R6" i="17"/>
  <c r="O6" i="17"/>
  <c r="K6" i="17"/>
  <c r="T5" i="17"/>
  <c r="R5" i="17"/>
  <c r="O5" i="17"/>
  <c r="K5" i="17"/>
  <c r="T4" i="17"/>
  <c r="R4" i="17"/>
  <c r="O4" i="17"/>
  <c r="K4" i="17"/>
  <c r="R13" i="16"/>
  <c r="P13" i="16"/>
  <c r="N13" i="16"/>
  <c r="L13" i="16"/>
  <c r="R18" i="16"/>
  <c r="P18" i="16"/>
  <c r="N18" i="16"/>
  <c r="L18" i="16"/>
  <c r="R17" i="16"/>
  <c r="P17" i="16"/>
  <c r="N17" i="16"/>
  <c r="L17" i="16"/>
  <c r="R16" i="16"/>
  <c r="P16" i="16"/>
  <c r="N16" i="16"/>
  <c r="L16" i="16"/>
  <c r="R15" i="16"/>
  <c r="P15" i="16"/>
  <c r="N15" i="16"/>
  <c r="L15" i="16"/>
  <c r="R14" i="16"/>
  <c r="P14" i="16"/>
  <c r="N14" i="16"/>
  <c r="L14" i="16"/>
  <c r="R12" i="16"/>
  <c r="P12" i="16"/>
  <c r="N12" i="16"/>
  <c r="L12" i="16"/>
  <c r="T6" i="16"/>
  <c r="R6" i="16"/>
  <c r="O6" i="16"/>
  <c r="K6" i="16"/>
  <c r="T5" i="16"/>
  <c r="R5" i="16"/>
  <c r="O5" i="16"/>
  <c r="K5" i="16"/>
  <c r="T4" i="16"/>
  <c r="R4" i="16"/>
  <c r="O4" i="16"/>
  <c r="K4" i="16"/>
  <c r="R17" i="15"/>
  <c r="N17" i="15"/>
  <c r="L17" i="15"/>
  <c r="L15" i="15"/>
  <c r="R14" i="15"/>
  <c r="L14" i="15"/>
  <c r="L12" i="15"/>
  <c r="O6" i="15"/>
  <c r="K6" i="15"/>
  <c r="O5" i="15"/>
  <c r="T4" i="15"/>
  <c r="R4" i="15"/>
  <c r="O4" i="15"/>
  <c r="K4" i="15"/>
  <c r="R16" i="15"/>
  <c r="P17" i="15"/>
  <c r="R6" i="15"/>
  <c r="L16" i="15"/>
  <c r="K5" i="15"/>
  <c r="R17" i="6"/>
  <c r="P17" i="6"/>
  <c r="N17" i="6"/>
  <c r="L17" i="6"/>
  <c r="R16" i="6"/>
  <c r="P16" i="6"/>
  <c r="N16" i="6"/>
  <c r="L16" i="6"/>
  <c r="R15" i="6"/>
  <c r="P15" i="6"/>
  <c r="N15" i="6"/>
  <c r="L15" i="6"/>
  <c r="R14" i="6"/>
  <c r="P14" i="6"/>
  <c r="N14" i="6"/>
  <c r="L14" i="6"/>
  <c r="R13" i="6"/>
  <c r="P13" i="6"/>
  <c r="N13" i="6"/>
  <c r="L13" i="6"/>
  <c r="R12" i="6"/>
  <c r="P12" i="6"/>
  <c r="N12" i="6"/>
  <c r="L12" i="6"/>
  <c r="T6" i="6"/>
  <c r="R6" i="6"/>
  <c r="O6" i="6"/>
  <c r="K6" i="6"/>
  <c r="T5" i="6"/>
  <c r="R5" i="6"/>
  <c r="O5" i="6"/>
  <c r="K5" i="6"/>
  <c r="T4" i="6"/>
  <c r="R4" i="6"/>
  <c r="O4" i="6"/>
  <c r="K4" i="6"/>
  <c r="T6" i="4"/>
  <c r="T5" i="4"/>
  <c r="T4" i="4"/>
  <c r="R6" i="4"/>
  <c r="R5" i="4"/>
  <c r="R4" i="4"/>
  <c r="O6" i="4"/>
  <c r="O5" i="4"/>
  <c r="O4" i="4"/>
  <c r="K6" i="4"/>
  <c r="K5" i="4"/>
  <c r="K4" i="4"/>
  <c r="T6" i="3"/>
  <c r="T5" i="3"/>
  <c r="T4" i="3"/>
  <c r="R6" i="3"/>
  <c r="R5" i="3"/>
  <c r="R4" i="3"/>
  <c r="O6" i="3"/>
  <c r="O5" i="3"/>
  <c r="O4" i="3"/>
  <c r="K6" i="3"/>
  <c r="K5" i="3"/>
  <c r="K4" i="3"/>
  <c r="O6" i="2"/>
  <c r="O5" i="2"/>
  <c r="O4" i="2"/>
  <c r="R6" i="2"/>
  <c r="R5" i="2"/>
  <c r="R4" i="2"/>
  <c r="T6" i="2"/>
  <c r="T5" i="2"/>
  <c r="T4" i="2"/>
  <c r="L13" i="19" l="1"/>
  <c r="L16" i="19"/>
  <c r="O5" i="19"/>
  <c r="N13" i="19"/>
  <c r="N16" i="19"/>
  <c r="L14" i="19"/>
  <c r="L17" i="19"/>
  <c r="P13" i="19"/>
  <c r="T5" i="19"/>
  <c r="O6" i="19"/>
  <c r="N14" i="19"/>
  <c r="N17" i="19"/>
  <c r="R6" i="19"/>
  <c r="P14" i="19"/>
  <c r="P17" i="19"/>
  <c r="R5" i="19"/>
  <c r="T6" i="19"/>
  <c r="R14" i="19"/>
  <c r="R17" i="19"/>
  <c r="L12" i="19"/>
  <c r="L15" i="19"/>
  <c r="N12" i="19"/>
  <c r="N15" i="19"/>
  <c r="P12" i="19"/>
  <c r="P15" i="19"/>
  <c r="R12" i="19"/>
  <c r="R15" i="19"/>
  <c r="N16" i="15"/>
  <c r="T6" i="15"/>
  <c r="N12" i="15"/>
  <c r="N15" i="15"/>
  <c r="P12" i="15"/>
  <c r="P15" i="15"/>
  <c r="R12" i="15"/>
  <c r="R15" i="15"/>
  <c r="L13" i="15"/>
  <c r="N13" i="15"/>
  <c r="R5" i="15"/>
  <c r="P13" i="15"/>
  <c r="P16" i="15"/>
  <c r="T5" i="15"/>
  <c r="R13" i="15"/>
  <c r="N14" i="15"/>
  <c r="P14" i="15"/>
  <c r="R18" i="4"/>
  <c r="P18" i="4"/>
  <c r="N18" i="4"/>
  <c r="L18" i="4"/>
  <c r="R17" i="4"/>
  <c r="R16" i="4"/>
  <c r="R15" i="4"/>
  <c r="R14" i="4"/>
  <c r="R13" i="4"/>
  <c r="R12" i="4"/>
  <c r="R17" i="2"/>
  <c r="R16" i="2"/>
  <c r="R15" i="2"/>
  <c r="R14" i="2"/>
  <c r="R13" i="2"/>
  <c r="R12" i="2"/>
  <c r="R17" i="3" l="1"/>
  <c r="R16" i="3"/>
  <c r="R15" i="3"/>
  <c r="R14" i="3"/>
  <c r="R13" i="3"/>
  <c r="R12" i="3"/>
  <c r="P17" i="4"/>
  <c r="N17" i="4"/>
  <c r="L17" i="4"/>
  <c r="P16" i="4"/>
  <c r="N16" i="4"/>
  <c r="L16" i="4"/>
  <c r="P15" i="4"/>
  <c r="N15" i="4"/>
  <c r="L15" i="4"/>
  <c r="P14" i="4"/>
  <c r="N14" i="4"/>
  <c r="L14" i="4"/>
  <c r="P13" i="4"/>
  <c r="N13" i="4"/>
  <c r="L13" i="4"/>
  <c r="P12" i="4"/>
  <c r="N12" i="4"/>
  <c r="L12" i="4"/>
  <c r="P17" i="3"/>
  <c r="N17" i="3"/>
  <c r="L17" i="3"/>
  <c r="P16" i="3"/>
  <c r="N16" i="3"/>
  <c r="L16" i="3"/>
  <c r="P15" i="3"/>
  <c r="N15" i="3"/>
  <c r="L15" i="3"/>
  <c r="P14" i="3"/>
  <c r="N14" i="3"/>
  <c r="L14" i="3"/>
  <c r="P13" i="3"/>
  <c r="N13" i="3"/>
  <c r="L13" i="3"/>
  <c r="P12" i="3"/>
  <c r="N12" i="3"/>
  <c r="L12" i="3"/>
  <c r="P17" i="2"/>
  <c r="P16" i="2"/>
  <c r="P15" i="2"/>
  <c r="P14" i="2"/>
  <c r="P13" i="2"/>
  <c r="P12" i="2"/>
  <c r="N17" i="2"/>
  <c r="N16" i="2"/>
  <c r="N15" i="2"/>
  <c r="N14" i="2"/>
  <c r="N13" i="2"/>
  <c r="N12" i="2"/>
  <c r="L17" i="2"/>
  <c r="L16" i="2"/>
  <c r="L15" i="2"/>
  <c r="L14" i="2"/>
  <c r="L13" i="2"/>
  <c r="L12" i="2"/>
  <c r="J4" i="2"/>
  <c r="J3" i="2"/>
  <c r="S4" i="1"/>
  <c r="P4" i="1"/>
  <c r="M4" i="1"/>
  <c r="J4" i="1"/>
  <c r="M3" i="1"/>
  <c r="J3" i="1"/>
  <c r="S3" i="1"/>
  <c r="P3" i="1"/>
  <c r="U3" i="1"/>
  <c r="R12" i="1" l="1"/>
  <c r="V6" i="1"/>
  <c r="V5" i="1"/>
  <c r="V4" i="1"/>
  <c r="K4" i="1"/>
  <c r="T4" i="1"/>
  <c r="R4" i="1"/>
  <c r="O4" i="1"/>
  <c r="K6" i="2"/>
  <c r="K5" i="2"/>
  <c r="K4" i="2"/>
  <c r="P16" i="1"/>
  <c r="P13" i="1"/>
  <c r="P17" i="1"/>
  <c r="P15" i="1"/>
  <c r="P14" i="1"/>
  <c r="T6" i="1"/>
  <c r="T5" i="1"/>
  <c r="P12" i="1"/>
  <c r="P18" i="1"/>
  <c r="N17" i="1"/>
  <c r="R5" i="1"/>
  <c r="N15" i="1"/>
  <c r="N13" i="1"/>
  <c r="N18" i="1"/>
  <c r="R6" i="1"/>
  <c r="N14" i="1"/>
  <c r="N12" i="1"/>
  <c r="N16" i="1"/>
  <c r="K5" i="1"/>
  <c r="K6" i="1"/>
  <c r="L18" i="1"/>
  <c r="L16" i="1"/>
  <c r="L15" i="1"/>
  <c r="L17" i="1"/>
  <c r="L14" i="1"/>
  <c r="L13" i="1"/>
  <c r="L12" i="1"/>
  <c r="O6" i="1"/>
  <c r="O5" i="1"/>
  <c r="R18" i="1"/>
  <c r="R17" i="1"/>
  <c r="R16" i="1"/>
  <c r="R15" i="1"/>
  <c r="R14" i="1"/>
  <c r="R13" i="1"/>
</calcChain>
</file>

<file path=xl/sharedStrings.xml><?xml version="1.0" encoding="utf-8"?>
<sst xmlns="http://schemas.openxmlformats.org/spreadsheetml/2006/main" count="573" uniqueCount="119">
  <si>
    <t>Number of Nodes</t>
  </si>
  <si>
    <t>Number of links</t>
  </si>
  <si>
    <t>Smart node set</t>
  </si>
  <si>
    <t>{5,7,9,12,15}</t>
  </si>
  <si>
    <t>Training Set:</t>
  </si>
  <si>
    <t>Test Set:</t>
  </si>
  <si>
    <t xml:space="preserve"> Gravity Traffic, 1024 TMs, 30% sparsity</t>
  </si>
  <si>
    <t>LP Set:</t>
  </si>
  <si>
    <t>Description</t>
  </si>
  <si>
    <t>Optimal Expected Congestion</t>
  </si>
  <si>
    <t>Reduce source- destination to destination routing congestion</t>
  </si>
  <si>
    <t>Oblivious Mean Congestion</t>
  </si>
  <si>
    <t>Mean Traffic Matrix optimal routing scheme expected congestion</t>
  </si>
  <si>
    <t>Smart Nodes Set size</t>
  </si>
  <si>
    <t>“Smart Nodes” by evaluating all hubs options</t>
  </si>
  <si>
    <t>None</t>
  </si>
  <si>
    <t>"-1 (No optimization, just smart weight init)"</t>
  </si>
  <si>
    <t>Expected Congestion of Test Set 0</t>
  </si>
  <si>
    <t>Expected Congestion of Test Set 1</t>
  </si>
  <si>
    <t>Expected Congestion of Test Set 2</t>
  </si>
  <si>
    <t>0 just RL</t>
  </si>
  <si>
    <t>{0,1,2,3}</t>
  </si>
  <si>
    <t>(5,7,9,12,15) 1.09425</t>
  </si>
  <si>
    <t>(12,) 1.167</t>
  </si>
  <si>
    <t>(12, 15) 1.1494</t>
  </si>
  <si>
    <t>(7, 12, 15) 1.133</t>
  </si>
  <si>
    <t>(5, 9, 12, 15) 1.115</t>
  </si>
  <si>
    <t>(0,) 1.49</t>
  </si>
  <si>
    <t>(0, 1, 2, 3) 1.398</t>
  </si>
  <si>
    <t>(0, 2) 1.462</t>
  </si>
  <si>
    <t>(0, 2, 3) 1.43</t>
  </si>
  <si>
    <t>{2,4,9,23}</t>
  </si>
  <si>
    <t>(4,) 1.904</t>
  </si>
  <si>
    <t>(2, 4, 9, 23) 1.834</t>
  </si>
  <si>
    <t>{8, 18, 27, 28, 39}</t>
  </si>
  <si>
    <t>(4, 23)  1.87</t>
  </si>
  <si>
    <t>LP</t>
  </si>
  <si>
    <t>(4, 9, 23)  1.8446</t>
  </si>
  <si>
    <t>(28,)1.7077</t>
  </si>
  <si>
    <t>(8, 18, 27, 28, 39)1.507</t>
  </si>
  <si>
    <t>(28, 39) 1.643</t>
  </si>
  <si>
    <t>(8, 18, 28, 39)1.541</t>
  </si>
  <si>
    <t>(8, 28, 39) 1.584</t>
  </si>
  <si>
    <t>(4,) 1.912</t>
  </si>
  <si>
    <t>(4, 23) 1.875</t>
  </si>
  <si>
    <t>(4, 9, 23) 1.853</t>
  </si>
  <si>
    <t>(2, 4, 9, 23)1.846</t>
  </si>
  <si>
    <t>{2,3,10,11}</t>
  </si>
  <si>
    <t>(3,) 1.25128</t>
  </si>
  <si>
    <t>(2, 3, 10, 11) 1.12889</t>
  </si>
  <si>
    <t>(3, 10, 11) 1.1577</t>
  </si>
  <si>
    <t>(3, 11) 1.1967</t>
  </si>
  <si>
    <t>(5, 7, 9, 12, 15) 1.37686</t>
  </si>
  <si>
    <t>(7, 9, 12, 15) 1.38173</t>
  </si>
  <si>
    <t>(12,) 1.42948</t>
  </si>
  <si>
    <t>(12, 15) 1.4105</t>
  </si>
  <si>
    <t>(7, 12, 15)  1.39551</t>
  </si>
  <si>
    <t xml:space="preserve"> Bimodal Traffic, 1024 TMs, 40% sparsity G_1 (5,1) G_2 (1,0.2)</t>
  </si>
  <si>
    <t>{3,10,12,14}</t>
  </si>
  <si>
    <t>(3, 10, 12, 14) 1.68054</t>
  </si>
  <si>
    <t>(14,)  1.77563</t>
  </si>
  <si>
    <t>(3, 14) 1.7243</t>
  </si>
  <si>
    <t>(3, 12, 14)  1.68801</t>
  </si>
  <si>
    <t>(3,) 1.54368</t>
  </si>
  <si>
    <t>(3, 10, 12, 14) 1.49208</t>
  </si>
  <si>
    <t>(3, 12, 14) 1.49809</t>
  </si>
  <si>
    <t>(3, 14) 1.52449</t>
  </si>
  <si>
    <t>(0, 1, 2, 3) 2.18557</t>
  </si>
  <si>
    <t xml:space="preserve"> Bimodal Traffic,4096 TMs, 40% sparsity G_1 (5,1) G_2 (1,0.2)</t>
  </si>
  <si>
    <t>(3,) 2.22107</t>
  </si>
  <si>
    <t>(0, 2, 3)  2.19509</t>
  </si>
  <si>
    <t>(0, 3) 2.20886</t>
  </si>
  <si>
    <t xml:space="preserve"> Gravity Traffic, 2048 TMs, 30% sparsity</t>
  </si>
  <si>
    <t>`</t>
  </si>
  <si>
    <t>(3) 1.55529</t>
  </si>
  <si>
    <t>(3, 14) 1.53689</t>
  </si>
  <si>
    <t>(3, 12, 14) 1.50812</t>
  </si>
  <si>
    <t>(3,10,12,14) 1.50241</t>
  </si>
  <si>
    <t>LP Set</t>
  </si>
  <si>
    <t>(12,) 1.97294</t>
  </si>
  <si>
    <t>(12, 15) 1.93067</t>
  </si>
  <si>
    <t>(7, 9, 12, 15) 1.85457</t>
  </si>
  <si>
    <t>(9, 12, 15) 1.88799</t>
  </si>
  <si>
    <t>(12,) 1.95014</t>
  </si>
  <si>
    <t>(9, 12, 15) 1.87841</t>
  </si>
  <si>
    <t>(5, 7, 9, 12, 15) 1.84055</t>
  </si>
  <si>
    <t>(12, 15) 1.91806</t>
  </si>
  <si>
    <t>(7, 9, 12, 15) 1.84918</t>
  </si>
  <si>
    <t>(5, 7, 9, 12, 15)  1.82899</t>
  </si>
  <si>
    <t xml:space="preserve"> Bimodal Traffic, 1024 TMs, 40% sparsity G_1 (0.1,0.05)  G_2 (0.01,0.005)</t>
  </si>
  <si>
    <t xml:space="preserve"> Bimodal Traffic, 2048 TMs, 40% sparsity G_1 (0.1,0.05)  G_2 (0.01,0.005)</t>
  </si>
  <si>
    <t xml:space="preserve"> Bimodal Traffic, 1024 TMs, 30% sparsity G_1 (2.0,0.2)  G_2 (0.2,0.02)</t>
  </si>
  <si>
    <t>(0, 2, 4, 9) 1.87753</t>
  </si>
  <si>
    <t>(39,)  1.68247</t>
  </si>
  <si>
    <t>(39, 28) 1.68132</t>
  </si>
  <si>
    <t>(8, 39, 27, 28)  1.68056</t>
  </si>
  <si>
    <t>(8, 39, 28) 1.68101</t>
  </si>
  <si>
    <t>(8, 18, 27, 28, 39  1.68055</t>
  </si>
  <si>
    <t>Custom Bimodal Traffic, 1024 TMs, 40% sparsity G_1 (5,1) G_2 (0.5,0.1)</t>
  </si>
  <si>
    <t>Custom Bimodal Traffic, 4096 TMs, 40% sparsity G_1 (5,1) G_2 (0.5,0.1)</t>
  </si>
  <si>
    <t>(3,) 2.70483</t>
  </si>
  <si>
    <t>(3, 14) 2.68502</t>
  </si>
  <si>
    <t>(3, 12, 14) 2.66095</t>
  </si>
  <si>
    <t>(3,10,12,14) 2.65634</t>
  </si>
  <si>
    <t>Bimodal Traffic, 1024 TMs, 40% sparsity, G_1 Ratio 20% G_1 (5,1) G_2 (0.5,0.1)</t>
  </si>
  <si>
    <t xml:space="preserve"> Custom Bimodal Traffic, 1024 TMs, 50% sparsity G_1 (50,10) G_2 (1,0.2)</t>
  </si>
  <si>
    <t>Custom Bimodal Traffic, 1024 TMs, 40% sparsity G_1 (30,5) G_2 (4,1)</t>
  </si>
  <si>
    <t xml:space="preserve"> Bimodal Traffic, 1024 TMs, 50% sparsity G_1 ratio 20% G_1 (50,10) G_2 (1,0.2)</t>
  </si>
  <si>
    <t xml:space="preserve"> Bimodal Traffic, 4096 TMs, 50% sparsity G_1 ratio 20% G_1 (50,10) G_2 (1,0.2)</t>
  </si>
  <si>
    <t>(12,) 4.12622</t>
  </si>
  <si>
    <t>(9, 12, 15) 4.09865</t>
  </si>
  <si>
    <t>(7, 9, 12, 15) 4.07875</t>
  </si>
  <si>
    <t>(5, 7, 9, 12, 15)  4.0726</t>
  </si>
  <si>
    <t>(12, 15) 4.10813</t>
  </si>
  <si>
    <t>Link {0, 13} is just 45 Mb/s and most of capacities are 10Gb</t>
  </si>
  <si>
    <t>(13,) 21.5037</t>
  </si>
  <si>
    <t>(4, 9)  20.804</t>
  </si>
  <si>
    <t>(4,9,13) 19.8969</t>
  </si>
  <si>
    <t>(0, 4, 9, 13)  18.6761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</si>
</sst>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%"/>
    <numFmt numFmtId="166" formatCode="0.0000"/>
    <numFmt numFmtId="168" formatCode="0.0000%"/>
  </numFmts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4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3" fillId="2" borderId="1" xfId="1" applyFont="1" applyAlignment="1">
      <alignment horizontal="center" vertical="center" wrapText="1"/>
    </xf>
    <xf numFmtId="10" fontId="1" fillId="2" borderId="1" xfId="2" applyNumberFormat="1" applyFont="1" applyFill="1" applyBorder="1" applyAlignment="1">
      <alignment horizontal="center" vertical="center"/>
    </xf>
    <xf numFmtId="165" fontId="1" fillId="2" borderId="1" xfId="2" applyNumberFormat="1" applyFont="1" applyFill="1" applyBorder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164" fontId="1" fillId="2" borderId="1" xfId="1" applyNumberFormat="1" applyAlignment="1">
      <alignment horizontal="center" vertical="center"/>
    </xf>
    <xf numFmtId="0" fontId="1" fillId="3" borderId="1" xfId="1" applyFill="1" applyAlignment="1">
      <alignment horizontal="center" vertical="center" wrapText="1"/>
    </xf>
    <xf numFmtId="10" fontId="1" fillId="3" borderId="1" xfId="2" applyNumberFormat="1" applyFont="1" applyFill="1" applyBorder="1" applyAlignment="1">
      <alignment horizontal="center" vertical="center"/>
    </xf>
    <xf numFmtId="0" fontId="1" fillId="3" borderId="1" xfId="1" applyFill="1" applyAlignment="1">
      <alignment horizontal="center" vertical="center"/>
    </xf>
    <xf numFmtId="0" fontId="0" fillId="0" borderId="0" xfId="0"/>
    <xf numFmtId="0" fontId="1" fillId="4" borderId="1" xfId="1" applyFill="1" applyAlignment="1">
      <alignment horizontal="center" vertical="center" wrapText="1"/>
    </xf>
    <xf numFmtId="166" fontId="1" fillId="2" borderId="1" xfId="1" applyNumberFormat="1" applyAlignment="1">
      <alignment horizontal="center" vertical="center" wrapText="1"/>
    </xf>
    <xf numFmtId="0" fontId="0" fillId="0" borderId="0" xfId="0"/>
    <xf numFmtId="0" fontId="0" fillId="0" borderId="0" xfId="0"/>
    <xf numFmtId="10" fontId="1" fillId="4" borderId="1" xfId="2" applyNumberFormat="1" applyFont="1" applyFill="1" applyBorder="1" applyAlignment="1">
      <alignment horizontal="center" vertical="center"/>
    </xf>
    <xf numFmtId="0" fontId="1" fillId="4" borderId="1" xfId="1" applyFill="1" applyAlignment="1">
      <alignment horizontal="center" vertical="center"/>
    </xf>
    <xf numFmtId="166" fontId="1" fillId="2" borderId="1" xfId="1" applyNumberFormat="1" applyAlignment="1">
      <alignment horizontal="center" vertical="center"/>
    </xf>
    <xf numFmtId="0" fontId="0" fillId="0" borderId="0" xfId="0"/>
    <xf numFmtId="0" fontId="0" fillId="0" borderId="0" xfId="0"/>
    <xf numFmtId="10" fontId="1" fillId="2" borderId="1" xfId="1" applyNumberFormat="1" applyAlignment="1">
      <alignment horizontal="center" vertical="center"/>
    </xf>
    <xf numFmtId="10" fontId="1" fillId="3" borderId="1" xfId="1" applyNumberFormat="1" applyFill="1" applyAlignment="1">
      <alignment horizontal="center" vertical="center"/>
    </xf>
    <xf numFmtId="166" fontId="1" fillId="3" borderId="1" xfId="1" applyNumberFormat="1" applyFill="1" applyAlignment="1">
      <alignment horizontal="center" vertical="center" wrapText="1"/>
    </xf>
    <xf numFmtId="166" fontId="1" fillId="3" borderId="1" xfId="1" applyNumberFormat="1" applyFill="1" applyAlignment="1">
      <alignment horizontal="center" vertical="center"/>
    </xf>
    <xf numFmtId="10" fontId="1" fillId="5" borderId="1" xfId="2" applyNumberFormat="1" applyFont="1" applyFill="1" applyBorder="1" applyAlignment="1">
      <alignment horizontal="center" vertical="center"/>
    </xf>
    <xf numFmtId="0" fontId="1" fillId="5" borderId="1" xfId="1" applyFill="1" applyAlignment="1">
      <alignment horizontal="center" vertical="center"/>
    </xf>
    <xf numFmtId="0" fontId="1" fillId="5" borderId="1" xfId="1" applyFill="1" applyAlignment="1">
      <alignment horizontal="center" vertical="center" wrapText="1"/>
    </xf>
    <xf numFmtId="0" fontId="0" fillId="0" borderId="0" xfId="0"/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1" fillId="7" borderId="1" xfId="1" applyFill="1" applyAlignment="1">
      <alignment horizontal="center" vertical="center" wrapText="1"/>
    </xf>
    <xf numFmtId="166" fontId="1" fillId="7" borderId="1" xfId="1" applyNumberFormat="1" applyFill="1" applyAlignment="1">
      <alignment horizontal="center" vertical="center" wrapText="1"/>
    </xf>
    <xf numFmtId="10" fontId="1" fillId="7" borderId="1" xfId="1" applyNumberFormat="1" applyFill="1" applyAlignment="1">
      <alignment horizontal="center" vertical="center"/>
    </xf>
    <xf numFmtId="166" fontId="1" fillId="7" borderId="1" xfId="1" applyNumberFormat="1" applyFill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10" fontId="1" fillId="8" borderId="1" xfId="2" applyNumberFormat="1" applyFont="1" applyFill="1" applyBorder="1" applyAlignment="1">
      <alignment horizontal="center" vertical="center"/>
    </xf>
    <xf numFmtId="166" fontId="1" fillId="8" borderId="1" xfId="1" applyNumberFormat="1" applyFill="1" applyAlignment="1">
      <alignment horizontal="center" vertical="center"/>
    </xf>
    <xf numFmtId="0" fontId="1" fillId="8" borderId="1" xfId="1" applyFill="1" applyAlignment="1">
      <alignment horizontal="center" vertical="center" wrapText="1"/>
    </xf>
    <xf numFmtId="10" fontId="1" fillId="8" borderId="1" xfId="1" applyNumberFormat="1" applyFill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10" fontId="1" fillId="2" borderId="2" xfId="2" applyNumberFormat="1" applyFont="1" applyFill="1" applyBorder="1" applyAlignment="1">
      <alignment horizontal="center" vertical="center"/>
    </xf>
    <xf numFmtId="10" fontId="1" fillId="2" borderId="3" xfId="2" applyNumberFormat="1" applyFont="1" applyFill="1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164" fontId="3" fillId="2" borderId="2" xfId="1" applyNumberFormat="1" applyFont="1" applyBorder="1" applyAlignment="1">
      <alignment horizontal="center" vertical="center"/>
    </xf>
    <xf numFmtId="164" fontId="3" fillId="2" borderId="3" xfId="1" applyNumberFormat="1" applyFont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9" fontId="1" fillId="2" borderId="2" xfId="2" applyFont="1" applyFill="1" applyBorder="1" applyAlignment="1">
      <alignment horizontal="center" vertical="center"/>
    </xf>
    <xf numFmtId="9" fontId="1" fillId="2" borderId="3" xfId="2" applyFont="1" applyFill="1" applyBorder="1" applyAlignment="1">
      <alignment horizontal="center" vertical="center"/>
    </xf>
    <xf numFmtId="166" fontId="1" fillId="2" borderId="2" xfId="1" applyNumberFormat="1" applyBorder="1" applyAlignment="1">
      <alignment horizontal="center" vertical="center"/>
    </xf>
    <xf numFmtId="166" fontId="1" fillId="2" borderId="3" xfId="1" applyNumberFormat="1" applyBorder="1" applyAlignment="1">
      <alignment horizontal="center" vertical="center"/>
    </xf>
    <xf numFmtId="166" fontId="3" fillId="2" borderId="2" xfId="1" applyNumberFormat="1" applyFont="1" applyBorder="1" applyAlignment="1">
      <alignment horizontal="center" vertical="center"/>
    </xf>
    <xf numFmtId="166" fontId="3" fillId="2" borderId="4" xfId="1" applyNumberFormat="1" applyFont="1" applyBorder="1" applyAlignment="1">
      <alignment horizontal="center" vertical="center"/>
    </xf>
    <xf numFmtId="166" fontId="3" fillId="2" borderId="3" xfId="1" applyNumberFormat="1" applyFont="1" applyBorder="1" applyAlignment="1">
      <alignment horizontal="center" vertical="center"/>
    </xf>
    <xf numFmtId="164" fontId="3" fillId="2" borderId="4" xfId="1" applyNumberFormat="1" applyFont="1" applyBorder="1" applyAlignment="1">
      <alignment horizontal="center" vertical="center"/>
    </xf>
    <xf numFmtId="164" fontId="1" fillId="2" borderId="2" xfId="1" applyNumberFormat="1" applyBorder="1" applyAlignment="1">
      <alignment horizontal="center" vertical="center"/>
    </xf>
    <xf numFmtId="164" fontId="1" fillId="2" borderId="3" xfId="1" applyNumberFormat="1" applyBorder="1" applyAlignment="1">
      <alignment horizontal="center" vertical="center"/>
    </xf>
    <xf numFmtId="168" fontId="1" fillId="2" borderId="1" xfId="1" applyNumberFormat="1" applyAlignment="1">
      <alignment horizontal="center" vertical="center"/>
    </xf>
  </cellXfs>
  <cellStyles count="3"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China_Telecom_gravity_1024LP!$L$12:$L$18</c:f>
              <c:numCache>
                <c:formatCode>0.00%</c:formatCode>
                <c:ptCount val="7"/>
                <c:pt idx="0">
                  <c:v>0.44195288106727215</c:v>
                </c:pt>
                <c:pt idx="1">
                  <c:v>0.2448197558898666</c:v>
                </c:pt>
                <c:pt idx="2">
                  <c:v>0.22899517456713037</c:v>
                </c:pt>
                <c:pt idx="3">
                  <c:v>0.1862049389724667</c:v>
                </c:pt>
                <c:pt idx="4">
                  <c:v>0.1637099063298324</c:v>
                </c:pt>
                <c:pt idx="5">
                  <c:v>0.14433721260289523</c:v>
                </c:pt>
                <c:pt idx="6">
                  <c:v>0.12822878228782297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1-4A80-B12F-095F82B9114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China_Telecom_gravity_1024LP!$N$12:$N$18</c:f>
              <c:numCache>
                <c:formatCode>0.00%</c:formatCode>
                <c:ptCount val="7"/>
                <c:pt idx="0">
                  <c:v>0.43606464417351831</c:v>
                </c:pt>
                <c:pt idx="1">
                  <c:v>0.25347320669123885</c:v>
                </c:pt>
                <c:pt idx="2">
                  <c:v>0.22660901616104323</c:v>
                </c:pt>
                <c:pt idx="3">
                  <c:v>0.2021548057839524</c:v>
                </c:pt>
                <c:pt idx="4">
                  <c:v>0.16926566487099515</c:v>
                </c:pt>
                <c:pt idx="5">
                  <c:v>0.13935355826481421</c:v>
                </c:pt>
                <c:pt idx="6">
                  <c:v>0.12546073149985837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1-4A80-B12F-095F82B9114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China_Telecom_gravity_1024LP!$P$12:$P$18</c:f>
              <c:numCache>
                <c:formatCode>0.00%</c:formatCode>
                <c:ptCount val="7"/>
                <c:pt idx="0">
                  <c:v>0.44397779043280194</c:v>
                </c:pt>
                <c:pt idx="1">
                  <c:v>0.25911161731207288</c:v>
                </c:pt>
                <c:pt idx="2">
                  <c:v>0.22978359908883816</c:v>
                </c:pt>
                <c:pt idx="3">
                  <c:v>0.19597095671981757</c:v>
                </c:pt>
                <c:pt idx="4">
                  <c:v>0.1636531890660593</c:v>
                </c:pt>
                <c:pt idx="5">
                  <c:v>0.1412300683371297</c:v>
                </c:pt>
                <c:pt idx="6">
                  <c:v>0.1252135535307517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1-4A80-B12F-095F82B9114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China_Telecom_gravity_1024LP!$R$12:$R$18</c:f>
              <c:numCache>
                <c:formatCode>0.00%</c:formatCode>
                <c:ptCount val="7"/>
                <c:pt idx="0">
                  <c:v>0.43846757508739409</c:v>
                </c:pt>
                <c:pt idx="1">
                  <c:v>0.25290718413355218</c:v>
                </c:pt>
                <c:pt idx="2">
                  <c:v>0.22565456231718639</c:v>
                </c:pt>
                <c:pt idx="3">
                  <c:v>0.1721481058714418</c:v>
                </c:pt>
                <c:pt idx="4">
                  <c:v>0.13226796033388033</c:v>
                </c:pt>
                <c:pt idx="5">
                  <c:v>0.10087750588571009</c:v>
                </c:pt>
                <c:pt idx="6">
                  <c:v>8.318470428765079E-2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F-4035-B91A-6859D9637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GoodNet_cstm_Bimodal_1024LP_2!$I$12:$I$18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GoodNet_cstm_Bimodal_1024LP_2!$L$12:$L$18</c:f>
              <c:numCache>
                <c:formatCode>0.00%</c:formatCode>
                <c:ptCount val="7"/>
                <c:pt idx="0">
                  <c:v>6.2684769148278363E-2</c:v>
                </c:pt>
                <c:pt idx="1">
                  <c:v>5.8168498168498006E-2</c:v>
                </c:pt>
                <c:pt idx="2">
                  <c:v>5.5800000000000072E-2</c:v>
                </c:pt>
                <c:pt idx="3">
                  <c:v>4.2300000000000004E-2</c:v>
                </c:pt>
                <c:pt idx="4">
                  <c:v>3.8599999999999968E-2</c:v>
                </c:pt>
                <c:pt idx="5">
                  <c:v>3.5199999999999898E-2</c:v>
                </c:pt>
                <c:pt idx="6">
                  <c:v>2.50999999999999E-2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D-4EA9-8C0A-E3B850DDEB68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GoodNet_cstm_Bimodal_1024LP_2!$I$12:$I$18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GoodNet_cstm_Bimodal_1024LP_2!$N$12:$N$18</c:f>
              <c:numCache>
                <c:formatCode>0.00%</c:formatCode>
                <c:ptCount val="7"/>
                <c:pt idx="0">
                  <c:v>5.8608913838664733E-2</c:v>
                </c:pt>
                <c:pt idx="1">
                  <c:v>4.7792581538173673E-2</c:v>
                </c:pt>
                <c:pt idx="2">
                  <c:v>4.5400000000000107E-2</c:v>
                </c:pt>
                <c:pt idx="3">
                  <c:v>4.1400000000000103E-2</c:v>
                </c:pt>
                <c:pt idx="4">
                  <c:v>3.7099999999999911E-2</c:v>
                </c:pt>
                <c:pt idx="5">
                  <c:v>3.1300000000000106E-2</c:v>
                </c:pt>
                <c:pt idx="6">
                  <c:v>2.1200000000000108E-2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D-4EA9-8C0A-E3B850DDEB68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GoodNet_cstm_Bimodal_1024LP_2!$I$12:$I$18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GoodNet_cstm_Bimodal_1024LP_2!$P$12:$P$18</c:f>
              <c:numCache>
                <c:formatCode>0.00%</c:formatCode>
                <c:ptCount val="7"/>
                <c:pt idx="0">
                  <c:v>6.4439410483078552E-2</c:v>
                </c:pt>
                <c:pt idx="1">
                  <c:v>5.9390037332559542E-2</c:v>
                </c:pt>
                <c:pt idx="2">
                  <c:v>4.7199999999999909E-2</c:v>
                </c:pt>
                <c:pt idx="3">
                  <c:v>4.0200000000000014E-2</c:v>
                </c:pt>
                <c:pt idx="4">
                  <c:v>3.9500000000000091E-2</c:v>
                </c:pt>
                <c:pt idx="5">
                  <c:v>3.7500000000000089E-2</c:v>
                </c:pt>
                <c:pt idx="6">
                  <c:v>2.9099999999999904E-2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D-4EA9-8C0A-E3B850DDEB68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GoodNet_cstm_Bimodal_1024LP_2!$R$12:$R$18</c:f>
              <c:numCache>
                <c:formatCode>0.00%</c:formatCode>
                <c:ptCount val="7"/>
                <c:pt idx="0">
                  <c:v>6.8400000000000016E-2</c:v>
                </c:pt>
                <c:pt idx="1">
                  <c:v>6.8705673758865382E-2</c:v>
                </c:pt>
                <c:pt idx="2">
                  <c:v>5.2999999999999936E-2</c:v>
                </c:pt>
                <c:pt idx="3">
                  <c:v>4.0399999999999991E-2</c:v>
                </c:pt>
                <c:pt idx="4">
                  <c:v>3.0799999999999939E-2</c:v>
                </c:pt>
                <c:pt idx="5">
                  <c:v>2.4199999999999999E-2</c:v>
                </c:pt>
                <c:pt idx="6">
                  <c:v>1.8799999999999928E-2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BD-4EA9-8C0A-E3B850DD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GoodNet_cstm_Bimodal_4096LP!$L$12:$L$18</c:f>
              <c:numCache>
                <c:formatCode>0.00%</c:formatCode>
                <c:ptCount val="7"/>
                <c:pt idx="0">
                  <c:v>0.13071536813736695</c:v>
                </c:pt>
                <c:pt idx="1">
                  <c:v>0.12226080027320863</c:v>
                </c:pt>
                <c:pt idx="2">
                  <c:v>0.11280000000000001</c:v>
                </c:pt>
                <c:pt idx="3">
                  <c:v>9.5599999999999907E-2</c:v>
                </c:pt>
                <c:pt idx="4">
                  <c:v>8.3800000000000097E-2</c:v>
                </c:pt>
                <c:pt idx="5">
                  <c:v>6.7199999999999926E-2</c:v>
                </c:pt>
                <c:pt idx="6">
                  <c:v>4.7299999999999898E-2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0-4B0A-8F9F-0BD91F941D6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GoodNet_cstm_Bimodal_4096LP!$N$12:$N$18</c:f>
              <c:numCache>
                <c:formatCode>0.00%</c:formatCode>
                <c:ptCount val="7"/>
                <c:pt idx="0">
                  <c:v>0.13900588925190216</c:v>
                </c:pt>
                <c:pt idx="1">
                  <c:v>0.12809773123909252</c:v>
                </c:pt>
                <c:pt idx="2">
                  <c:v>0.11020000000000008</c:v>
                </c:pt>
                <c:pt idx="3">
                  <c:v>9.8500000000000032E-2</c:v>
                </c:pt>
                <c:pt idx="4">
                  <c:v>7.9299999999999926E-2</c:v>
                </c:pt>
                <c:pt idx="5">
                  <c:v>6.7199999999999926E-2</c:v>
                </c:pt>
                <c:pt idx="6">
                  <c:v>5.0100000000000033E-2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E0-4B0A-8F9F-0BD91F941D6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GoodNet_cstm_Bimodal_4096LP!$P$12:$P$18</c:f>
              <c:numCache>
                <c:formatCode>0.00%</c:formatCode>
                <c:ptCount val="7"/>
                <c:pt idx="0">
                  <c:v>0.13791435477274328</c:v>
                </c:pt>
                <c:pt idx="1">
                  <c:v>0.13019105365518824</c:v>
                </c:pt>
                <c:pt idx="2">
                  <c:v>0.1201000000000001</c:v>
                </c:pt>
                <c:pt idx="3">
                  <c:v>0.10030000000000006</c:v>
                </c:pt>
                <c:pt idx="4">
                  <c:v>8.3700000000000108E-2</c:v>
                </c:pt>
                <c:pt idx="5">
                  <c:v>6.9299999999999917E-2</c:v>
                </c:pt>
                <c:pt idx="6">
                  <c:v>4.9099999999999921E-2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E0-4B0A-8F9F-0BD91F941D6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GoodNet_cstm_Bimodal_4096LP!$R$12:$R$18</c:f>
              <c:numCache>
                <c:formatCode>0.00%</c:formatCode>
                <c:ptCount val="7"/>
                <c:pt idx="0">
                  <c:v>0.13250000000000006</c:v>
                </c:pt>
                <c:pt idx="1">
                  <c:v>0.12338719956355981</c:v>
                </c:pt>
                <c:pt idx="2">
                  <c:v>0.1016999999999999</c:v>
                </c:pt>
                <c:pt idx="3">
                  <c:v>8.5099999999999953E-2</c:v>
                </c:pt>
                <c:pt idx="4">
                  <c:v>6.8899999999999961E-2</c:v>
                </c:pt>
                <c:pt idx="5">
                  <c:v>4.8399999999999999E-2</c:v>
                </c:pt>
                <c:pt idx="6">
                  <c:v>3.4499999999999975E-2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E0-4B0A-8F9F-0BD91F941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GoodNet_cstm_Bimodal_1024LP!$L$12:$L$18</c:f>
              <c:numCache>
                <c:formatCode>0.00%</c:formatCode>
                <c:ptCount val="7"/>
                <c:pt idx="0">
                  <c:v>0.13071536813736695</c:v>
                </c:pt>
                <c:pt idx="1">
                  <c:v>0.12226080027320863</c:v>
                </c:pt>
                <c:pt idx="2">
                  <c:v>0.11769999999999992</c:v>
                </c:pt>
                <c:pt idx="3">
                  <c:v>0.11329999999999996</c:v>
                </c:pt>
                <c:pt idx="4">
                  <c:v>9.3699999999999894E-2</c:v>
                </c:pt>
                <c:pt idx="5">
                  <c:v>7.360000000000011E-2</c:v>
                </c:pt>
                <c:pt idx="6">
                  <c:v>7.3099999999999943E-2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B-4C72-A366-727BE78F1DC7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GoodNet_cstm_Bimodal_1024LP!$N$12:$N$18</c:f>
              <c:numCache>
                <c:formatCode>0.00%</c:formatCode>
                <c:ptCount val="7"/>
                <c:pt idx="0">
                  <c:v>0.13900588925190216</c:v>
                </c:pt>
                <c:pt idx="1">
                  <c:v>0.12809773123909252</c:v>
                </c:pt>
                <c:pt idx="2">
                  <c:v>0.11640000000000006</c:v>
                </c:pt>
                <c:pt idx="3">
                  <c:v>0.10860000000000003</c:v>
                </c:pt>
                <c:pt idx="4">
                  <c:v>8.5299999999999931E-2</c:v>
                </c:pt>
                <c:pt idx="5">
                  <c:v>7.6100000000000056E-2</c:v>
                </c:pt>
                <c:pt idx="6">
                  <c:v>7.2699999999999987E-2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B-4C72-A366-727BE78F1DC7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GoodNet_cstm_Bimodal_1024LP!$P$12:$P$18</c:f>
              <c:numCache>
                <c:formatCode>0.00%</c:formatCode>
                <c:ptCount val="7"/>
                <c:pt idx="0">
                  <c:v>0.13791435477274328</c:v>
                </c:pt>
                <c:pt idx="1">
                  <c:v>0.13019105365518824</c:v>
                </c:pt>
                <c:pt idx="2">
                  <c:v>0.11979999999999991</c:v>
                </c:pt>
                <c:pt idx="3">
                  <c:v>0.11549999999999994</c:v>
                </c:pt>
                <c:pt idx="4">
                  <c:v>0.10070000000000001</c:v>
                </c:pt>
                <c:pt idx="5">
                  <c:v>8.7900000000000089E-2</c:v>
                </c:pt>
                <c:pt idx="6">
                  <c:v>7.0999999999999952E-2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B-4C72-A366-727BE78F1DC7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GoodNet_cstm_Bimodal_1024LP!$R$12:$R$18</c:f>
              <c:numCache>
                <c:formatCode>0.00%</c:formatCode>
                <c:ptCount val="7"/>
                <c:pt idx="0">
                  <c:v>0.13769999999999993</c:v>
                </c:pt>
                <c:pt idx="1">
                  <c:v>0.12970252488331546</c:v>
                </c:pt>
                <c:pt idx="2">
                  <c:v>0.10590000000000011</c:v>
                </c:pt>
                <c:pt idx="3">
                  <c:v>8.9499999999999913E-2</c:v>
                </c:pt>
                <c:pt idx="4">
                  <c:v>5.3299999999999903E-2</c:v>
                </c:pt>
                <c:pt idx="5">
                  <c:v>4.269999999999996E-2</c:v>
                </c:pt>
                <c:pt idx="6">
                  <c:v>3.4200000000000008E-2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3B-4C72-A366-727BE78F1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Claranet_Gravity_1024LP!$L$12:$L$18</c15:sqref>
                  </c15:fullRef>
                </c:ext>
              </c:extLst>
              <c:f>Claranet_Gravity_1024LP!$L$12:$L$17</c:f>
              <c:numCache>
                <c:formatCode>0.00%</c:formatCode>
                <c:ptCount val="6"/>
                <c:pt idx="0">
                  <c:v>0.16379999999999995</c:v>
                </c:pt>
                <c:pt idx="1">
                  <c:v>0.14359999999999995</c:v>
                </c:pt>
                <c:pt idx="2">
                  <c:v>0.11620000000000008</c:v>
                </c:pt>
                <c:pt idx="3">
                  <c:v>8.8700000000000001E-2</c:v>
                </c:pt>
                <c:pt idx="4">
                  <c:v>6.9800000000000084E-2</c:v>
                </c:pt>
                <c:pt idx="5">
                  <c:v>6.1800000000000077E-2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E-4535-8B0F-402130E523EB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Claranet_Gravity_1024LP!$N$12:$N$18</c15:sqref>
                  </c15:fullRef>
                </c:ext>
              </c:extLst>
              <c:f>Claranet_Gravity_1024LP!$N$12:$N$17</c:f>
              <c:numCache>
                <c:formatCode>0.00%</c:formatCode>
                <c:ptCount val="6"/>
                <c:pt idx="0">
                  <c:v>0.16690000000000005</c:v>
                </c:pt>
                <c:pt idx="1">
                  <c:v>0.15680000000000005</c:v>
                </c:pt>
                <c:pt idx="2">
                  <c:v>0.12290000000000001</c:v>
                </c:pt>
                <c:pt idx="3">
                  <c:v>9.6100000000000074E-2</c:v>
                </c:pt>
                <c:pt idx="4">
                  <c:v>6.8100000000000049E-2</c:v>
                </c:pt>
                <c:pt idx="5">
                  <c:v>6.3099999999999934E-2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E-4535-8B0F-402130E523EB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Claranet_Gravity_1024LP!$P$12:$P$18</c15:sqref>
                  </c15:fullRef>
                </c:ext>
              </c:extLst>
              <c:f>Claranet_Gravity_1024LP!$P$12:$P$17</c:f>
              <c:numCache>
                <c:formatCode>0.00%</c:formatCode>
                <c:ptCount val="6"/>
                <c:pt idx="0">
                  <c:v>0.16559999999999997</c:v>
                </c:pt>
                <c:pt idx="1">
                  <c:v>0.15349999999999997</c:v>
                </c:pt>
                <c:pt idx="2">
                  <c:v>0.11440000000000006</c:v>
                </c:pt>
                <c:pt idx="3">
                  <c:v>8.9399999999999924E-2</c:v>
                </c:pt>
                <c:pt idx="4">
                  <c:v>6.6300000000000026E-2</c:v>
                </c:pt>
                <c:pt idx="5">
                  <c:v>6.0000000000000053E-2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BE-4535-8B0F-402130E523EB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Claranet_Gravity_1024LP!$R$12:$R$18</c15:sqref>
                  </c15:fullRef>
                </c:ext>
              </c:extLst>
              <c:f>Claranet_Gravity_1024LP!$R$12:$R$17</c:f>
              <c:numCache>
                <c:formatCode>0.00%</c:formatCode>
                <c:ptCount val="6"/>
                <c:pt idx="0">
                  <c:v>0.15890000000000004</c:v>
                </c:pt>
                <c:pt idx="1">
                  <c:v>0.14379999999999993</c:v>
                </c:pt>
                <c:pt idx="2">
                  <c:v>0.11420000000000008</c:v>
                </c:pt>
                <c:pt idx="3">
                  <c:v>8.4400000000000031E-2</c:v>
                </c:pt>
                <c:pt idx="4">
                  <c:v>6.1800000000000077E-2</c:v>
                </c:pt>
                <c:pt idx="5">
                  <c:v>4.9299999999999899E-2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BE-4535-8B0F-402130E52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Test_0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Claranet_bimodal_4096L!$I$12:$I$17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Claranet_bimodal_4096L!$L$12:$L$17</c:f>
              <c:numCache>
                <c:formatCode>0.00%</c:formatCode>
                <c:ptCount val="6"/>
                <c:pt idx="0">
                  <c:v>8.9699999999999891E-2</c:v>
                </c:pt>
                <c:pt idx="1">
                  <c:v>7.7499999999999902E-2</c:v>
                </c:pt>
                <c:pt idx="2">
                  <c:v>6.1399999999999899E-2</c:v>
                </c:pt>
                <c:pt idx="3">
                  <c:v>5.3199999999999914E-2</c:v>
                </c:pt>
                <c:pt idx="4">
                  <c:v>4.5700000000000074E-2</c:v>
                </c:pt>
                <c:pt idx="5">
                  <c:v>4.2300000000000004E-2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0-4643-BD94-B6F253556589}"/>
            </c:ext>
          </c:extLst>
        </c:ser>
        <c:ser>
          <c:idx val="1"/>
          <c:order val="1"/>
          <c:tx>
            <c:v>Test_1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Claranet_bimodal_4096L!$I$12:$I$17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Claranet_bimodal_4096L!$N$12:$N$17</c:f>
              <c:numCache>
                <c:formatCode>0.00%</c:formatCode>
                <c:ptCount val="6"/>
                <c:pt idx="0">
                  <c:v>9.7199999999999953E-2</c:v>
                </c:pt>
                <c:pt idx="1">
                  <c:v>8.4100000000000064E-2</c:v>
                </c:pt>
                <c:pt idx="2">
                  <c:v>5.909999999999993E-2</c:v>
                </c:pt>
                <c:pt idx="3">
                  <c:v>5.6899999999999951E-2</c:v>
                </c:pt>
                <c:pt idx="4">
                  <c:v>5.2100000000000035E-2</c:v>
                </c:pt>
                <c:pt idx="5">
                  <c:v>4.3299999999999894E-2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0-4643-BD94-B6F253556589}"/>
            </c:ext>
          </c:extLst>
        </c:ser>
        <c:ser>
          <c:idx val="2"/>
          <c:order val="2"/>
          <c:tx>
            <c:v>Test_2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Claranet_bimodal_4096L!$I$12:$I$17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Claranet_bimodal_4096L!$P$12:$P$17</c:f>
              <c:numCache>
                <c:formatCode>0.00%</c:formatCode>
                <c:ptCount val="6"/>
                <c:pt idx="0">
                  <c:v>9.0400000000000036E-2</c:v>
                </c:pt>
                <c:pt idx="1">
                  <c:v>7.9800000000000093E-2</c:v>
                </c:pt>
                <c:pt idx="2">
                  <c:v>6.0000000000000053E-2</c:v>
                </c:pt>
                <c:pt idx="3">
                  <c:v>4.8599999999999977E-2</c:v>
                </c:pt>
                <c:pt idx="4">
                  <c:v>4.6000000000000041E-2</c:v>
                </c:pt>
                <c:pt idx="5">
                  <c:v>4.2100000000000026E-2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C0-4643-BD94-B6F25355658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Claranet_bimodal_4096L!$I$12:$I$17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Claranet_bimodal_4096L!$R$12:$R$17</c:f>
              <c:numCache>
                <c:formatCode>0.00%</c:formatCode>
                <c:ptCount val="6"/>
                <c:pt idx="0">
                  <c:v>0.10210000000000008</c:v>
                </c:pt>
                <c:pt idx="1">
                  <c:v>7.4500000000000011E-2</c:v>
                </c:pt>
                <c:pt idx="2">
                  <c:v>6.4899999999999958E-2</c:v>
                </c:pt>
                <c:pt idx="3">
                  <c:v>5.8499999999999996E-2</c:v>
                </c:pt>
                <c:pt idx="4">
                  <c:v>4.5199999999999907E-2</c:v>
                </c:pt>
                <c:pt idx="5">
                  <c:v>4.3099999999999916E-2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C0-4643-BD94-B6F253556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Test_0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Claranet_cstm_bimodal_4096LP!$L$12:$L$17</c:f>
              <c:numCache>
                <c:formatCode>0.00%</c:formatCode>
                <c:ptCount val="6"/>
                <c:pt idx="0">
                  <c:v>0.12660000000000005</c:v>
                </c:pt>
                <c:pt idx="1">
                  <c:v>0.11319999999999997</c:v>
                </c:pt>
                <c:pt idx="2">
                  <c:v>8.7199999999999944E-2</c:v>
                </c:pt>
                <c:pt idx="3">
                  <c:v>6.7499999999999893E-2</c:v>
                </c:pt>
                <c:pt idx="4">
                  <c:v>5.9900000000000064E-2</c:v>
                </c:pt>
                <c:pt idx="5">
                  <c:v>4.7500000000000098E-2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1-463E-8398-A0020483C6E8}"/>
            </c:ext>
          </c:extLst>
        </c:ser>
        <c:ser>
          <c:idx val="1"/>
          <c:order val="1"/>
          <c:tx>
            <c:v>Test_1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Claranet_cstm_bimodal_4096LP!$N$12:$N$17</c:f>
              <c:numCache>
                <c:formatCode>0.00%</c:formatCode>
                <c:ptCount val="6"/>
                <c:pt idx="0">
                  <c:v>0.14329999999999998</c:v>
                </c:pt>
                <c:pt idx="1">
                  <c:v>0.13640000000000008</c:v>
                </c:pt>
                <c:pt idx="2">
                  <c:v>0.11440000000000006</c:v>
                </c:pt>
                <c:pt idx="3">
                  <c:v>9.4600000000000017E-2</c:v>
                </c:pt>
                <c:pt idx="4">
                  <c:v>7.119999999999993E-2</c:v>
                </c:pt>
                <c:pt idx="5">
                  <c:v>6.8200000000000038E-2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1-463E-8398-A0020483C6E8}"/>
            </c:ext>
          </c:extLst>
        </c:ser>
        <c:ser>
          <c:idx val="2"/>
          <c:order val="2"/>
          <c:tx>
            <c:v>Test_2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Claranet_cstm_bimodal_4096LP!$P$12:$P$17</c:f>
              <c:numCache>
                <c:formatCode>0.00%</c:formatCode>
                <c:ptCount val="6"/>
                <c:pt idx="0">
                  <c:v>0.12719999999999998</c:v>
                </c:pt>
                <c:pt idx="1">
                  <c:v>0.11650000000000005</c:v>
                </c:pt>
                <c:pt idx="2">
                  <c:v>0.10210000000000008</c:v>
                </c:pt>
                <c:pt idx="3">
                  <c:v>8.2699999999999996E-2</c:v>
                </c:pt>
                <c:pt idx="4">
                  <c:v>6.0400000000000009E-2</c:v>
                </c:pt>
                <c:pt idx="5">
                  <c:v>5.6799999999999962E-2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1-463E-8398-A0020483C6E8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Claranet_cstm_bimodal_4096LP!$R$12:$R$17</c:f>
              <c:numCache>
                <c:formatCode>0.00%</c:formatCode>
                <c:ptCount val="6"/>
                <c:pt idx="0">
                  <c:v>0.12690000000000001</c:v>
                </c:pt>
                <c:pt idx="1">
                  <c:v>0.11169999999999991</c:v>
                </c:pt>
                <c:pt idx="2">
                  <c:v>9.2500000000000027E-2</c:v>
                </c:pt>
                <c:pt idx="3">
                  <c:v>8.3399999999999919E-2</c:v>
                </c:pt>
                <c:pt idx="4">
                  <c:v>6.2300000000000022E-2</c:v>
                </c:pt>
                <c:pt idx="5">
                  <c:v>5.380000000000007E-2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61-463E-8398-A0020483C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Test_0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Claranet_cstm_bimodal_1024LP!$L$12:$L$17</c:f>
              <c:numCache>
                <c:formatCode>0.00%</c:formatCode>
                <c:ptCount val="6"/>
                <c:pt idx="0">
                  <c:v>0.12660000000000005</c:v>
                </c:pt>
                <c:pt idx="1">
                  <c:v>0.11319999999999997</c:v>
                </c:pt>
                <c:pt idx="2">
                  <c:v>9.1399999999999926E-2</c:v>
                </c:pt>
                <c:pt idx="3">
                  <c:v>7.8300000000000036E-2</c:v>
                </c:pt>
                <c:pt idx="4">
                  <c:v>6.9900000000000073E-2</c:v>
                </c:pt>
                <c:pt idx="5">
                  <c:v>5.7600000000000096E-2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86-4FB1-A2D6-BD5F784F1FC9}"/>
            </c:ext>
          </c:extLst>
        </c:ser>
        <c:ser>
          <c:idx val="1"/>
          <c:order val="1"/>
          <c:tx>
            <c:v>Test_1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Claranet_cstm_bimodal_1024LP!$N$12:$N$17</c:f>
              <c:numCache>
                <c:formatCode>0.00%</c:formatCode>
                <c:ptCount val="6"/>
                <c:pt idx="0">
                  <c:v>0.14329999999999998</c:v>
                </c:pt>
                <c:pt idx="1">
                  <c:v>0.13640000000000008</c:v>
                </c:pt>
                <c:pt idx="2">
                  <c:v>0.12509999999999999</c:v>
                </c:pt>
                <c:pt idx="3">
                  <c:v>9.5499999999999918E-2</c:v>
                </c:pt>
                <c:pt idx="4">
                  <c:v>7.2500000000000009E-2</c:v>
                </c:pt>
                <c:pt idx="5">
                  <c:v>5.9600000000000097E-2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86-4FB1-A2D6-BD5F784F1FC9}"/>
            </c:ext>
          </c:extLst>
        </c:ser>
        <c:ser>
          <c:idx val="2"/>
          <c:order val="2"/>
          <c:tx>
            <c:v>Test_2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Claranet_cstm_bimodal_1024LP!$P$12:$P$17</c:f>
              <c:numCache>
                <c:formatCode>0.00%</c:formatCode>
                <c:ptCount val="6"/>
                <c:pt idx="0">
                  <c:v>0.12719999999999998</c:v>
                </c:pt>
                <c:pt idx="1">
                  <c:v>0.11650000000000005</c:v>
                </c:pt>
                <c:pt idx="2">
                  <c:v>9.2799999999999994E-2</c:v>
                </c:pt>
                <c:pt idx="3">
                  <c:v>8.3900000000000086E-2</c:v>
                </c:pt>
                <c:pt idx="4">
                  <c:v>6.5399999999999903E-2</c:v>
                </c:pt>
                <c:pt idx="5">
                  <c:v>4.8399999999999999E-2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86-4FB1-A2D6-BD5F784F1FC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Claranet_cstm_bimodal_1024LP!$R$12:$R$17</c:f>
              <c:numCache>
                <c:formatCode>0.00%</c:formatCode>
                <c:ptCount val="6"/>
                <c:pt idx="0">
                  <c:v>0.1177999999999999</c:v>
                </c:pt>
                <c:pt idx="1">
                  <c:v>0.10299999999999998</c:v>
                </c:pt>
                <c:pt idx="2">
                  <c:v>7.0100000000000051E-2</c:v>
                </c:pt>
                <c:pt idx="3">
                  <c:v>5.7900000000000063E-2</c:v>
                </c:pt>
                <c:pt idx="4">
                  <c:v>4.7199999999999909E-2</c:v>
                </c:pt>
                <c:pt idx="5">
                  <c:v>3.8499999999999979E-2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86-4FB1-A2D6-BD5F784F1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'T-lex_Gravity_1024LP'!$L$12:$L$17</c:f>
              <c:numCache>
                <c:formatCode>0.00%</c:formatCode>
                <c:ptCount val="6"/>
                <c:pt idx="0">
                  <c:v>0.20239999999999991</c:v>
                </c:pt>
                <c:pt idx="1">
                  <c:v>0.1584000000000001</c:v>
                </c:pt>
                <c:pt idx="2">
                  <c:v>0.1281000000000001</c:v>
                </c:pt>
                <c:pt idx="3">
                  <c:v>6.2799999999999967E-2</c:v>
                </c:pt>
                <c:pt idx="4">
                  <c:v>2.4299999999999988E-2</c:v>
                </c:pt>
                <c:pt idx="5">
                  <c:v>4.9999999999994493E-4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D-4BE2-878A-34CC28EB11F9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'T-lex_Gravity_1024LP'!$N$12:$N$17</c:f>
              <c:numCache>
                <c:formatCode>0.00%</c:formatCode>
                <c:ptCount val="6"/>
                <c:pt idx="0">
                  <c:v>0.19609999999999994</c:v>
                </c:pt>
                <c:pt idx="1">
                  <c:v>0.16280000000000006</c:v>
                </c:pt>
                <c:pt idx="2">
                  <c:v>9.7099999999999964E-2</c:v>
                </c:pt>
                <c:pt idx="3">
                  <c:v>5.5099999999999927E-2</c:v>
                </c:pt>
                <c:pt idx="4">
                  <c:v>3.2200000000000006E-2</c:v>
                </c:pt>
                <c:pt idx="5">
                  <c:v>6.9999999999998952E-3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D-4BE2-878A-34CC28EB11F9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'T-lex_Gravity_1024LP'!$P$12:$P$17</c:f>
              <c:numCache>
                <c:formatCode>0.00%</c:formatCode>
                <c:ptCount val="6"/>
                <c:pt idx="0">
                  <c:v>0.19460000000000011</c:v>
                </c:pt>
                <c:pt idx="1">
                  <c:v>0.14129999999999998</c:v>
                </c:pt>
                <c:pt idx="2">
                  <c:v>9.2799999999999994E-2</c:v>
                </c:pt>
                <c:pt idx="3">
                  <c:v>5.909999999999993E-2</c:v>
                </c:pt>
                <c:pt idx="4">
                  <c:v>2.750000000000008E-2</c:v>
                </c:pt>
                <c:pt idx="5">
                  <c:v>9.9000000000000199E-3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AD-4BE2-878A-34CC28EB11F9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'T-lex_Gravity_1024LP'!$R$12:$R$17</c:f>
              <c:numCache>
                <c:formatCode>0.00%</c:formatCode>
                <c:ptCount val="6"/>
                <c:pt idx="0">
                  <c:v>0.20229999999999992</c:v>
                </c:pt>
                <c:pt idx="1">
                  <c:v>0.16549999999999998</c:v>
                </c:pt>
                <c:pt idx="2">
                  <c:v>9.7900000000000098E-2</c:v>
                </c:pt>
                <c:pt idx="3">
                  <c:v>5.3099999999999925E-2</c:v>
                </c:pt>
                <c:pt idx="4">
                  <c:v>1.8199999999999994E-2</c:v>
                </c:pt>
                <c:pt idx="5">
                  <c:v>1.8000000000000238E-3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AD-4BE2-878A-34CC28EB1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China_Telecom_cstm_bimodal_2!$L$12:$L$14</c:f>
              <c:numCache>
                <c:formatCode>0.00%</c:formatCode>
                <c:ptCount val="3"/>
                <c:pt idx="0">
                  <c:v>1.3419755918425924E-2</c:v>
                </c:pt>
                <c:pt idx="1">
                  <c:v>6.2708785090548336E-3</c:v>
                </c:pt>
                <c:pt idx="2">
                  <c:v>2.461466330657025E-3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5-486B-AFCE-D562539F17AB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China_Telecom_cstm_bimodal_2!$N$12:$N$14</c:f>
              <c:numCache>
                <c:formatCode>0.00%</c:formatCode>
                <c:ptCount val="3"/>
                <c:pt idx="0">
                  <c:v>1.1372224023277866E-2</c:v>
                </c:pt>
                <c:pt idx="1">
                  <c:v>3.7410926365795127E-3</c:v>
                </c:pt>
                <c:pt idx="2">
                  <c:v>1.7220902612826716E-3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5-486B-AFCE-D562539F17AB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China_Telecom_cstm_bimodal_2!$P$12:$P$14</c:f>
              <c:numCache>
                <c:formatCode>0.00%</c:formatCode>
                <c:ptCount val="3"/>
                <c:pt idx="0">
                  <c:v>1.4421202166244207E-2</c:v>
                </c:pt>
                <c:pt idx="1">
                  <c:v>6.841572966862941E-3</c:v>
                </c:pt>
                <c:pt idx="2">
                  <c:v>2.677137247902861E-3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E5-486B-AFCE-D562539F17AB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China_Telecom_cstm_bimodal_2!$R$12:$R$18</c:f>
              <c:numCache>
                <c:formatCode>0.00%</c:formatCode>
                <c:ptCount val="7"/>
                <c:pt idx="0">
                  <c:v>1.3692694716154863E-2</c:v>
                </c:pt>
                <c:pt idx="1">
                  <c:v>7.8716679587333971E-3</c:v>
                </c:pt>
                <c:pt idx="2">
                  <c:v>2.4151708509749792E-3</c:v>
                </c:pt>
                <c:pt idx="3">
                  <c:v>1.2224938875304847E-3</c:v>
                </c:pt>
                <c:pt idx="4">
                  <c:v>1.1926769634444945E-3</c:v>
                </c:pt>
                <c:pt idx="5">
                  <c:v>5.0688770946383244E-4</c:v>
                </c:pt>
                <c:pt idx="6">
                  <c:v>5.9633848172202519E-5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E5-486B-AFCE-D562539F1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0.12612295226351944</c:v>
                </c:pt>
                <c:pt idx="3">
                  <c:v>0.10428042980447416</c:v>
                </c:pt>
                <c:pt idx="4">
                  <c:v>9.9994128354177647E-2</c:v>
                </c:pt>
                <c:pt idx="5">
                  <c:v>9.6764723151899323E-2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A-4811-9380-3668A4859FB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0.1239929947460594</c:v>
                </c:pt>
                <c:pt idx="3">
                  <c:v>0.10630472854640982</c:v>
                </c:pt>
                <c:pt idx="4">
                  <c:v>9.7840046701692884E-2</c:v>
                </c:pt>
                <c:pt idx="5">
                  <c:v>9.4045534150613008E-2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A-4811-9380-3668A4859FB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0.11693278595163381</c:v>
                </c:pt>
                <c:pt idx="3">
                  <c:v>0.10550201586343344</c:v>
                </c:pt>
                <c:pt idx="4">
                  <c:v>9.8057360472656896E-2</c:v>
                </c:pt>
                <c:pt idx="5">
                  <c:v>9.3367813769805519E-2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A-4811-9380-3668A4859FB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GEANT_gravity_2048LP!$R$12:$R$17</c:f>
              <c:numCache>
                <c:formatCode>0.00%</c:formatCode>
                <c:ptCount val="6"/>
                <c:pt idx="0">
                  <c:v>0.55122430122430122</c:v>
                </c:pt>
                <c:pt idx="1">
                  <c:v>0.13178563178563185</c:v>
                </c:pt>
                <c:pt idx="2">
                  <c:v>0.10533610533610527</c:v>
                </c:pt>
                <c:pt idx="3">
                  <c:v>8.3737583737583776E-2</c:v>
                </c:pt>
                <c:pt idx="4">
                  <c:v>7.057057057057059E-2</c:v>
                </c:pt>
                <c:pt idx="5">
                  <c:v>6.8607068607068555E-2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1A-4811-9380-3668A485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0.12500733955727772</c:v>
                </c:pt>
                <c:pt idx="3">
                  <c:v>0.11226586812283479</c:v>
                </c:pt>
                <c:pt idx="4">
                  <c:v>0.11167870354060239</c:v>
                </c:pt>
                <c:pt idx="5">
                  <c:v>0.1152016910339968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0-40D1-9F09-D72C157A279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0.12481027437244596</c:v>
                </c:pt>
                <c:pt idx="3">
                  <c:v>0.10554582603619367</c:v>
                </c:pt>
                <c:pt idx="4">
                  <c:v>0.10858143607705784</c:v>
                </c:pt>
                <c:pt idx="5">
                  <c:v>0.11348511383537652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0-40D1-9F09-D72C157A279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0.12214990665855585</c:v>
                </c:pt>
                <c:pt idx="3">
                  <c:v>0.11329838725692398</c:v>
                </c:pt>
                <c:pt idx="4">
                  <c:v>0.10890193722300068</c:v>
                </c:pt>
                <c:pt idx="5">
                  <c:v>0.11241909725013932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0-40D1-9F09-D72C157A279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GEANT_gravity_1024LP!$R$12:$R$17</c:f>
              <c:numCache>
                <c:formatCode>0.00%</c:formatCode>
                <c:ptCount val="6"/>
                <c:pt idx="0">
                  <c:v>0.56935031549427451</c:v>
                </c:pt>
                <c:pt idx="1">
                  <c:v>0.14086235101659272</c:v>
                </c:pt>
                <c:pt idx="2">
                  <c:v>0.11661603178312685</c:v>
                </c:pt>
                <c:pt idx="3">
                  <c:v>9.6284178546389487E-2</c:v>
                </c:pt>
                <c:pt idx="4">
                  <c:v>8.8688946015424097E-2</c:v>
                </c:pt>
                <c:pt idx="5">
                  <c:v>8.5592428137415411E-2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F-4B49-B850-F5FF41124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GEANT_cstm_bimodal_2048LP!$I$12:$I$17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GEANT_cstm_bimodal_2048LP!$L$12:$L$17</c:f>
              <c:numCache>
                <c:formatCode>0.00%</c:formatCode>
                <c:ptCount val="6"/>
                <c:pt idx="0">
                  <c:v>0.18891806540358824</c:v>
                </c:pt>
                <c:pt idx="1">
                  <c:v>0.18914911903738729</c:v>
                </c:pt>
                <c:pt idx="2">
                  <c:v>0.15064997851310702</c:v>
                </c:pt>
                <c:pt idx="3">
                  <c:v>0.11673828964331756</c:v>
                </c:pt>
                <c:pt idx="4">
                  <c:v>7.0251396648044695E-2</c:v>
                </c:pt>
                <c:pt idx="5">
                  <c:v>9.7228190803622105E-4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7-45F5-9628-D43D2EF52240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GEANT_cstm_bimodal_2048LP!$I$12:$I$17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GEANT_cstm_bimodal_2048LP!$N$12:$N$17</c:f>
              <c:numCache>
                <c:formatCode>0.00%</c:formatCode>
                <c:ptCount val="6"/>
                <c:pt idx="0">
                  <c:v>0.19346669838998976</c:v>
                </c:pt>
                <c:pt idx="1">
                  <c:v>0.19468984289193436</c:v>
                </c:pt>
                <c:pt idx="2">
                  <c:v>0.15339392685269182</c:v>
                </c:pt>
                <c:pt idx="3">
                  <c:v>0.11312205190243474</c:v>
                </c:pt>
                <c:pt idx="4">
                  <c:v>6.6159421443314326E-2</c:v>
                </c:pt>
                <c:pt idx="5">
                  <c:v>7.8527503196790249E-4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7-45F5-9628-D43D2EF52240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GEANT_cstm_bimodal_2048LP!$I$12:$I$17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GEANT_cstm_bimodal_2048LP!$P$12:$P$17</c:f>
              <c:numCache>
                <c:formatCode>0.00%</c:formatCode>
                <c:ptCount val="6"/>
                <c:pt idx="0">
                  <c:v>0.1919861663091833</c:v>
                </c:pt>
                <c:pt idx="1">
                  <c:v>0.19412468870576416</c:v>
                </c:pt>
                <c:pt idx="2">
                  <c:v>0.15020147283590379</c:v>
                </c:pt>
                <c:pt idx="3">
                  <c:v>0.11718023535447464</c:v>
                </c:pt>
                <c:pt idx="4">
                  <c:v>6.8570237598999606E-2</c:v>
                </c:pt>
                <c:pt idx="5">
                  <c:v>6.6801338164412805E-4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77-45F5-9628-D43D2EF52240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GEANT_cstm_bimodal_2048LP!$I$12:$I$17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GEANT_cstm_bimodal_2048LP!$R$12:$R$17</c:f>
              <c:numCache>
                <c:formatCode>0.00%</c:formatCode>
                <c:ptCount val="6"/>
                <c:pt idx="0">
                  <c:v>0.19231845517287094</c:v>
                </c:pt>
                <c:pt idx="1">
                  <c:v>0.19093771418779992</c:v>
                </c:pt>
                <c:pt idx="2">
                  <c:v>0.1514575479780671</c:v>
                </c:pt>
                <c:pt idx="3">
                  <c:v>0.11399074708704582</c:v>
                </c:pt>
                <c:pt idx="4">
                  <c:v>6.541830877313215E-2</c:v>
                </c:pt>
                <c:pt idx="5" formatCode="0.0000%">
                  <c:v>4.8192254969325887E-5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77-45F5-9628-D43D2EF52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ScaleFree30Nodes_gravity_1024LP!$L$12:$L$17</c:f>
              <c:numCache>
                <c:formatCode>0.00%</c:formatCode>
                <c:ptCount val="6"/>
                <c:pt idx="0">
                  <c:v>0.24610924626182484</c:v>
                </c:pt>
                <c:pt idx="1">
                  <c:v>0.15372291730241083</c:v>
                </c:pt>
                <c:pt idx="2">
                  <c:v>0.14540738480317361</c:v>
                </c:pt>
                <c:pt idx="3">
                  <c:v>0.12488556606652423</c:v>
                </c:pt>
                <c:pt idx="4">
                  <c:v>0.10329569728410126</c:v>
                </c:pt>
                <c:pt idx="5">
                  <c:v>9.8565761367104043E-2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3-495C-BB5C-7CE55F9239A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ScaleFree30Nodes_gravity_1024LP!$N$12:$N$17</c:f>
              <c:numCache>
                <c:formatCode>0.00%</c:formatCode>
                <c:ptCount val="6"/>
                <c:pt idx="0">
                  <c:v>0.23359220344144993</c:v>
                </c:pt>
                <c:pt idx="1">
                  <c:v>0.15676869194457144</c:v>
                </c:pt>
                <c:pt idx="2">
                  <c:v>0.14154103852596323</c:v>
                </c:pt>
                <c:pt idx="3">
                  <c:v>0.12182122734886569</c:v>
                </c:pt>
                <c:pt idx="4">
                  <c:v>0.10385259631490795</c:v>
                </c:pt>
                <c:pt idx="5">
                  <c:v>8.9005634231764885E-2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3-495C-BB5C-7CE55F9239A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ScaleFree30Nodes_gravity_1024LP!$P$12:$P$17</c:f>
              <c:numCache>
                <c:formatCode>0.00%</c:formatCode>
                <c:ptCount val="6"/>
                <c:pt idx="0">
                  <c:v>0.2425651974988563</c:v>
                </c:pt>
                <c:pt idx="1">
                  <c:v>0.15197498856184244</c:v>
                </c:pt>
                <c:pt idx="2">
                  <c:v>0.14534085709928335</c:v>
                </c:pt>
                <c:pt idx="3">
                  <c:v>0.12490468201921634</c:v>
                </c:pt>
                <c:pt idx="4">
                  <c:v>0.10942504193991165</c:v>
                </c:pt>
                <c:pt idx="5">
                  <c:v>8.8150068628946254E-2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3-495C-BB5C-7CE55F9239A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ScaleFree30Nodes_gravity_1024LP!$R$12:$R$17</c:f>
              <c:numCache>
                <c:formatCode>0.00%</c:formatCode>
                <c:ptCount val="6"/>
                <c:pt idx="0">
                  <c:v>0.23746323806651071</c:v>
                </c:pt>
                <c:pt idx="1">
                  <c:v>0.13852650629665941</c:v>
                </c:pt>
                <c:pt idx="2">
                  <c:v>0.12864791493854155</c:v>
                </c:pt>
                <c:pt idx="3">
                  <c:v>0.10496945931679358</c:v>
                </c:pt>
                <c:pt idx="4">
                  <c:v>8.6569640298620021E-2</c:v>
                </c:pt>
                <c:pt idx="5">
                  <c:v>6.2740366488198474E-2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7-45FE-A36E-EA3385DC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8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ScaleFree30_cstm_bimodal_4096LP!$L$12:$L$17</c:f>
              <c:numCache>
                <c:formatCode>0.00%</c:formatCode>
                <c:ptCount val="6"/>
                <c:pt idx="0">
                  <c:v>3.5583053177941748E-2</c:v>
                </c:pt>
                <c:pt idx="1">
                  <c:v>3.143899173630027E-2</c:v>
                </c:pt>
                <c:pt idx="2">
                  <c:v>2.8207377314066528E-2</c:v>
                </c:pt>
                <c:pt idx="3">
                  <c:v>2.3913946724527957E-2</c:v>
                </c:pt>
                <c:pt idx="4">
                  <c:v>2.1882646230552361E-2</c:v>
                </c:pt>
                <c:pt idx="5">
                  <c:v>1.952818429435399E-2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4-4597-A5DA-B69357E488B2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ScaleFree30_cstm_bimodal_4096LP!$N$12:$N$17</c:f>
              <c:numCache>
                <c:formatCode>0.00%</c:formatCode>
                <c:ptCount val="6"/>
                <c:pt idx="0">
                  <c:v>3.2366488702717966E-2</c:v>
                </c:pt>
                <c:pt idx="1">
                  <c:v>2.7847232429936808E-2</c:v>
                </c:pt>
                <c:pt idx="2">
                  <c:v>2.6512425670702333E-2</c:v>
                </c:pt>
                <c:pt idx="3">
                  <c:v>2.4671312899344322E-2</c:v>
                </c:pt>
                <c:pt idx="4">
                  <c:v>2.2415949754430509E-2</c:v>
                </c:pt>
                <c:pt idx="5">
                  <c:v>1.9792364055245315E-2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4-4597-A5DA-B69357E488B2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ScaleFree30_cstm_bimodal_4096LP!$P$12:$P$17</c:f>
              <c:numCache>
                <c:formatCode>0.00%</c:formatCode>
                <c:ptCount val="6"/>
                <c:pt idx="0">
                  <c:v>3.3951032127865322E-2</c:v>
                </c:pt>
                <c:pt idx="1">
                  <c:v>3.0226468831825226E-2</c:v>
                </c:pt>
                <c:pt idx="2">
                  <c:v>2.8480867288345868E-2</c:v>
                </c:pt>
                <c:pt idx="3">
                  <c:v>2.4897790435941092E-2</c:v>
                </c:pt>
                <c:pt idx="4">
                  <c:v>2.3749368367862678E-2</c:v>
                </c:pt>
                <c:pt idx="5">
                  <c:v>1.9752859570949521E-2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4-4597-A5DA-B69357E488B2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ScaleFree30_cstm_bimodal_4096LP!$R$12:$R$17</c:f>
              <c:numCache>
                <c:formatCode>0.00%</c:formatCode>
                <c:ptCount val="6"/>
                <c:pt idx="0">
                  <c:v>3.3298076745610139E-2</c:v>
                </c:pt>
                <c:pt idx="1">
                  <c:v>3.2002570181290491E-2</c:v>
                </c:pt>
                <c:pt idx="2">
                  <c:v>2.5400782244638265E-2</c:v>
                </c:pt>
                <c:pt idx="3">
                  <c:v>1.9029826054022925E-2</c:v>
                </c:pt>
                <c:pt idx="4">
                  <c:v>1.3628363196761972E-2</c:v>
                </c:pt>
                <c:pt idx="5">
                  <c:v>8.8732292284039449E-3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4-4597-A5DA-B69357E48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GoodNet_Gravity_1024LP!$L$12:$L$18</c:f>
              <c:numCache>
                <c:formatCode>0.00%</c:formatCode>
                <c:ptCount val="7"/>
                <c:pt idx="0">
                  <c:v>0.17959999999999998</c:v>
                </c:pt>
                <c:pt idx="1">
                  <c:v>0.12840000000000007</c:v>
                </c:pt>
                <c:pt idx="2">
                  <c:v>0.11470000000000002</c:v>
                </c:pt>
                <c:pt idx="3">
                  <c:v>0.10519999999999996</c:v>
                </c:pt>
                <c:pt idx="4">
                  <c:v>9.9499999999999922E-2</c:v>
                </c:pt>
                <c:pt idx="5">
                  <c:v>8.4200000000000053E-2</c:v>
                </c:pt>
                <c:pt idx="6">
                  <c:v>6.7099999999999937E-2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A-49B4-870A-31AE7D10FBC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GoodNet_Gravity_1024LP!$N$12:$N$18</c:f>
              <c:numCache>
                <c:formatCode>0.00%</c:formatCode>
                <c:ptCount val="7"/>
                <c:pt idx="0">
                  <c:v>0.1754</c:v>
                </c:pt>
                <c:pt idx="1">
                  <c:v>0.12890000000000001</c:v>
                </c:pt>
                <c:pt idx="2">
                  <c:v>0.11719999999999997</c:v>
                </c:pt>
                <c:pt idx="3">
                  <c:v>0.1028</c:v>
                </c:pt>
                <c:pt idx="4">
                  <c:v>9.3299999999999939E-2</c:v>
                </c:pt>
                <c:pt idx="5">
                  <c:v>8.3499999999999908E-2</c:v>
                </c:pt>
                <c:pt idx="6">
                  <c:v>7.1299999999999919E-2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A-49B4-870A-31AE7D10FBC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GoodNet_Gravity_1024LP!$P$12:$P$18</c:f>
              <c:numCache>
                <c:formatCode>0.00%</c:formatCode>
                <c:ptCount val="7"/>
                <c:pt idx="0">
                  <c:v>0.18300000000000005</c:v>
                </c:pt>
                <c:pt idx="1">
                  <c:v>0.12490000000000001</c:v>
                </c:pt>
                <c:pt idx="2">
                  <c:v>0.11319999999999997</c:v>
                </c:pt>
                <c:pt idx="3">
                  <c:v>0.10470000000000002</c:v>
                </c:pt>
                <c:pt idx="4">
                  <c:v>9.5099999999999962E-2</c:v>
                </c:pt>
                <c:pt idx="5">
                  <c:v>8.2200000000000051E-2</c:v>
                </c:pt>
                <c:pt idx="6">
                  <c:v>7.3199999999999932E-2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A-49B4-870A-31AE7D10FBC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GoodNet_Gravity_1024LP!$R$12:$R$18</c:f>
              <c:numCache>
                <c:formatCode>0.00%</c:formatCode>
                <c:ptCount val="7"/>
                <c:pt idx="0">
                  <c:v>0.18870000000000009</c:v>
                </c:pt>
                <c:pt idx="1">
                  <c:v>0.125</c:v>
                </c:pt>
                <c:pt idx="2">
                  <c:v>0.10850000000000004</c:v>
                </c:pt>
                <c:pt idx="3">
                  <c:v>9.1199999999999948E-2</c:v>
                </c:pt>
                <c:pt idx="4">
                  <c:v>8.3099999999999952E-2</c:v>
                </c:pt>
                <c:pt idx="5">
                  <c:v>5.8599999999999985E-2</c:v>
                </c:pt>
                <c:pt idx="6">
                  <c:v>4.1900000000000048E-2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6-4298-B716-F676F0C5B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GoodNet_Bimodal_4096LP!$L$12:$L$18</c:f>
              <c:numCache>
                <c:formatCode>0.00%</c:formatCode>
                <c:ptCount val="7"/>
                <c:pt idx="0">
                  <c:v>3.035593663527858E-2</c:v>
                </c:pt>
                <c:pt idx="1">
                  <c:v>2.4875621890547484E-2</c:v>
                </c:pt>
                <c:pt idx="2">
                  <c:v>2.079999999999993E-2</c:v>
                </c:pt>
                <c:pt idx="3">
                  <c:v>2.0100000000000007E-2</c:v>
                </c:pt>
                <c:pt idx="4">
                  <c:v>1.6199999999999992E-2</c:v>
                </c:pt>
                <c:pt idx="5">
                  <c:v>1.5200000000000102E-2</c:v>
                </c:pt>
                <c:pt idx="6">
                  <c:v>1.0699999999999932E-2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AB-4F9E-AB79-D30BE6B4938A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GoodNet_Bimodal_4096LP!$N$12:$N$18</c:f>
              <c:numCache>
                <c:formatCode>0.00%</c:formatCode>
                <c:ptCount val="7"/>
                <c:pt idx="0">
                  <c:v>2.9614106880829549E-2</c:v>
                </c:pt>
                <c:pt idx="1">
                  <c:v>2.5432922688639836E-2</c:v>
                </c:pt>
                <c:pt idx="2">
                  <c:v>2.4399999999999977E-2</c:v>
                </c:pt>
                <c:pt idx="3">
                  <c:v>2.1600000000000064E-2</c:v>
                </c:pt>
                <c:pt idx="4">
                  <c:v>1.8100000000000005E-2</c:v>
                </c:pt>
                <c:pt idx="5">
                  <c:v>1.1600000000000055E-2</c:v>
                </c:pt>
                <c:pt idx="6">
                  <c:v>1.0499999999999954E-2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AB-4F9E-AB79-D30BE6B4938A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GoodNet_Bimodal_4096LP!$P$12:$P$18</c:f>
              <c:numCache>
                <c:formatCode>0.00%</c:formatCode>
                <c:ptCount val="7"/>
                <c:pt idx="0">
                  <c:v>2.7735743832126403E-2</c:v>
                </c:pt>
                <c:pt idx="1">
                  <c:v>2.5864617203665397E-2</c:v>
                </c:pt>
                <c:pt idx="2">
                  <c:v>1.980000000000004E-2</c:v>
                </c:pt>
                <c:pt idx="3">
                  <c:v>1.859999999999995E-2</c:v>
                </c:pt>
                <c:pt idx="4">
                  <c:v>1.2299999999999978E-2</c:v>
                </c:pt>
                <c:pt idx="5">
                  <c:v>6.9999999999998952E-3</c:v>
                </c:pt>
                <c:pt idx="6">
                  <c:v>4.2999999999999705E-3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AB-4F9E-AB79-D30BE6B4938A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GoodNet_Bimodal_4096LP!$R$12:$R$18</c:f>
              <c:numCache>
                <c:formatCode>0.00%</c:formatCode>
                <c:ptCount val="7"/>
                <c:pt idx="0">
                  <c:v>2.9600000000000071E-2</c:v>
                </c:pt>
                <c:pt idx="1">
                  <c:v>2.6751740573234484E-2</c:v>
                </c:pt>
                <c:pt idx="2">
                  <c:v>2.6499999999999968E-2</c:v>
                </c:pt>
                <c:pt idx="3">
                  <c:v>2.0899999999999919E-2</c:v>
                </c:pt>
                <c:pt idx="4">
                  <c:v>1.7300000000000093E-2</c:v>
                </c:pt>
                <c:pt idx="5">
                  <c:v>1.3900000000000023E-2</c:v>
                </c:pt>
                <c:pt idx="6">
                  <c:v>7.5000000000000622E-3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AB-4F9E-AB79-D30BE6B49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image" Target="../media/image6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image" Target="../media/image6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image" Target="../media/image6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image" Target="../media/image6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5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6</xdr:col>
      <xdr:colOff>106843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A2AEE2-9FB7-445C-852A-2E579E6EF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472939"/>
        </a:xfrm>
        <a:prstGeom prst="rect">
          <a:avLst/>
        </a:prstGeom>
      </xdr:spPr>
    </xdr:pic>
    <xdr:clientData/>
  </xdr:twoCellAnchor>
  <xdr:twoCellAnchor>
    <xdr:from>
      <xdr:col>9</xdr:col>
      <xdr:colOff>340179</xdr:colOff>
      <xdr:row>21</xdr:row>
      <xdr:rowOff>95250</xdr:rowOff>
    </xdr:from>
    <xdr:to>
      <xdr:col>15</xdr:col>
      <xdr:colOff>1088571</xdr:colOff>
      <xdr:row>51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F7524-1A38-4E98-A8A1-459A9DCD4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6</xdr:col>
      <xdr:colOff>108874</xdr:colOff>
      <xdr:row>20</xdr:row>
      <xdr:rowOff>167640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9C4F04-16CD-4D01-9FBD-3C6F24023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709920" cy="428244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6438F8-876B-4B38-9AA4-4B64522BE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22C7BF-9A22-475F-AD61-D8D87432B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C941B2-6D1C-4454-B941-1E22CACA3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6414770" cy="44348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97463B-ADAD-4E00-9427-C597919E7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91394E-DB34-48B6-8828-7996C88A0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F7DC26-06DF-45B9-8844-2FA35687F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525611-CC1A-4C0A-BDB2-708EA4FFC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5624609" cy="4218456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493392-A0FE-4058-A940-062B7063C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D855F5-491E-4834-97D2-D0F7DBE73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6414770" cy="412859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B43071-BB74-4056-856F-6E027E24C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3F22F8-D03A-4D9D-AF90-E47C9F278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6414770" cy="412859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5EBC43-9E14-45FB-87E4-E3A1289FD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BCC02B-4F82-49B0-9FE0-128A9DEF5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5633720" cy="421431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E00FE0-BA42-46D2-B5E6-604F1030D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237445</xdr:rowOff>
    </xdr:from>
    <xdr:to>
      <xdr:col>7</xdr:col>
      <xdr:colOff>271145</xdr:colOff>
      <xdr:row>20</xdr:row>
      <xdr:rowOff>168320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F3EB9C-DDB4-4667-95D4-70280CFAB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8445"/>
          <a:ext cx="5622834" cy="421712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EE2ED6-B1E3-46DC-9B23-5D2D4F033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BACF88-28C5-45FF-A613-D93BA98CF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7110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3A0014-583F-4B9C-AE55-64338F2BA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7</xdr:col>
      <xdr:colOff>272160</xdr:colOff>
      <xdr:row>20</xdr:row>
      <xdr:rowOff>167640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3B4599-DE8F-4F7F-9456-77C2661E3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633720" cy="45205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352953</xdr:rowOff>
    </xdr:from>
    <xdr:to>
      <xdr:col>7</xdr:col>
      <xdr:colOff>270129</xdr:colOff>
      <xdr:row>20</xdr:row>
      <xdr:rowOff>92405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8DEB58-9DE2-45D9-8EA0-5ACFFB9AC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733953"/>
          <a:ext cx="5644015" cy="4233011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2DC9A-A009-49C9-8AF2-3EFD08A45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358856</xdr:rowOff>
    </xdr:from>
    <xdr:to>
      <xdr:col>7</xdr:col>
      <xdr:colOff>270129</xdr:colOff>
      <xdr:row>20</xdr:row>
      <xdr:rowOff>97708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EAD5D9-2E38-4D6E-ACD3-054CB0779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739856"/>
          <a:ext cx="5620803" cy="4215602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CE98A-40ED-4938-97B4-915D05502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261305</xdr:rowOff>
    </xdr:from>
    <xdr:to>
      <xdr:col>6</xdr:col>
      <xdr:colOff>438217</xdr:colOff>
      <xdr:row>20</xdr:row>
      <xdr:rowOff>184053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080135-F4D2-4FBE-86BA-97A1797E6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642305"/>
          <a:ext cx="5611998" cy="4208998"/>
        </a:xfrm>
        <a:prstGeom prst="rect">
          <a:avLst/>
        </a:prstGeom>
      </xdr:spPr>
    </xdr:pic>
    <xdr:clientData/>
  </xdr:twoCellAnchor>
  <xdr:twoCellAnchor>
    <xdr:from>
      <xdr:col>10</xdr:col>
      <xdr:colOff>122464</xdr:colOff>
      <xdr:row>20</xdr:row>
      <xdr:rowOff>0</xdr:rowOff>
    </xdr:from>
    <xdr:to>
      <xdr:col>16</xdr:col>
      <xdr:colOff>27215</xdr:colOff>
      <xdr:row>43</xdr:row>
      <xdr:rowOff>68036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C3D840-1CA3-40C6-8575-ED452A9A2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D91FCD-3900-4D1F-8797-6CD77F090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707889" cy="428244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49CCC-EAEE-4FF2-BD60-6AF93C2D3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138414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32D133-0EAC-44AD-B181-1DECD45D9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631689" cy="4529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C1BA2-99F9-4CC9-987D-4ADAE3FA6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8B1F3C-0FE9-44E0-8154-E849B110A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709920" cy="42824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091A3E-8158-4CFD-B189-1F5EEB019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8B084B-4343-44F0-8794-1D5D1D614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6DF953-1C5F-42A8-B019-7C921A4D8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E9FF-6293-4A98-AAC0-CA1B55B1C195}">
  <dimension ref="A1:V18"/>
  <sheetViews>
    <sheetView zoomScale="70" zoomScaleNormal="70" workbookViewId="0">
      <selection activeCell="I27" sqref="I27"/>
    </sheetView>
  </sheetViews>
  <sheetFormatPr defaultColWidth="8.85546875" defaultRowHeight="15" x14ac:dyDescent="0.25"/>
  <cols>
    <col min="1" max="1" width="16.85546875" bestFit="1" customWidth="1"/>
    <col min="2" max="2" width="19.5703125" customWidth="1"/>
    <col min="3" max="3" width="21.42578125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18.42578125" customWidth="1"/>
    <col min="17" max="17" width="12.42578125" customWidth="1"/>
    <col min="18" max="18" width="19.85546875" customWidth="1"/>
    <col min="19" max="19" width="22" customWidth="1"/>
    <col min="20" max="20" width="17.140625" customWidth="1"/>
    <col min="21" max="21" width="35" customWidth="1"/>
    <col min="22" max="22" width="17.4257812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54" t="s">
        <v>4</v>
      </c>
      <c r="K1" s="65"/>
      <c r="L1" s="55"/>
      <c r="M1" s="54" t="s">
        <v>5</v>
      </c>
      <c r="N1" s="65"/>
      <c r="O1" s="55"/>
      <c r="P1" s="54" t="s">
        <v>5</v>
      </c>
      <c r="Q1" s="65"/>
      <c r="R1" s="55"/>
      <c r="S1" s="54" t="s">
        <v>5</v>
      </c>
      <c r="T1" s="55"/>
      <c r="U1" s="54" t="s">
        <v>7</v>
      </c>
      <c r="V1" s="55"/>
    </row>
    <row r="2" spans="1:22" x14ac:dyDescent="0.25">
      <c r="A2">
        <v>42</v>
      </c>
      <c r="B2">
        <v>132</v>
      </c>
      <c r="C2" s="1" t="s">
        <v>34</v>
      </c>
      <c r="I2" s="3" t="s">
        <v>8</v>
      </c>
      <c r="J2" s="54" t="s">
        <v>6</v>
      </c>
      <c r="K2" s="65"/>
      <c r="L2" s="55"/>
      <c r="M2" s="54" t="s">
        <v>6</v>
      </c>
      <c r="N2" s="65"/>
      <c r="O2" s="55"/>
      <c r="P2" s="54" t="s">
        <v>6</v>
      </c>
      <c r="Q2" s="65"/>
      <c r="R2" s="55"/>
      <c r="S2" s="54" t="s">
        <v>6</v>
      </c>
      <c r="T2" s="55"/>
      <c r="U2" s="54" t="s">
        <v>6</v>
      </c>
      <c r="V2" s="55"/>
    </row>
    <row r="3" spans="1:22" ht="37.5" x14ac:dyDescent="0.25">
      <c r="I3" s="4" t="s">
        <v>9</v>
      </c>
      <c r="J3" s="60">
        <v>1.4016999999999999</v>
      </c>
      <c r="K3" s="61"/>
      <c r="L3" s="62"/>
      <c r="M3" s="60">
        <v>1.4092</v>
      </c>
      <c r="N3" s="61"/>
      <c r="O3" s="62"/>
      <c r="P3" s="60">
        <v>1.4108000000000001</v>
      </c>
      <c r="Q3" s="61"/>
      <c r="R3" s="62"/>
      <c r="S3" s="63">
        <v>1.4048</v>
      </c>
      <c r="T3" s="64"/>
      <c r="U3" s="54">
        <v>1.4016999999999999</v>
      </c>
      <c r="V3" s="55"/>
    </row>
    <row r="4" spans="1:22" ht="30" x14ac:dyDescent="0.25">
      <c r="I4" s="2" t="s">
        <v>10</v>
      </c>
      <c r="J4" s="3">
        <v>6.8305999999999996</v>
      </c>
      <c r="K4" s="58">
        <f>ROUND(J4/J3,4)-1</f>
        <v>3.8731</v>
      </c>
      <c r="L4" s="59"/>
      <c r="M4" s="54">
        <v>7.6843000000000004</v>
      </c>
      <c r="N4" s="55"/>
      <c r="O4" s="5">
        <f>ROUND(M4/M3,4)-1</f>
        <v>4.4530000000000003</v>
      </c>
      <c r="P4" s="54">
        <v>7.6825999999999999</v>
      </c>
      <c r="Q4" s="55"/>
      <c r="R4" s="5">
        <f>ROUND(P4/P3,4)-1</f>
        <v>4.4455999999999998</v>
      </c>
      <c r="S4" s="3">
        <v>7.1189</v>
      </c>
      <c r="T4" s="5">
        <f>ROUND(S4/S3,4)-1</f>
        <v>4.0675999999999997</v>
      </c>
      <c r="U4" s="3">
        <v>6.9218999999999999</v>
      </c>
      <c r="V4" s="5">
        <f>U4/U3-1</f>
        <v>3.9382178782906472</v>
      </c>
    </row>
    <row r="5" spans="1:22" x14ac:dyDescent="0.25">
      <c r="I5" s="2" t="s">
        <v>11</v>
      </c>
      <c r="J5" s="3">
        <v>2.1461999999999999</v>
      </c>
      <c r="K5" s="58">
        <f>ROUND(J5/J3,4)-1</f>
        <v>0.53109999999999991</v>
      </c>
      <c r="L5" s="59"/>
      <c r="M5" s="54">
        <v>2.1528999999999998</v>
      </c>
      <c r="N5" s="55"/>
      <c r="O5" s="5">
        <f>ROUND(M5/M3,4)-1</f>
        <v>0.52770000000000006</v>
      </c>
      <c r="P5" s="54">
        <v>2.153</v>
      </c>
      <c r="Q5" s="55"/>
      <c r="R5" s="5">
        <f>ROUND(P5/P3,4)-1</f>
        <v>0.52610000000000001</v>
      </c>
      <c r="S5" s="32">
        <v>2.1425000000000001</v>
      </c>
      <c r="T5" s="5">
        <f>ROUND(S5/S3,4)-1</f>
        <v>0.5250999999999999</v>
      </c>
      <c r="U5" s="32">
        <v>2.1358000000000001</v>
      </c>
      <c r="V5" s="5">
        <f>U5/U3-1</f>
        <v>0.52372119569094688</v>
      </c>
    </row>
    <row r="6" spans="1:22" ht="30" x14ac:dyDescent="0.25">
      <c r="I6" s="2" t="s">
        <v>12</v>
      </c>
      <c r="J6" s="3">
        <v>2.29</v>
      </c>
      <c r="K6" s="58">
        <f>ROUND(J6/J3,4)-1</f>
        <v>0.63369999999999993</v>
      </c>
      <c r="L6" s="59"/>
      <c r="M6" s="54">
        <v>2.2345000000000002</v>
      </c>
      <c r="N6" s="55"/>
      <c r="O6" s="5">
        <f>ROUND(M6/M3,4)-1</f>
        <v>0.58570000000000011</v>
      </c>
      <c r="P6" s="54">
        <v>2.23</v>
      </c>
      <c r="Q6" s="55"/>
      <c r="R6" s="5">
        <f>ROUND(P6/P3,4)-1</f>
        <v>0.58069999999999999</v>
      </c>
      <c r="S6" s="3">
        <v>2.3260999999999998</v>
      </c>
      <c r="T6" s="5">
        <f>ROUND(S6/S3,4)-1</f>
        <v>0.65579999999999994</v>
      </c>
      <c r="U6" s="3">
        <v>2.1919</v>
      </c>
      <c r="V6" s="5">
        <f>U6/U3-1</f>
        <v>0.56374402511236354</v>
      </c>
    </row>
    <row r="11" spans="1:22" ht="30" x14ac:dyDescent="0.25">
      <c r="I11" s="2" t="s">
        <v>13</v>
      </c>
      <c r="J11" s="2" t="s">
        <v>14</v>
      </c>
      <c r="K11" s="56" t="s">
        <v>17</v>
      </c>
      <c r="L11" s="57"/>
      <c r="M11" s="56" t="s">
        <v>18</v>
      </c>
      <c r="N11" s="57"/>
      <c r="O11" s="54" t="s">
        <v>19</v>
      </c>
      <c r="P11" s="55"/>
      <c r="Q11" s="54" t="s">
        <v>36</v>
      </c>
      <c r="R11" s="55"/>
    </row>
    <row r="12" spans="1:22" ht="30" x14ac:dyDescent="0.25">
      <c r="I12" s="2" t="s">
        <v>16</v>
      </c>
      <c r="J12" s="2" t="s">
        <v>15</v>
      </c>
      <c r="K12" s="2">
        <v>2.032</v>
      </c>
      <c r="L12" s="5">
        <f>K12/M3-1</f>
        <v>0.44195288106727215</v>
      </c>
      <c r="M12" s="2">
        <v>2.0259999999999998</v>
      </c>
      <c r="N12" s="5">
        <f>M12/P3-1</f>
        <v>0.43606464417351831</v>
      </c>
      <c r="O12" s="3">
        <v>2.0285000000000002</v>
      </c>
      <c r="P12" s="5">
        <f>O12/S3-1</f>
        <v>0.44397779043280194</v>
      </c>
      <c r="Q12" s="36">
        <v>2.0163000000000002</v>
      </c>
      <c r="R12" s="22">
        <f>Q12/U3-1</f>
        <v>0.43846757508739409</v>
      </c>
    </row>
    <row r="13" spans="1:22" x14ac:dyDescent="0.25">
      <c r="I13" s="2" t="s">
        <v>20</v>
      </c>
      <c r="J13" s="2" t="s">
        <v>15</v>
      </c>
      <c r="K13" s="3">
        <v>1.7542</v>
      </c>
      <c r="L13" s="5">
        <f>K13/M3-1</f>
        <v>0.2448197558898666</v>
      </c>
      <c r="M13" s="3">
        <v>1.7684</v>
      </c>
      <c r="N13" s="5">
        <f>M13/P3-1</f>
        <v>0.25347320669123885</v>
      </c>
      <c r="O13" s="3">
        <v>1.7687999999999999</v>
      </c>
      <c r="P13" s="5">
        <f>O13/S3-1</f>
        <v>0.25911161731207288</v>
      </c>
      <c r="Q13" s="36">
        <v>1.7562</v>
      </c>
      <c r="R13" s="22">
        <f>Q13/U3-1</f>
        <v>0.25290718413355218</v>
      </c>
    </row>
    <row r="14" spans="1:22" x14ac:dyDescent="0.25">
      <c r="I14" s="2">
        <v>1</v>
      </c>
      <c r="J14" s="2" t="s">
        <v>38</v>
      </c>
      <c r="K14" s="2">
        <v>1.7319</v>
      </c>
      <c r="L14" s="5">
        <f>K14/M3-1</f>
        <v>0.22899517456713037</v>
      </c>
      <c r="M14" s="2">
        <v>1.7304999999999999</v>
      </c>
      <c r="N14" s="5">
        <f>M14/P3-1</f>
        <v>0.22660901616104323</v>
      </c>
      <c r="O14" s="3">
        <v>1.7276</v>
      </c>
      <c r="P14" s="5">
        <f>O14/S3-1</f>
        <v>0.22978359908883816</v>
      </c>
      <c r="Q14" s="36">
        <v>1.718</v>
      </c>
      <c r="R14" s="22">
        <f>Q14/U3-1</f>
        <v>0.22565456231718639</v>
      </c>
    </row>
    <row r="15" spans="1:22" x14ac:dyDescent="0.25">
      <c r="I15" s="2">
        <v>2</v>
      </c>
      <c r="J15" s="2" t="s">
        <v>40</v>
      </c>
      <c r="K15" s="2">
        <v>1.6716</v>
      </c>
      <c r="L15" s="5">
        <f>K15/M3-1</f>
        <v>0.1862049389724667</v>
      </c>
      <c r="M15" s="2">
        <v>1.696</v>
      </c>
      <c r="N15" s="5">
        <f>M15/P3-1</f>
        <v>0.2021548057839524</v>
      </c>
      <c r="O15" s="2">
        <v>1.6800999999999999</v>
      </c>
      <c r="P15" s="5">
        <f>O15/S3-1</f>
        <v>0.19597095671981757</v>
      </c>
      <c r="Q15" s="37">
        <v>1.643</v>
      </c>
      <c r="R15" s="22">
        <f>Q15/U3-1</f>
        <v>0.1721481058714418</v>
      </c>
    </row>
    <row r="16" spans="1:22" x14ac:dyDescent="0.25">
      <c r="I16" s="2">
        <v>3</v>
      </c>
      <c r="J16" s="2" t="s">
        <v>42</v>
      </c>
      <c r="K16" s="2">
        <v>1.6398999999999999</v>
      </c>
      <c r="L16" s="5">
        <f>K16/M3-1</f>
        <v>0.1637099063298324</v>
      </c>
      <c r="M16" s="2">
        <v>1.6496</v>
      </c>
      <c r="N16" s="5">
        <f>M16/P3-1</f>
        <v>0.16926566487099515</v>
      </c>
      <c r="O16" s="2">
        <v>1.6347</v>
      </c>
      <c r="P16" s="5">
        <f>O16/S3-1</f>
        <v>0.1636531890660593</v>
      </c>
      <c r="Q16" s="37">
        <v>1.5871</v>
      </c>
      <c r="R16" s="22">
        <f>Q16/U3-1</f>
        <v>0.13226796033388033</v>
      </c>
    </row>
    <row r="17" spans="9:18" x14ac:dyDescent="0.25">
      <c r="I17" s="2">
        <v>4</v>
      </c>
      <c r="J17" s="2" t="s">
        <v>41</v>
      </c>
      <c r="K17" s="2">
        <v>1.6126</v>
      </c>
      <c r="L17" s="5">
        <f>K17/M3-1</f>
        <v>0.14433721260289523</v>
      </c>
      <c r="M17" s="2">
        <v>1.6073999999999999</v>
      </c>
      <c r="N17" s="5">
        <f>M17/P3-1</f>
        <v>0.13935355826481421</v>
      </c>
      <c r="O17" s="3">
        <v>1.6032</v>
      </c>
      <c r="P17" s="5">
        <f>O17/S3-1</f>
        <v>0.1412300683371297</v>
      </c>
      <c r="Q17" s="36">
        <v>1.5430999999999999</v>
      </c>
      <c r="R17" s="22">
        <f>Q17/U3-1</f>
        <v>0.10087750588571009</v>
      </c>
    </row>
    <row r="18" spans="9:18" x14ac:dyDescent="0.25">
      <c r="I18" s="9">
        <v>5</v>
      </c>
      <c r="J18" s="9" t="s">
        <v>39</v>
      </c>
      <c r="K18" s="9">
        <v>1.5899000000000001</v>
      </c>
      <c r="L18" s="10">
        <f>K18/M3-1</f>
        <v>0.12822878228782297</v>
      </c>
      <c r="M18" s="9">
        <v>1.5878000000000001</v>
      </c>
      <c r="N18" s="10">
        <f>M18/P3-1</f>
        <v>0.12546073149985837</v>
      </c>
      <c r="O18" s="11">
        <v>1.5807</v>
      </c>
      <c r="P18" s="10">
        <f>O18/S3-1</f>
        <v>0.1252135535307517</v>
      </c>
      <c r="Q18" s="11">
        <v>1.5183</v>
      </c>
      <c r="R18" s="23">
        <f>Q18/U3-1</f>
        <v>8.318470428765079E-2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1:V1"/>
    <mergeCell ref="U2:V2"/>
    <mergeCell ref="U3:V3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</mergeCells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0531F-77CF-4605-A781-FA327A593CC1}">
  <dimension ref="A1:V18"/>
  <sheetViews>
    <sheetView zoomScale="70" zoomScaleNormal="70" workbookViewId="0">
      <selection activeCell="T20" sqref="T20"/>
    </sheetView>
  </sheetViews>
  <sheetFormatPr defaultColWidth="8.85546875" defaultRowHeight="15" x14ac:dyDescent="0.25"/>
  <cols>
    <col min="1" max="1" width="16.85546875" style="16" bestFit="1" customWidth="1"/>
    <col min="2" max="2" width="15.28515625" style="16" bestFit="1" customWidth="1"/>
    <col min="3" max="3" width="14.42578125" style="16" bestFit="1" customWidth="1"/>
    <col min="4" max="8" width="8.85546875" style="16"/>
    <col min="9" max="9" width="35.42578125" style="16" bestFit="1" customWidth="1"/>
    <col min="10" max="10" width="62.85546875" style="16" bestFit="1" customWidth="1"/>
    <col min="11" max="11" width="36" style="16" bestFit="1" customWidth="1"/>
    <col min="12" max="14" width="36" style="16" customWidth="1"/>
    <col min="15" max="15" width="31.42578125" style="16" bestFit="1" customWidth="1"/>
    <col min="16" max="16" width="30.42578125" style="16" customWidth="1"/>
    <col min="17" max="17" width="10.42578125" style="16" customWidth="1"/>
    <col min="18" max="18" width="40.28515625" style="16" customWidth="1"/>
    <col min="19" max="19" width="16.7109375" style="16" customWidth="1"/>
    <col min="20" max="20" width="52.42578125" style="16" customWidth="1"/>
    <col min="21" max="21" width="54.85546875" style="16" bestFit="1" customWidth="1"/>
    <col min="22" max="22" width="47.140625" style="16" customWidth="1"/>
    <col min="23" max="16384" width="8.85546875" style="16"/>
  </cols>
  <sheetData>
    <row r="1" spans="1:22" x14ac:dyDescent="0.25">
      <c r="A1" s="16" t="s">
        <v>0</v>
      </c>
      <c r="B1" s="16" t="s">
        <v>1</v>
      </c>
      <c r="C1" s="1" t="s">
        <v>2</v>
      </c>
      <c r="I1" s="3"/>
      <c r="J1" s="54" t="s">
        <v>4</v>
      </c>
      <c r="K1" s="65"/>
      <c r="L1" s="55"/>
      <c r="M1" s="54" t="s">
        <v>5</v>
      </c>
      <c r="N1" s="65"/>
      <c r="O1" s="55"/>
      <c r="P1" s="54" t="s">
        <v>5</v>
      </c>
      <c r="Q1" s="65"/>
      <c r="R1" s="55"/>
      <c r="S1" s="54" t="s">
        <v>5</v>
      </c>
      <c r="T1" s="55"/>
      <c r="U1" s="54" t="s">
        <v>7</v>
      </c>
      <c r="V1" s="55"/>
    </row>
    <row r="2" spans="1:22" x14ac:dyDescent="0.25">
      <c r="A2" s="16">
        <v>17</v>
      </c>
      <c r="B2" s="16">
        <v>62</v>
      </c>
      <c r="C2" s="1" t="s">
        <v>3</v>
      </c>
      <c r="I2" s="3" t="s">
        <v>8</v>
      </c>
      <c r="J2" s="54" t="s">
        <v>106</v>
      </c>
      <c r="K2" s="65"/>
      <c r="L2" s="55"/>
      <c r="M2" s="54" t="s">
        <v>106</v>
      </c>
      <c r="N2" s="65"/>
      <c r="O2" s="55"/>
      <c r="P2" s="54" t="s">
        <v>106</v>
      </c>
      <c r="Q2" s="65"/>
      <c r="R2" s="55"/>
      <c r="S2" s="54" t="s">
        <v>106</v>
      </c>
      <c r="T2" s="55"/>
      <c r="U2" s="54" t="s">
        <v>106</v>
      </c>
      <c r="V2" s="55"/>
    </row>
    <row r="3" spans="1:22" ht="37.5" x14ac:dyDescent="0.25">
      <c r="I3" s="4" t="s">
        <v>9</v>
      </c>
      <c r="J3" s="63">
        <v>1.3595999999999999</v>
      </c>
      <c r="K3" s="75"/>
      <c r="L3" s="64"/>
      <c r="M3" s="60">
        <v>1.365</v>
      </c>
      <c r="N3" s="61"/>
      <c r="O3" s="62"/>
      <c r="P3" s="72">
        <v>1.3514125075416099</v>
      </c>
      <c r="Q3" s="73"/>
      <c r="R3" s="74"/>
      <c r="S3" s="72">
        <v>1.3651251654597301</v>
      </c>
      <c r="T3" s="74"/>
      <c r="U3" s="54">
        <v>1.3535999999999999</v>
      </c>
      <c r="V3" s="55"/>
    </row>
    <row r="4" spans="1:22" ht="30" x14ac:dyDescent="0.25">
      <c r="I4" s="2" t="s">
        <v>10</v>
      </c>
      <c r="J4" s="3">
        <v>1.4525999999999999</v>
      </c>
      <c r="K4" s="58">
        <f>J4/J3 -1</f>
        <v>6.8402471315092583E-2</v>
      </c>
      <c r="L4" s="59"/>
      <c r="M4" s="54">
        <v>1.4593</v>
      </c>
      <c r="N4" s="55"/>
      <c r="O4" s="5">
        <f>M4/M3 -1</f>
        <v>6.908424908424915E-2</v>
      </c>
      <c r="P4" s="70">
        <v>1.4406216981198601</v>
      </c>
      <c r="Q4" s="71"/>
      <c r="R4" s="5">
        <f>ROUND(P4/P3,4) - 1</f>
        <v>6.6000000000000059E-2</v>
      </c>
      <c r="S4" s="19">
        <v>1.45952937205136</v>
      </c>
      <c r="T4" s="5">
        <f>ROUND(S4/S3,4) - 1</f>
        <v>6.9199999999999928E-2</v>
      </c>
      <c r="U4" s="3">
        <v>1.4541999999999999</v>
      </c>
      <c r="V4" s="5">
        <f>U4/U3-1</f>
        <v>7.4320330969267268E-2</v>
      </c>
    </row>
    <row r="5" spans="1:22" x14ac:dyDescent="0.25">
      <c r="I5" s="2" t="s">
        <v>11</v>
      </c>
      <c r="J5" s="3">
        <v>1.4184000000000001</v>
      </c>
      <c r="K5" s="58">
        <f>ROUND(J5/J3,4) - 1</f>
        <v>4.3199999999999905E-2</v>
      </c>
      <c r="L5" s="59"/>
      <c r="M5" s="54">
        <v>1.4261999999999999</v>
      </c>
      <c r="N5" s="55"/>
      <c r="O5" s="5">
        <f>ROUND(M5/M3,4)-1</f>
        <v>4.4799999999999951E-2</v>
      </c>
      <c r="P5" s="54">
        <v>1.4086000000000001</v>
      </c>
      <c r="Q5" s="55"/>
      <c r="R5" s="5">
        <f>ROUND(P5/P3,4)-1</f>
        <v>4.2300000000000004E-2</v>
      </c>
      <c r="S5" s="3">
        <v>1.4274</v>
      </c>
      <c r="T5" s="5">
        <f>ROUND(S5/S3,4)-1</f>
        <v>4.5600000000000085E-2</v>
      </c>
      <c r="U5" s="3">
        <v>1.4185000000000001</v>
      </c>
      <c r="V5" s="5">
        <f>U5/U3-1</f>
        <v>4.7946217494089893E-2</v>
      </c>
    </row>
    <row r="6" spans="1:22" ht="30" x14ac:dyDescent="0.25">
      <c r="I6" s="2" t="s">
        <v>12</v>
      </c>
      <c r="J6" s="3">
        <v>1.6436999999999999</v>
      </c>
      <c r="K6" s="58">
        <f>ROUND(J6/J3,4)-1</f>
        <v>0.20900000000000007</v>
      </c>
      <c r="L6" s="59"/>
      <c r="M6" s="54">
        <v>1.6247</v>
      </c>
      <c r="N6" s="55"/>
      <c r="O6" s="5">
        <f>ROUND(M6/M3,4)-1</f>
        <v>0.19029999999999991</v>
      </c>
      <c r="P6" s="54">
        <v>1.6135999999999999</v>
      </c>
      <c r="Q6" s="55"/>
      <c r="R6" s="5">
        <f>ROUND(P6/P3,4)-1</f>
        <v>0.19399999999999995</v>
      </c>
      <c r="S6" s="3">
        <v>1.6561999999999999</v>
      </c>
      <c r="T6" s="5">
        <f>ROUND(S6/S3,4)-1</f>
        <v>0.21320000000000006</v>
      </c>
      <c r="U6" s="3">
        <v>1.6224000000000001</v>
      </c>
      <c r="V6" s="5">
        <f>U6/U3-1</f>
        <v>0.19858156028368801</v>
      </c>
    </row>
    <row r="11" spans="1:22" x14ac:dyDescent="0.25">
      <c r="I11" s="2" t="s">
        <v>13</v>
      </c>
      <c r="J11" s="2" t="s">
        <v>14</v>
      </c>
      <c r="K11" s="56" t="s">
        <v>17</v>
      </c>
      <c r="L11" s="57"/>
      <c r="M11" s="56" t="s">
        <v>18</v>
      </c>
      <c r="N11" s="57"/>
      <c r="O11" s="54" t="s">
        <v>19</v>
      </c>
      <c r="P11" s="55"/>
      <c r="Q11" s="54" t="s">
        <v>36</v>
      </c>
      <c r="R11" s="55"/>
    </row>
    <row r="12" spans="1:22" ht="30" x14ac:dyDescent="0.25">
      <c r="I12" s="2" t="s">
        <v>16</v>
      </c>
      <c r="J12" s="2" t="s">
        <v>15</v>
      </c>
      <c r="K12" s="7">
        <v>1.4505647098873999</v>
      </c>
      <c r="L12" s="5">
        <f>K12/M3-1</f>
        <v>6.2684769148278363E-2</v>
      </c>
      <c r="M12" s="7">
        <v>1.43061732675661</v>
      </c>
      <c r="N12" s="5">
        <f>M12/P3-1</f>
        <v>5.8608913838664733E-2</v>
      </c>
      <c r="O12" s="8">
        <v>1.4530930263575701</v>
      </c>
      <c r="P12" s="5">
        <f>O12/S3-1</f>
        <v>6.4439410483078552E-2</v>
      </c>
      <c r="Q12" s="19">
        <v>1.4461600187364501</v>
      </c>
      <c r="R12" s="5">
        <f>ROUND(Q12/U3,4)-1</f>
        <v>6.8400000000000016E-2</v>
      </c>
    </row>
    <row r="13" spans="1:22" x14ac:dyDescent="0.25">
      <c r="I13" s="2" t="s">
        <v>20</v>
      </c>
      <c r="J13" s="2" t="s">
        <v>15</v>
      </c>
      <c r="K13" s="7">
        <v>1.4443999999999999</v>
      </c>
      <c r="L13" s="5">
        <f>K13/M3-1</f>
        <v>5.8168498168498006E-2</v>
      </c>
      <c r="M13" s="7">
        <v>1.4159999999999999</v>
      </c>
      <c r="N13" s="5">
        <f>M13/P3-1</f>
        <v>4.7792581538173673E-2</v>
      </c>
      <c r="O13" s="8">
        <v>1.4461999999999999</v>
      </c>
      <c r="P13" s="5">
        <f>O13/S3-1</f>
        <v>5.9390037332559542E-2</v>
      </c>
      <c r="Q13" s="19">
        <v>1.4466000000000001</v>
      </c>
      <c r="R13" s="5">
        <f>Q13/U3-1</f>
        <v>6.8705673758865382E-2</v>
      </c>
    </row>
    <row r="14" spans="1:22" x14ac:dyDescent="0.25">
      <c r="I14" s="2">
        <v>1</v>
      </c>
      <c r="J14" s="13" t="s">
        <v>54</v>
      </c>
      <c r="K14" s="13">
        <v>1.4411</v>
      </c>
      <c r="L14" s="5">
        <f>(ROUND(K14/M3,4)-1)</f>
        <v>5.5800000000000072E-2</v>
      </c>
      <c r="M14" s="2">
        <v>1.4127000000000001</v>
      </c>
      <c r="N14" s="5">
        <f>ROUND(M14/P3,4)-1</f>
        <v>4.5400000000000107E-2</v>
      </c>
      <c r="O14" s="3">
        <v>1.4295</v>
      </c>
      <c r="P14" s="5">
        <f>ROUND(O14/S3,4)-1</f>
        <v>4.7199999999999909E-2</v>
      </c>
      <c r="Q14" s="8">
        <v>1.4253</v>
      </c>
      <c r="R14" s="5">
        <f>ROUND(Q14/U3,4)-1</f>
        <v>5.2999999999999936E-2</v>
      </c>
    </row>
    <row r="15" spans="1:22" x14ac:dyDescent="0.25">
      <c r="I15" s="13">
        <v>2</v>
      </c>
      <c r="J15" s="13" t="s">
        <v>55</v>
      </c>
      <c r="K15" s="13">
        <v>1.4228000000000001</v>
      </c>
      <c r="L15" s="17">
        <f>(ROUND(K15/M3,4)-1)</f>
        <v>4.2300000000000004E-2</v>
      </c>
      <c r="M15" s="13">
        <v>1.4073</v>
      </c>
      <c r="N15" s="17">
        <f>ROUND(M15/P3,4)-1</f>
        <v>4.1400000000000103E-2</v>
      </c>
      <c r="O15" s="18">
        <v>1.42</v>
      </c>
      <c r="P15" s="17">
        <f>ROUND(O15/S3,4)-1</f>
        <v>4.0200000000000014E-2</v>
      </c>
      <c r="Q15" s="18">
        <v>1.4083000000000001</v>
      </c>
      <c r="R15" s="17">
        <f>ROUND(Q15/U3,4)-1</f>
        <v>4.0399999999999991E-2</v>
      </c>
    </row>
    <row r="16" spans="1:22" x14ac:dyDescent="0.25">
      <c r="I16" s="13">
        <v>3</v>
      </c>
      <c r="J16" s="13" t="s">
        <v>56</v>
      </c>
      <c r="K16" s="13">
        <v>1.4177</v>
      </c>
      <c r="L16" s="17">
        <f>(ROUND(K16/M3,4)-1)</f>
        <v>3.8599999999999968E-2</v>
      </c>
      <c r="M16" s="13">
        <v>1.4015</v>
      </c>
      <c r="N16" s="17">
        <f>ROUND(M16/P3,4)-1</f>
        <v>3.7099999999999911E-2</v>
      </c>
      <c r="O16" s="18">
        <v>1.4191</v>
      </c>
      <c r="P16" s="17">
        <f>ROUND(O16/S3,4)-1</f>
        <v>3.9500000000000091E-2</v>
      </c>
      <c r="Q16" s="18">
        <v>1.3953</v>
      </c>
      <c r="R16" s="17">
        <f>ROUND(Q16/U3,4)-1</f>
        <v>3.0799999999999939E-2</v>
      </c>
    </row>
    <row r="17" spans="9:18" x14ac:dyDescent="0.25">
      <c r="I17" s="2">
        <v>4</v>
      </c>
      <c r="J17" s="2" t="s">
        <v>53</v>
      </c>
      <c r="K17" s="2">
        <v>1.413</v>
      </c>
      <c r="L17" s="5">
        <f>(ROUND(K17/M3,4)-1)</f>
        <v>3.5199999999999898E-2</v>
      </c>
      <c r="M17" s="2">
        <v>1.3936999999999999</v>
      </c>
      <c r="N17" s="5">
        <f>ROUND(M17/P3,4)-1</f>
        <v>3.1300000000000106E-2</v>
      </c>
      <c r="O17" s="3">
        <v>1.4162999999999999</v>
      </c>
      <c r="P17" s="5">
        <f>ROUND(O17/S3,4)-1</f>
        <v>3.7500000000000089E-2</v>
      </c>
      <c r="Q17" s="3">
        <v>1.3864000000000001</v>
      </c>
      <c r="R17" s="5">
        <f>ROUND(Q17/U3,4)-1</f>
        <v>2.4199999999999999E-2</v>
      </c>
    </row>
    <row r="18" spans="9:18" x14ac:dyDescent="0.25">
      <c r="I18" s="2">
        <v>5</v>
      </c>
      <c r="J18" s="9" t="s">
        <v>52</v>
      </c>
      <c r="K18" s="9">
        <v>1.3992</v>
      </c>
      <c r="L18" s="10">
        <f>(ROUND(K18/M3,4)-1)</f>
        <v>2.50999999999999E-2</v>
      </c>
      <c r="M18" s="9">
        <v>1.38</v>
      </c>
      <c r="N18" s="10">
        <f>ROUND(M18/P3,4)-1</f>
        <v>2.1200000000000108E-2</v>
      </c>
      <c r="O18" s="11">
        <v>1.4049</v>
      </c>
      <c r="P18" s="10">
        <f>ROUND(O18/S3,4)-1</f>
        <v>2.9099999999999904E-2</v>
      </c>
      <c r="Q18" s="11">
        <v>1.3791</v>
      </c>
      <c r="R18" s="10">
        <f>ROUND(Q18/U3,4)-1</f>
        <v>1.8799999999999928E-2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1:V1"/>
    <mergeCell ref="U2:V2"/>
    <mergeCell ref="U3:V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</mergeCells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DB15D-B3F7-49D9-896A-4A8B4F385C7D}">
  <dimension ref="A1:V18"/>
  <sheetViews>
    <sheetView topLeftCell="D1" zoomScale="70" zoomScaleNormal="70" workbookViewId="0">
      <selection activeCell="U19" sqref="U19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50.140625" style="29" customWidth="1"/>
    <col min="11" max="11" width="36" style="29" bestFit="1" customWidth="1"/>
    <col min="12" max="12" width="14.5703125" style="29" customWidth="1"/>
    <col min="13" max="13" width="36" style="29" customWidth="1"/>
    <col min="14" max="14" width="16.5703125" style="29" customWidth="1"/>
    <col min="15" max="15" width="37.28515625" style="29" customWidth="1"/>
    <col min="16" max="16" width="30.42578125" style="29" customWidth="1"/>
    <col min="17" max="17" width="10.42578125" style="29" customWidth="1"/>
    <col min="18" max="18" width="47.42578125" style="29" customWidth="1"/>
    <col min="19" max="19" width="40" style="29" customWidth="1"/>
    <col min="20" max="20" width="49.140625" style="29" customWidth="1"/>
    <col min="21" max="21" width="53" style="29" customWidth="1"/>
    <col min="22" max="22" width="25.140625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"/>
      <c r="J1" s="54" t="s">
        <v>4</v>
      </c>
      <c r="K1" s="65"/>
      <c r="L1" s="55"/>
      <c r="M1" s="54" t="s">
        <v>5</v>
      </c>
      <c r="N1" s="65"/>
      <c r="O1" s="55"/>
      <c r="P1" s="54" t="s">
        <v>5</v>
      </c>
      <c r="Q1" s="65"/>
      <c r="R1" s="55"/>
      <c r="S1" s="54" t="s">
        <v>5</v>
      </c>
      <c r="T1" s="55"/>
      <c r="U1" s="54" t="s">
        <v>7</v>
      </c>
      <c r="V1" s="55"/>
    </row>
    <row r="2" spans="1:22" x14ac:dyDescent="0.25">
      <c r="A2" s="29">
        <v>17</v>
      </c>
      <c r="B2" s="29">
        <v>62</v>
      </c>
      <c r="C2" s="1" t="s">
        <v>3</v>
      </c>
      <c r="I2" s="3" t="s">
        <v>8</v>
      </c>
      <c r="J2" s="54" t="s">
        <v>105</v>
      </c>
      <c r="K2" s="65"/>
      <c r="L2" s="55"/>
      <c r="M2" s="54" t="s">
        <v>105</v>
      </c>
      <c r="N2" s="65"/>
      <c r="O2" s="55"/>
      <c r="P2" s="54" t="s">
        <v>105</v>
      </c>
      <c r="Q2" s="65"/>
      <c r="R2" s="55"/>
      <c r="S2" s="54" t="s">
        <v>105</v>
      </c>
      <c r="T2" s="55"/>
      <c r="U2" s="67" t="s">
        <v>105</v>
      </c>
      <c r="V2" s="67"/>
    </row>
    <row r="3" spans="1:22" ht="37.5" x14ac:dyDescent="0.25">
      <c r="I3" s="4" t="s">
        <v>9</v>
      </c>
      <c r="J3" s="63">
        <v>1.7427999999999999</v>
      </c>
      <c r="K3" s="75"/>
      <c r="L3" s="64"/>
      <c r="M3" s="60">
        <v>1.7568999999999999</v>
      </c>
      <c r="N3" s="61"/>
      <c r="O3" s="62"/>
      <c r="P3" s="60">
        <v>1.7190000000000001</v>
      </c>
      <c r="Q3" s="61"/>
      <c r="R3" s="62"/>
      <c r="S3" s="60">
        <v>1.7482</v>
      </c>
      <c r="T3" s="62"/>
      <c r="U3" s="54">
        <v>1.76234872603957</v>
      </c>
      <c r="V3" s="55"/>
    </row>
    <row r="4" spans="1:22" ht="30" x14ac:dyDescent="0.25">
      <c r="I4" s="2" t="s">
        <v>10</v>
      </c>
      <c r="J4" s="30">
        <v>1.9646999999999999</v>
      </c>
      <c r="K4" s="58">
        <f>J4/J3 -1</f>
        <v>0.12732384668349783</v>
      </c>
      <c r="L4" s="59"/>
      <c r="M4" s="54">
        <v>1.9716</v>
      </c>
      <c r="N4" s="55"/>
      <c r="O4" s="5">
        <f>M4/M3 -1</f>
        <v>0.12220388183732722</v>
      </c>
      <c r="P4" s="54">
        <v>1.9383999999999999</v>
      </c>
      <c r="Q4" s="55"/>
      <c r="R4" s="5">
        <f>ROUND(P4/P3,4) - 1</f>
        <v>0.12759999999999994</v>
      </c>
      <c r="S4" s="30">
        <v>1.9570000000000001</v>
      </c>
      <c r="T4" s="5">
        <f>ROUND(S4/S3,4) - 1</f>
        <v>0.11939999999999995</v>
      </c>
      <c r="U4" s="30">
        <v>1.9788682863305</v>
      </c>
      <c r="V4" s="5">
        <f>U4/U3-1</f>
        <v>0.12285852231839645</v>
      </c>
    </row>
    <row r="5" spans="1:22" x14ac:dyDescent="0.25">
      <c r="I5" s="2" t="s">
        <v>11</v>
      </c>
      <c r="J5" s="30">
        <v>1.8277000000000001</v>
      </c>
      <c r="K5" s="58">
        <f>ROUND(J5/J3,4) - 1</f>
        <v>4.8699999999999966E-2</v>
      </c>
      <c r="L5" s="59"/>
      <c r="M5" s="54">
        <v>1.8434999999999999</v>
      </c>
      <c r="N5" s="55"/>
      <c r="O5" s="5">
        <f>ROUND(M5/M3,4)-1</f>
        <v>4.9299999999999899E-2</v>
      </c>
      <c r="P5" s="54">
        <v>1.8077000000000001</v>
      </c>
      <c r="Q5" s="55"/>
      <c r="R5" s="5">
        <f>ROUND(P5/P3,4)-1</f>
        <v>5.160000000000009E-2</v>
      </c>
      <c r="S5" s="30">
        <v>1.8425</v>
      </c>
      <c r="T5" s="5">
        <f>ROUND(S5/S3,4)-1</f>
        <v>5.3900000000000059E-2</v>
      </c>
      <c r="U5" s="30">
        <v>1.8341000000000001</v>
      </c>
      <c r="V5" s="5">
        <f>U5/U3-1</f>
        <v>4.0713437074212155E-2</v>
      </c>
    </row>
    <row r="6" spans="1:22" ht="30" x14ac:dyDescent="0.25">
      <c r="I6" s="2" t="s">
        <v>12</v>
      </c>
      <c r="J6" s="30">
        <v>2.3231000000000002</v>
      </c>
      <c r="K6" s="58">
        <f>ROUND(J6/J3,4)-1</f>
        <v>0.33299999999999996</v>
      </c>
      <c r="L6" s="59"/>
      <c r="M6" s="54">
        <v>2.3214999999999999</v>
      </c>
      <c r="N6" s="55"/>
      <c r="O6" s="5">
        <f>ROUND(M6/M3,4)-1</f>
        <v>0.32139999999999991</v>
      </c>
      <c r="P6" s="54">
        <v>2.3069000000000002</v>
      </c>
      <c r="Q6" s="55"/>
      <c r="R6" s="5">
        <f>ROUND(P6/P3,4)-1</f>
        <v>0.34200000000000008</v>
      </c>
      <c r="S6" s="30">
        <v>2.3315999999999999</v>
      </c>
      <c r="T6" s="5">
        <f>ROUND(S6/S3,4)-1</f>
        <v>0.33370000000000011</v>
      </c>
      <c r="U6" s="30">
        <v>2.3250000000000002</v>
      </c>
      <c r="V6" s="5">
        <f>U6/U3-1</f>
        <v>0.31926216738320878</v>
      </c>
    </row>
    <row r="11" spans="1:22" x14ac:dyDescent="0.25">
      <c r="I11" s="2" t="s">
        <v>13</v>
      </c>
      <c r="J11" s="2" t="s">
        <v>14</v>
      </c>
      <c r="K11" s="56" t="s">
        <v>17</v>
      </c>
      <c r="L11" s="57"/>
      <c r="M11" s="56" t="s">
        <v>18</v>
      </c>
      <c r="N11" s="57"/>
      <c r="O11" s="54" t="s">
        <v>19</v>
      </c>
      <c r="P11" s="55"/>
      <c r="Q11" s="54" t="s">
        <v>36</v>
      </c>
      <c r="R11" s="55"/>
    </row>
    <row r="12" spans="1:22" ht="30" x14ac:dyDescent="0.25">
      <c r="I12" s="2" t="s">
        <v>16</v>
      </c>
      <c r="J12" s="2" t="s">
        <v>15</v>
      </c>
      <c r="K12" s="7">
        <v>1.9865538302805399</v>
      </c>
      <c r="L12" s="5">
        <f>K12/M3-1</f>
        <v>0.13071536813736695</v>
      </c>
      <c r="M12" s="7">
        <v>1.9579511236240199</v>
      </c>
      <c r="N12" s="5">
        <f>M12/P3-1</f>
        <v>0.13900588925190216</v>
      </c>
      <c r="O12" s="8">
        <v>1.9893018750137099</v>
      </c>
      <c r="P12" s="5">
        <f>O12/S3-1</f>
        <v>0.13791435477274328</v>
      </c>
      <c r="Q12" s="8">
        <v>1.9959225129367899</v>
      </c>
      <c r="R12" s="5">
        <f>ROUND(Q12/U3,4)-1</f>
        <v>0.13250000000000006</v>
      </c>
    </row>
    <row r="13" spans="1:22" x14ac:dyDescent="0.25">
      <c r="I13" s="2" t="s">
        <v>20</v>
      </c>
      <c r="J13" s="2" t="s">
        <v>15</v>
      </c>
      <c r="K13" s="7">
        <v>1.9717</v>
      </c>
      <c r="L13" s="5">
        <f>K13/M3-1</f>
        <v>0.12226080027320863</v>
      </c>
      <c r="M13" s="7">
        <v>1.9392</v>
      </c>
      <c r="N13" s="5">
        <f>M13/P3-1</f>
        <v>0.12809773123909252</v>
      </c>
      <c r="O13" s="8">
        <v>1.9758</v>
      </c>
      <c r="P13" s="5">
        <f>O13/S3-1</f>
        <v>0.13019105365518824</v>
      </c>
      <c r="Q13" s="8">
        <v>1.9798</v>
      </c>
      <c r="R13" s="5">
        <f>Q13/U3-1</f>
        <v>0.12338719956355981</v>
      </c>
    </row>
    <row r="14" spans="1:22" x14ac:dyDescent="0.25">
      <c r="I14" s="2">
        <v>1</v>
      </c>
      <c r="J14" s="13" t="s">
        <v>83</v>
      </c>
      <c r="K14" s="13">
        <v>1.9551000000000001</v>
      </c>
      <c r="L14" s="5">
        <f>(ROUND(K14/M3,4)-1)</f>
        <v>0.11280000000000001</v>
      </c>
      <c r="M14" s="2">
        <v>1.9085000000000001</v>
      </c>
      <c r="N14" s="5">
        <f>ROUND(M14/P3,4)-1</f>
        <v>0.11020000000000008</v>
      </c>
      <c r="O14" s="30">
        <v>1.9581999999999999</v>
      </c>
      <c r="P14" s="5">
        <f>ROUND(O14/S3,4)-1</f>
        <v>0.1201000000000001</v>
      </c>
      <c r="Q14" s="8">
        <v>1.9416</v>
      </c>
      <c r="R14" s="5">
        <f>ROUND(Q14/U3,4)-1</f>
        <v>0.1016999999999999</v>
      </c>
    </row>
    <row r="15" spans="1:22" x14ac:dyDescent="0.25">
      <c r="I15" s="13">
        <v>2</v>
      </c>
      <c r="J15" s="2" t="s">
        <v>86</v>
      </c>
      <c r="K15" s="13">
        <v>1.9248000000000001</v>
      </c>
      <c r="L15" s="17">
        <f>(ROUND(K15/M3,4)-1)</f>
        <v>9.5599999999999907E-2</v>
      </c>
      <c r="M15" s="13">
        <v>1.8884000000000001</v>
      </c>
      <c r="N15" s="17">
        <f>ROUND(M15/P3,4)-1</f>
        <v>9.8500000000000032E-2</v>
      </c>
      <c r="O15" s="18">
        <v>1.9236</v>
      </c>
      <c r="P15" s="17">
        <f>ROUND(O15/S3,4)-1</f>
        <v>0.10030000000000006</v>
      </c>
      <c r="Q15" s="18">
        <v>1.9124000000000001</v>
      </c>
      <c r="R15" s="17">
        <f>ROUND(Q15/U3,4)-1</f>
        <v>8.5099999999999953E-2</v>
      </c>
    </row>
    <row r="16" spans="1:22" x14ac:dyDescent="0.25">
      <c r="I16" s="13">
        <v>3</v>
      </c>
      <c r="J16" s="2" t="s">
        <v>84</v>
      </c>
      <c r="K16" s="2">
        <v>1.9040999999999999</v>
      </c>
      <c r="L16" s="22">
        <f>(ROUND(K16/M3,4)-1)</f>
        <v>8.3800000000000097E-2</v>
      </c>
      <c r="M16" s="2">
        <v>1.8552999999999999</v>
      </c>
      <c r="N16" s="22">
        <f>ROUND(M16/P3,4)-1</f>
        <v>7.9299999999999926E-2</v>
      </c>
      <c r="O16" s="30">
        <v>1.8946000000000001</v>
      </c>
      <c r="P16" s="22">
        <f>ROUND(O16/S3,4)-1</f>
        <v>8.3700000000000108E-2</v>
      </c>
      <c r="Q16" s="30">
        <v>1.8837999999999999</v>
      </c>
      <c r="R16" s="22">
        <f>ROUND(Q16/U3,4)-1</f>
        <v>6.8899999999999961E-2</v>
      </c>
    </row>
    <row r="17" spans="9:18" x14ac:dyDescent="0.25">
      <c r="I17" s="2">
        <v>4</v>
      </c>
      <c r="J17" s="2" t="s">
        <v>87</v>
      </c>
      <c r="K17" s="2">
        <v>1.8749</v>
      </c>
      <c r="L17" s="22">
        <f>(ROUND(K17/M3,4)-1)</f>
        <v>6.7199999999999926E-2</v>
      </c>
      <c r="M17" s="2">
        <v>1.8345</v>
      </c>
      <c r="N17" s="22">
        <f>ROUND(M17/P3,4)-1</f>
        <v>6.7199999999999926E-2</v>
      </c>
      <c r="O17" s="30">
        <v>1.8693500000000001</v>
      </c>
      <c r="P17" s="22">
        <f>ROUND(O17/S3,4)-1</f>
        <v>6.9299999999999917E-2</v>
      </c>
      <c r="Q17" s="30">
        <v>1.8475999999999999</v>
      </c>
      <c r="R17" s="22">
        <f>ROUND(Q17/U3,4)-1</f>
        <v>4.8399999999999999E-2</v>
      </c>
    </row>
    <row r="18" spans="9:18" x14ac:dyDescent="0.25">
      <c r="I18" s="9">
        <v>5</v>
      </c>
      <c r="J18" s="9" t="s">
        <v>88</v>
      </c>
      <c r="K18" s="9">
        <v>1.84</v>
      </c>
      <c r="L18" s="23">
        <f>(ROUND(K18/M3,4)-1)</f>
        <v>4.7299999999999898E-2</v>
      </c>
      <c r="M18" s="9">
        <v>1.8051999999999999</v>
      </c>
      <c r="N18" s="23">
        <f>ROUND(M18/P3,4)-1</f>
        <v>5.0100000000000033E-2</v>
      </c>
      <c r="O18" s="11">
        <v>1.8341000000000001</v>
      </c>
      <c r="P18" s="23">
        <f>ROUND(O18/S3,4)-1</f>
        <v>4.9099999999999921E-2</v>
      </c>
      <c r="Q18" s="11">
        <v>1.8230999999999999</v>
      </c>
      <c r="R18" s="23">
        <f>ROUND(Q18/U3,4)-1</f>
        <v>3.4499999999999975E-2</v>
      </c>
    </row>
  </sheetData>
  <mergeCells count="28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K4:L4"/>
    <mergeCell ref="M4:N4"/>
    <mergeCell ref="P4:Q4"/>
    <mergeCell ref="J1:L1"/>
    <mergeCell ref="M1:O1"/>
    <mergeCell ref="P1:R1"/>
    <mergeCell ref="J3:L3"/>
    <mergeCell ref="M3:O3"/>
    <mergeCell ref="P3:R3"/>
    <mergeCell ref="U1:V1"/>
    <mergeCell ref="U3:V3"/>
    <mergeCell ref="S1:T1"/>
    <mergeCell ref="J2:L2"/>
    <mergeCell ref="M2:O2"/>
    <mergeCell ref="P2:R2"/>
    <mergeCell ref="S2:T2"/>
    <mergeCell ref="S3:T3"/>
    <mergeCell ref="U2:V2"/>
  </mergeCells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B1B89-6CBB-4F1C-BC6D-72B49CA6F8EC}">
  <dimension ref="A1:W18"/>
  <sheetViews>
    <sheetView topLeftCell="G1" zoomScale="70" zoomScaleNormal="70" workbookViewId="0">
      <selection activeCell="U18" sqref="U18"/>
    </sheetView>
  </sheetViews>
  <sheetFormatPr defaultColWidth="8.85546875" defaultRowHeight="15" x14ac:dyDescent="0.25"/>
  <cols>
    <col min="1" max="1" width="16.85546875" style="15" bestFit="1" customWidth="1"/>
    <col min="2" max="2" width="15.28515625" style="15" bestFit="1" customWidth="1"/>
    <col min="3" max="3" width="14.42578125" style="15" bestFit="1" customWidth="1"/>
    <col min="4" max="8" width="8.85546875" style="15"/>
    <col min="9" max="9" width="35.42578125" style="15" bestFit="1" customWidth="1"/>
    <col min="10" max="10" width="62.85546875" style="15" bestFit="1" customWidth="1"/>
    <col min="11" max="11" width="36" style="15" bestFit="1" customWidth="1"/>
    <col min="12" max="14" width="36" style="15" customWidth="1"/>
    <col min="15" max="15" width="31.42578125" style="15" bestFit="1" customWidth="1"/>
    <col min="16" max="16" width="30.42578125" style="15" customWidth="1"/>
    <col min="17" max="17" width="10.42578125" style="15" customWidth="1"/>
    <col min="18" max="18" width="55.140625" style="15" customWidth="1"/>
    <col min="19" max="19" width="16.7109375" style="15" customWidth="1"/>
    <col min="20" max="20" width="28.85546875" style="15" customWidth="1"/>
    <col min="21" max="21" width="50.28515625" style="15" customWidth="1"/>
    <col min="22" max="22" width="30.5703125" style="15" customWidth="1"/>
    <col min="23" max="16384" width="8.85546875" style="15"/>
  </cols>
  <sheetData>
    <row r="1" spans="1:23" x14ac:dyDescent="0.25">
      <c r="A1" s="15" t="s">
        <v>0</v>
      </c>
      <c r="B1" s="15" t="s">
        <v>1</v>
      </c>
      <c r="C1" s="1" t="s">
        <v>2</v>
      </c>
      <c r="I1" s="3"/>
      <c r="J1" s="54" t="s">
        <v>4</v>
      </c>
      <c r="K1" s="65"/>
      <c r="L1" s="55"/>
      <c r="M1" s="54" t="s">
        <v>5</v>
      </c>
      <c r="N1" s="65"/>
      <c r="O1" s="55"/>
      <c r="P1" s="54" t="s">
        <v>5</v>
      </c>
      <c r="Q1" s="65"/>
      <c r="R1" s="55"/>
      <c r="S1" s="54" t="s">
        <v>5</v>
      </c>
      <c r="T1" s="55"/>
      <c r="U1" s="67" t="s">
        <v>7</v>
      </c>
      <c r="V1" s="67"/>
      <c r="W1" s="29"/>
    </row>
    <row r="2" spans="1:23" x14ac:dyDescent="0.25">
      <c r="A2" s="15">
        <v>17</v>
      </c>
      <c r="B2" s="15">
        <v>62</v>
      </c>
      <c r="C2" s="1" t="s">
        <v>3</v>
      </c>
      <c r="I2" s="3" t="s">
        <v>8</v>
      </c>
      <c r="J2" s="54" t="s">
        <v>105</v>
      </c>
      <c r="K2" s="65"/>
      <c r="L2" s="55"/>
      <c r="M2" s="54" t="s">
        <v>105</v>
      </c>
      <c r="N2" s="65"/>
      <c r="O2" s="55"/>
      <c r="P2" s="54" t="s">
        <v>105</v>
      </c>
      <c r="Q2" s="65"/>
      <c r="R2" s="55"/>
      <c r="S2" s="54" t="s">
        <v>105</v>
      </c>
      <c r="T2" s="55"/>
      <c r="U2" s="67" t="s">
        <v>105</v>
      </c>
      <c r="V2" s="67"/>
      <c r="W2" s="29"/>
    </row>
    <row r="3" spans="1:23" ht="37.5" x14ac:dyDescent="0.25">
      <c r="I3" s="4" t="s">
        <v>9</v>
      </c>
      <c r="J3" s="63">
        <v>1.7427999999999999</v>
      </c>
      <c r="K3" s="75"/>
      <c r="L3" s="64"/>
      <c r="M3" s="60">
        <v>1.7568999999999999</v>
      </c>
      <c r="N3" s="61"/>
      <c r="O3" s="62"/>
      <c r="P3" s="60">
        <v>1.7190000000000001</v>
      </c>
      <c r="Q3" s="61"/>
      <c r="R3" s="62"/>
      <c r="S3" s="60">
        <v>1.7482</v>
      </c>
      <c r="T3" s="62"/>
      <c r="U3" s="54">
        <v>1.7783</v>
      </c>
      <c r="V3" s="55"/>
      <c r="W3" s="29"/>
    </row>
    <row r="4" spans="1:23" ht="30" x14ac:dyDescent="0.25">
      <c r="I4" s="2" t="s">
        <v>10</v>
      </c>
      <c r="J4" s="3">
        <v>1.9646999999999999</v>
      </c>
      <c r="K4" s="58">
        <f>J4/J3 -1</f>
        <v>0.12732384668349783</v>
      </c>
      <c r="L4" s="59"/>
      <c r="M4" s="54">
        <v>1.9716</v>
      </c>
      <c r="N4" s="55"/>
      <c r="O4" s="5">
        <f>M4/M3 -1</f>
        <v>0.12220388183732722</v>
      </c>
      <c r="P4" s="54">
        <v>1.9383999999999999</v>
      </c>
      <c r="Q4" s="55"/>
      <c r="R4" s="5">
        <f>ROUND(P4/P3,4) - 1</f>
        <v>0.12759999999999994</v>
      </c>
      <c r="S4" s="3">
        <v>1.9570000000000001</v>
      </c>
      <c r="T4" s="5">
        <f>ROUND(S4/S3,4) - 1</f>
        <v>0.11939999999999995</v>
      </c>
      <c r="U4" s="3">
        <v>1.9924999999999999</v>
      </c>
      <c r="V4" s="5">
        <f>U4/U3-1</f>
        <v>0.12045211719057525</v>
      </c>
    </row>
    <row r="5" spans="1:23" x14ac:dyDescent="0.25">
      <c r="I5" s="2" t="s">
        <v>11</v>
      </c>
      <c r="J5" s="30">
        <v>1.8277000000000001</v>
      </c>
      <c r="K5" s="58">
        <f>ROUND(J5/J3,4) - 1</f>
        <v>4.8699999999999966E-2</v>
      </c>
      <c r="L5" s="59"/>
      <c r="M5" s="54">
        <v>1.8434999999999999</v>
      </c>
      <c r="N5" s="55"/>
      <c r="O5" s="5">
        <f>ROUND(M5/M3,4)-1</f>
        <v>4.9299999999999899E-2</v>
      </c>
      <c r="P5" s="54">
        <v>1.8077000000000001</v>
      </c>
      <c r="Q5" s="55"/>
      <c r="R5" s="5">
        <f>ROUND(P5/P3,4)-1</f>
        <v>5.160000000000009E-2</v>
      </c>
      <c r="S5" s="3">
        <v>1.8425</v>
      </c>
      <c r="T5" s="5">
        <f>ROUND(S5/S3,4)-1</f>
        <v>5.3900000000000059E-2</v>
      </c>
      <c r="U5" s="30">
        <v>1.8605</v>
      </c>
      <c r="V5" s="5">
        <f>U5/U3-1</f>
        <v>4.6223921722993833E-2</v>
      </c>
    </row>
    <row r="6" spans="1:23" ht="30" x14ac:dyDescent="0.25">
      <c r="I6" s="2" t="s">
        <v>12</v>
      </c>
      <c r="J6" s="30">
        <v>2.3231000000000002</v>
      </c>
      <c r="K6" s="58">
        <f>ROUND(J6/J3,4)-1</f>
        <v>0.33299999999999996</v>
      </c>
      <c r="L6" s="59"/>
      <c r="M6" s="54">
        <v>2.3214999999999999</v>
      </c>
      <c r="N6" s="55"/>
      <c r="O6" s="5">
        <f>ROUND(M6/M3,4)-1</f>
        <v>0.32139999999999991</v>
      </c>
      <c r="P6" s="54">
        <v>2.3069000000000002</v>
      </c>
      <c r="Q6" s="55"/>
      <c r="R6" s="5">
        <f>ROUND(P6/P3,4)-1</f>
        <v>0.34200000000000008</v>
      </c>
      <c r="S6" s="30">
        <v>2.3315999999999999</v>
      </c>
      <c r="T6" s="5">
        <f>ROUND(S6/S3,4)-1</f>
        <v>0.33370000000000011</v>
      </c>
      <c r="U6" s="3">
        <v>2.375</v>
      </c>
      <c r="V6" s="5">
        <f>U6/U3-1</f>
        <v>0.33554518360231689</v>
      </c>
    </row>
    <row r="7" spans="1:23" x14ac:dyDescent="0.25">
      <c r="V7" s="29"/>
    </row>
    <row r="11" spans="1:23" x14ac:dyDescent="0.25">
      <c r="I11" s="2" t="s">
        <v>13</v>
      </c>
      <c r="J11" s="2" t="s">
        <v>14</v>
      </c>
      <c r="K11" s="56" t="s">
        <v>17</v>
      </c>
      <c r="L11" s="57"/>
      <c r="M11" s="56" t="s">
        <v>18</v>
      </c>
      <c r="N11" s="57"/>
      <c r="O11" s="54" t="s">
        <v>19</v>
      </c>
      <c r="P11" s="55"/>
      <c r="Q11" s="54" t="s">
        <v>36</v>
      </c>
      <c r="R11" s="55"/>
    </row>
    <row r="12" spans="1:23" ht="30" x14ac:dyDescent="0.25">
      <c r="I12" s="2" t="s">
        <v>16</v>
      </c>
      <c r="J12" s="2" t="s">
        <v>15</v>
      </c>
      <c r="K12" s="7">
        <v>1.9865538302805399</v>
      </c>
      <c r="L12" s="5">
        <f>K12/M3-1</f>
        <v>0.13071536813736695</v>
      </c>
      <c r="M12" s="7">
        <v>1.9579511236240199</v>
      </c>
      <c r="N12" s="5">
        <f>M12/P3-1</f>
        <v>0.13900588925190216</v>
      </c>
      <c r="O12" s="8">
        <v>1.9893018750137099</v>
      </c>
      <c r="P12" s="5">
        <f>O12/S3-1</f>
        <v>0.13791435477274328</v>
      </c>
      <c r="Q12" s="8">
        <v>2.0232124856371301</v>
      </c>
      <c r="R12" s="5">
        <f>ROUND(Q12/U3,4)-1</f>
        <v>0.13769999999999993</v>
      </c>
    </row>
    <row r="13" spans="1:23" x14ac:dyDescent="0.25">
      <c r="I13" s="2" t="s">
        <v>20</v>
      </c>
      <c r="J13" s="2" t="s">
        <v>15</v>
      </c>
      <c r="K13" s="7">
        <v>1.9717</v>
      </c>
      <c r="L13" s="5">
        <f>K13/M3-1</f>
        <v>0.12226080027320863</v>
      </c>
      <c r="M13" s="7">
        <v>1.9392</v>
      </c>
      <c r="N13" s="5">
        <f>M13/P3-1</f>
        <v>0.12809773123909252</v>
      </c>
      <c r="O13" s="8">
        <v>1.9758</v>
      </c>
      <c r="P13" s="5">
        <f>O13/S3-1</f>
        <v>0.13019105365518824</v>
      </c>
      <c r="Q13" s="8">
        <v>2.00895</v>
      </c>
      <c r="R13" s="5">
        <f>Q13/U3-1</f>
        <v>0.12970252488331546</v>
      </c>
    </row>
    <row r="14" spans="1:23" x14ac:dyDescent="0.25">
      <c r="I14" s="2">
        <v>1</v>
      </c>
      <c r="J14" s="13" t="s">
        <v>79</v>
      </c>
      <c r="K14" s="13">
        <v>1.9637</v>
      </c>
      <c r="L14" s="5">
        <f>(ROUND(K14/M3,4)-1)</f>
        <v>0.11769999999999992</v>
      </c>
      <c r="M14" s="2">
        <v>1.9191</v>
      </c>
      <c r="N14" s="5">
        <f>ROUND(M14/P3,4)-1</f>
        <v>0.11640000000000006</v>
      </c>
      <c r="O14" s="30">
        <v>1.9577</v>
      </c>
      <c r="P14" s="5">
        <f>ROUND(O14/S3,4)-1</f>
        <v>0.11979999999999991</v>
      </c>
      <c r="Q14" s="8">
        <v>1.9666999999999999</v>
      </c>
      <c r="R14" s="5">
        <f>ROUND(Q14/U3,4)-1</f>
        <v>0.10590000000000011</v>
      </c>
    </row>
    <row r="15" spans="1:23" x14ac:dyDescent="0.25">
      <c r="I15" s="13">
        <v>2</v>
      </c>
      <c r="J15" s="13" t="s">
        <v>80</v>
      </c>
      <c r="K15" s="13">
        <v>1.9559</v>
      </c>
      <c r="L15" s="17">
        <f>(ROUND(K15/M3,4)-1)</f>
        <v>0.11329999999999996</v>
      </c>
      <c r="M15" s="13">
        <v>1.9056</v>
      </c>
      <c r="N15" s="17">
        <f>ROUND(M15/P3,4)-1</f>
        <v>0.10860000000000003</v>
      </c>
      <c r="O15" s="18">
        <v>1.9500999999999999</v>
      </c>
      <c r="P15" s="17">
        <f>ROUND(O15/S3,4)-1</f>
        <v>0.11549999999999994</v>
      </c>
      <c r="Q15" s="18">
        <v>1.9374</v>
      </c>
      <c r="R15" s="17">
        <f>ROUND(Q15/U3,4)-1</f>
        <v>8.9499999999999913E-2</v>
      </c>
    </row>
    <row r="16" spans="1:23" x14ac:dyDescent="0.25">
      <c r="I16" s="13">
        <v>3</v>
      </c>
      <c r="J16" s="13" t="s">
        <v>82</v>
      </c>
      <c r="K16" s="13">
        <v>1.9215</v>
      </c>
      <c r="L16" s="17">
        <f>(ROUND(K16/M3,4)-1)</f>
        <v>9.3699999999999894E-2</v>
      </c>
      <c r="M16" s="13">
        <v>1.8656999999999999</v>
      </c>
      <c r="N16" s="17">
        <f>ROUND(M16/P3,4)-1</f>
        <v>8.5299999999999931E-2</v>
      </c>
      <c r="O16" s="18">
        <v>1.9241999999999999</v>
      </c>
      <c r="P16" s="17">
        <f>ROUND(O16/S3,4)-1</f>
        <v>0.10070000000000001</v>
      </c>
      <c r="Q16" s="18">
        <v>1.8731</v>
      </c>
      <c r="R16" s="17">
        <f>ROUND(Q16/U3,4)-1</f>
        <v>5.3299999999999903E-2</v>
      </c>
    </row>
    <row r="17" spans="9:18" x14ac:dyDescent="0.25">
      <c r="I17" s="2">
        <v>4</v>
      </c>
      <c r="J17" s="2" t="s">
        <v>81</v>
      </c>
      <c r="K17" s="2">
        <v>1.8862000000000001</v>
      </c>
      <c r="L17" s="22">
        <f>(ROUND(K17/M3,4)-1)</f>
        <v>7.360000000000011E-2</v>
      </c>
      <c r="M17" s="2">
        <v>1.8498000000000001</v>
      </c>
      <c r="N17" s="22">
        <f>ROUND(M17/P3,4)-1</f>
        <v>7.6100000000000056E-2</v>
      </c>
      <c r="O17" s="30">
        <v>1.9018999999999999</v>
      </c>
      <c r="P17" s="22">
        <f>ROUND(O17/S3,4)-1</f>
        <v>8.7900000000000089E-2</v>
      </c>
      <c r="Q17" s="30">
        <v>1.8543000000000001</v>
      </c>
      <c r="R17" s="22">
        <f>ROUND(Q17/U3,4)-1</f>
        <v>4.269999999999996E-2</v>
      </c>
    </row>
    <row r="18" spans="9:18" x14ac:dyDescent="0.25">
      <c r="I18" s="9">
        <v>5</v>
      </c>
      <c r="J18" s="9" t="s">
        <v>85</v>
      </c>
      <c r="K18" s="9">
        <v>1.8854</v>
      </c>
      <c r="L18" s="23">
        <f>(ROUND(K18/M3,4)-1)</f>
        <v>7.3099999999999943E-2</v>
      </c>
      <c r="M18" s="9">
        <v>1.8440000000000001</v>
      </c>
      <c r="N18" s="23">
        <f>ROUND(M18/P3,4)-1</f>
        <v>7.2699999999999987E-2</v>
      </c>
      <c r="O18" s="11">
        <v>1.8723000000000001</v>
      </c>
      <c r="P18" s="23">
        <f>ROUND(O18/S3,4)-1</f>
        <v>7.0999999999999952E-2</v>
      </c>
      <c r="Q18" s="11">
        <v>1.8391999999999999</v>
      </c>
      <c r="R18" s="23">
        <f>ROUND(Q18/U3,4)-1</f>
        <v>3.4200000000000008E-2</v>
      </c>
    </row>
  </sheetData>
  <mergeCells count="28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K4:L4"/>
    <mergeCell ref="M4:N4"/>
    <mergeCell ref="P4:Q4"/>
    <mergeCell ref="J1:L1"/>
    <mergeCell ref="M1:O1"/>
    <mergeCell ref="P1:R1"/>
    <mergeCell ref="J3:L3"/>
    <mergeCell ref="M3:O3"/>
    <mergeCell ref="P3:R3"/>
    <mergeCell ref="U1:V1"/>
    <mergeCell ref="U2:V2"/>
    <mergeCell ref="U3:V3"/>
    <mergeCell ref="S1:T1"/>
    <mergeCell ref="J2:L2"/>
    <mergeCell ref="M2:O2"/>
    <mergeCell ref="P2:R2"/>
    <mergeCell ref="S2:T2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B60AA-BAD7-4526-A64F-665E849D4358}">
  <dimension ref="A1:V17"/>
  <sheetViews>
    <sheetView zoomScale="70" zoomScaleNormal="70" workbookViewId="0">
      <selection activeCell="V4" sqref="V4:V7"/>
    </sheetView>
  </sheetViews>
  <sheetFormatPr defaultColWidth="8.85546875" defaultRowHeight="15" x14ac:dyDescent="0.25"/>
  <cols>
    <col min="1" max="1" width="16.85546875" style="20" bestFit="1" customWidth="1"/>
    <col min="2" max="2" width="15.28515625" style="20" bestFit="1" customWidth="1"/>
    <col min="3" max="3" width="14.42578125" style="20" bestFit="1" customWidth="1"/>
    <col min="4" max="8" width="8.85546875" style="20"/>
    <col min="9" max="9" width="35.42578125" style="20" bestFit="1" customWidth="1"/>
    <col min="10" max="10" width="43.42578125" style="20" customWidth="1"/>
    <col min="11" max="11" width="36" style="20" bestFit="1" customWidth="1"/>
    <col min="12" max="14" width="36" style="20" customWidth="1"/>
    <col min="15" max="15" width="31.42578125" style="20" bestFit="1" customWidth="1"/>
    <col min="16" max="16" width="30.42578125" style="20" customWidth="1"/>
    <col min="17" max="17" width="10.42578125" style="20" customWidth="1"/>
    <col min="18" max="18" width="20.42578125" style="20" customWidth="1"/>
    <col min="19" max="19" width="16.7109375" style="20" customWidth="1"/>
    <col min="20" max="20" width="28.85546875" style="20" customWidth="1"/>
    <col min="21" max="21" width="35.7109375" style="20" bestFit="1" customWidth="1"/>
    <col min="22" max="16384" width="8.85546875" style="20"/>
  </cols>
  <sheetData>
    <row r="1" spans="1:22" x14ac:dyDescent="0.25">
      <c r="A1" s="20" t="s">
        <v>0</v>
      </c>
      <c r="B1" s="20" t="s">
        <v>1</v>
      </c>
      <c r="C1" s="1" t="s">
        <v>2</v>
      </c>
      <c r="I1" s="3"/>
      <c r="J1" s="54" t="s">
        <v>4</v>
      </c>
      <c r="K1" s="65"/>
      <c r="L1" s="55"/>
      <c r="M1" s="54" t="s">
        <v>5</v>
      </c>
      <c r="N1" s="65"/>
      <c r="O1" s="55"/>
      <c r="P1" s="54" t="s">
        <v>5</v>
      </c>
      <c r="Q1" s="65"/>
      <c r="R1" s="55"/>
      <c r="S1" s="54" t="s">
        <v>5</v>
      </c>
      <c r="T1" s="55"/>
      <c r="U1" s="54" t="s">
        <v>7</v>
      </c>
      <c r="V1" s="55"/>
    </row>
    <row r="2" spans="1:22" x14ac:dyDescent="0.25">
      <c r="A2" s="20">
        <v>15</v>
      </c>
      <c r="B2" s="20">
        <v>36</v>
      </c>
      <c r="C2" s="1" t="s">
        <v>58</v>
      </c>
      <c r="I2" s="3" t="s">
        <v>8</v>
      </c>
      <c r="J2" s="54" t="s">
        <v>6</v>
      </c>
      <c r="K2" s="65"/>
      <c r="L2" s="55"/>
      <c r="M2" s="54" t="s">
        <v>6</v>
      </c>
      <c r="N2" s="65"/>
      <c r="O2" s="55"/>
      <c r="P2" s="54" t="s">
        <v>6</v>
      </c>
      <c r="Q2" s="65"/>
      <c r="R2" s="55"/>
      <c r="S2" s="54" t="s">
        <v>6</v>
      </c>
      <c r="T2" s="55"/>
      <c r="U2" s="54" t="s">
        <v>6</v>
      </c>
      <c r="V2" s="55"/>
    </row>
    <row r="3" spans="1:22" ht="37.5" x14ac:dyDescent="0.25">
      <c r="I3" s="4" t="s">
        <v>9</v>
      </c>
      <c r="J3" s="60">
        <v>1.5758657990203599</v>
      </c>
      <c r="K3" s="61"/>
      <c r="L3" s="62"/>
      <c r="M3" s="60">
        <v>1.5974999999999999</v>
      </c>
      <c r="N3" s="61"/>
      <c r="O3" s="62"/>
      <c r="P3" s="60">
        <v>1.59002881643003</v>
      </c>
      <c r="Q3" s="61"/>
      <c r="R3" s="62"/>
      <c r="S3" s="60">
        <v>1.59024985946683</v>
      </c>
      <c r="T3" s="62"/>
      <c r="U3" s="60">
        <v>1.5943000000000001</v>
      </c>
      <c r="V3" s="62"/>
    </row>
    <row r="4" spans="1:22" ht="30" x14ac:dyDescent="0.25">
      <c r="I4" s="2" t="s">
        <v>10</v>
      </c>
      <c r="J4" s="3">
        <v>2.7644269401354302</v>
      </c>
      <c r="K4" s="58">
        <f>ROUND(J4/J3,4)-1</f>
        <v>0.75419999999999998</v>
      </c>
      <c r="L4" s="59"/>
      <c r="M4" s="54">
        <v>2.7111999999999998</v>
      </c>
      <c r="N4" s="55"/>
      <c r="O4" s="5">
        <f>ROUND(M4/M3,4)-1</f>
        <v>0.69720000000000004</v>
      </c>
      <c r="P4" s="54">
        <v>2.75520184353182</v>
      </c>
      <c r="Q4" s="55"/>
      <c r="R4" s="5">
        <f>ROUND(P4/P3,4)-1</f>
        <v>0.7327999999999999</v>
      </c>
      <c r="S4" s="3">
        <v>2.7539802650165002</v>
      </c>
      <c r="T4" s="5">
        <f>ROUND(S4/S3,4)-1</f>
        <v>0.73180000000000001</v>
      </c>
      <c r="U4" s="3">
        <v>2.7660999999999998</v>
      </c>
      <c r="V4" s="5">
        <f>U4/U3-1</f>
        <v>0.73499341403750851</v>
      </c>
    </row>
    <row r="5" spans="1:22" x14ac:dyDescent="0.25">
      <c r="I5" s="2" t="s">
        <v>11</v>
      </c>
      <c r="J5" s="3">
        <v>2.0908000000000002</v>
      </c>
      <c r="K5" s="58">
        <f>ROUND(J5/J3,4)-1</f>
        <v>0.32679999999999998</v>
      </c>
      <c r="L5" s="59"/>
      <c r="M5" s="54">
        <v>2.1181999999999999</v>
      </c>
      <c r="N5" s="55"/>
      <c r="O5" s="5">
        <f>ROUND(M5/M3,4)-1</f>
        <v>0.32590000000000008</v>
      </c>
      <c r="P5" s="54">
        <v>2.105</v>
      </c>
      <c r="Q5" s="55"/>
      <c r="R5" s="5">
        <f>ROUND(P5/P3,4)-1</f>
        <v>0.32390000000000008</v>
      </c>
      <c r="S5" s="3">
        <v>2.1086999999999998</v>
      </c>
      <c r="T5" s="5">
        <f>ROUND(S5/S3,4)-1</f>
        <v>0.32600000000000007</v>
      </c>
      <c r="U5" s="3">
        <v>2.1063000000000001</v>
      </c>
      <c r="V5" s="5">
        <f>U5/U3-1</f>
        <v>0.32114407576993043</v>
      </c>
    </row>
    <row r="6" spans="1:22" ht="30" x14ac:dyDescent="0.25">
      <c r="I6" s="2" t="s">
        <v>12</v>
      </c>
      <c r="J6" s="3">
        <v>2.0024000000000002</v>
      </c>
      <c r="K6" s="58">
        <f>ROUND(J6/J3,4)-1</f>
        <v>0.27069999999999994</v>
      </c>
      <c r="L6" s="59"/>
      <c r="M6" s="54">
        <v>2.0304000000000002</v>
      </c>
      <c r="N6" s="55"/>
      <c r="O6" s="5">
        <f>ROUND(M6/M3,4)-1</f>
        <v>0.27099999999999991</v>
      </c>
      <c r="P6" s="54">
        <v>2.0093999999999999</v>
      </c>
      <c r="Q6" s="55"/>
      <c r="R6" s="5">
        <f>ROUND(P6/P3,4)-1</f>
        <v>0.26380000000000003</v>
      </c>
      <c r="S6" s="3">
        <v>2.0156999999999998</v>
      </c>
      <c r="T6" s="5">
        <f>ROUND(S6/S3,4)-1</f>
        <v>0.26750000000000007</v>
      </c>
      <c r="U6" s="3">
        <v>2.0179</v>
      </c>
      <c r="V6" s="5">
        <f>U6/U3-1</f>
        <v>0.26569654393777831</v>
      </c>
    </row>
    <row r="11" spans="1:22" x14ac:dyDescent="0.25">
      <c r="I11" s="2" t="s">
        <v>13</v>
      </c>
      <c r="J11" s="2" t="s">
        <v>14</v>
      </c>
      <c r="K11" s="56" t="s">
        <v>17</v>
      </c>
      <c r="L11" s="57"/>
      <c r="M11" s="56" t="s">
        <v>18</v>
      </c>
      <c r="N11" s="57"/>
      <c r="O11" s="54" t="s">
        <v>19</v>
      </c>
      <c r="P11" s="55"/>
      <c r="Q11" s="54" t="s">
        <v>36</v>
      </c>
      <c r="R11" s="55"/>
    </row>
    <row r="12" spans="1:22" ht="30" x14ac:dyDescent="0.25">
      <c r="I12" s="2" t="s">
        <v>16</v>
      </c>
      <c r="J12" s="2" t="s">
        <v>15</v>
      </c>
      <c r="K12" s="2">
        <v>1.85923853914105</v>
      </c>
      <c r="L12" s="5">
        <f>ROUND(K12/M3,4)-1</f>
        <v>0.16379999999999995</v>
      </c>
      <c r="M12" s="2">
        <v>1.85534056308219</v>
      </c>
      <c r="N12" s="5">
        <f>ROUND(M12/P3,4)-1</f>
        <v>0.16690000000000005</v>
      </c>
      <c r="O12" s="3">
        <v>1.8535580876420901</v>
      </c>
      <c r="P12" s="5">
        <f>ROUND(O12/S3,4)-1</f>
        <v>0.16559999999999997</v>
      </c>
      <c r="Q12" s="3">
        <v>1.84758789886535</v>
      </c>
      <c r="R12" s="5">
        <f>ROUND(Q12/U3,4)-1</f>
        <v>0.15890000000000004</v>
      </c>
    </row>
    <row r="13" spans="1:22" x14ac:dyDescent="0.25">
      <c r="I13" s="2" t="s">
        <v>20</v>
      </c>
      <c r="J13" s="2" t="s">
        <v>15</v>
      </c>
      <c r="K13" s="3">
        <v>1.8269</v>
      </c>
      <c r="L13" s="5">
        <f>(ROUND(K13/M3,4)-1)</f>
        <v>0.14359999999999995</v>
      </c>
      <c r="M13" s="3">
        <v>1.8393999999999999</v>
      </c>
      <c r="N13" s="5">
        <f>ROUND(M13/P3,4)-1</f>
        <v>0.15680000000000005</v>
      </c>
      <c r="O13" s="3">
        <v>1.8344</v>
      </c>
      <c r="P13" s="5">
        <f>ROUND(O13/S3,4)-1</f>
        <v>0.15349999999999997</v>
      </c>
      <c r="Q13" s="3">
        <v>1.8234999999999999</v>
      </c>
      <c r="R13" s="5">
        <f>ROUND(Q13/U3,4)-1</f>
        <v>0.14379999999999993</v>
      </c>
    </row>
    <row r="14" spans="1:22" x14ac:dyDescent="0.25">
      <c r="I14" s="2">
        <v>1</v>
      </c>
      <c r="J14" s="2" t="s">
        <v>60</v>
      </c>
      <c r="K14" s="2">
        <v>1.7830999999999999</v>
      </c>
      <c r="L14" s="5">
        <f>(ROUND(K14/M3,4)-1)</f>
        <v>0.11620000000000008</v>
      </c>
      <c r="M14" s="2">
        <v>1.7855000000000001</v>
      </c>
      <c r="N14" s="5">
        <f>ROUND(M14/P3,4)-1</f>
        <v>0.12290000000000001</v>
      </c>
      <c r="O14" s="3">
        <v>1.7721</v>
      </c>
      <c r="P14" s="5">
        <f>ROUND(O14/S3,4)-1</f>
        <v>0.11440000000000006</v>
      </c>
      <c r="Q14" s="3">
        <v>1.7763</v>
      </c>
      <c r="R14" s="5">
        <f>ROUND(Q14/U3,4)-1</f>
        <v>0.11420000000000008</v>
      </c>
    </row>
    <row r="15" spans="1:22" x14ac:dyDescent="0.25">
      <c r="I15" s="2">
        <v>2</v>
      </c>
      <c r="J15" s="2" t="s">
        <v>61</v>
      </c>
      <c r="K15" s="2">
        <v>1.7392000000000001</v>
      </c>
      <c r="L15" s="5">
        <f>(ROUND(K15/M3,4)-1)</f>
        <v>8.8700000000000001E-2</v>
      </c>
      <c r="M15" s="2">
        <v>1.7427999999999999</v>
      </c>
      <c r="N15" s="5">
        <f>ROUND(M15/P3,4)-1</f>
        <v>9.6100000000000074E-2</v>
      </c>
      <c r="O15" s="3">
        <v>1.7323999999999999</v>
      </c>
      <c r="P15" s="5">
        <f>ROUND(O15/S3,4)-1</f>
        <v>8.9399999999999924E-2</v>
      </c>
      <c r="Q15" s="3">
        <v>1.7287999999999999</v>
      </c>
      <c r="R15" s="5">
        <f>ROUND(Q15/U3,4)-1</f>
        <v>8.4400000000000031E-2</v>
      </c>
    </row>
    <row r="16" spans="1:22" x14ac:dyDescent="0.25">
      <c r="I16" s="2">
        <v>3</v>
      </c>
      <c r="J16" s="2" t="s">
        <v>62</v>
      </c>
      <c r="K16" s="2">
        <v>1.7090000000000001</v>
      </c>
      <c r="L16" s="22">
        <f>(ROUND(K16/M3,4)-1)</f>
        <v>6.9800000000000084E-2</v>
      </c>
      <c r="M16" s="2">
        <v>1.6982999999999999</v>
      </c>
      <c r="N16" s="22">
        <f>ROUND(M16/P3,4)-1</f>
        <v>6.8100000000000049E-2</v>
      </c>
      <c r="O16" s="3">
        <v>1.6957</v>
      </c>
      <c r="P16" s="22">
        <f>ROUND(O16/S3,4)-1</f>
        <v>6.6300000000000026E-2</v>
      </c>
      <c r="Q16" s="3">
        <v>1.6928000000000001</v>
      </c>
      <c r="R16" s="22">
        <f>ROUND(Q16/U3,4)-1</f>
        <v>6.1800000000000077E-2</v>
      </c>
    </row>
    <row r="17" spans="9:18" x14ac:dyDescent="0.25">
      <c r="I17" s="2">
        <v>4</v>
      </c>
      <c r="J17" s="9" t="s">
        <v>59</v>
      </c>
      <c r="K17" s="9">
        <v>1.6962999999999999</v>
      </c>
      <c r="L17" s="23">
        <f>(ROUND(K17/M3,4)-1)</f>
        <v>6.1800000000000077E-2</v>
      </c>
      <c r="M17" s="9">
        <v>1.6903999999999999</v>
      </c>
      <c r="N17" s="23">
        <f>ROUND(M17/P3,4)-1</f>
        <v>6.3099999999999934E-2</v>
      </c>
      <c r="O17" s="11">
        <v>1.6857</v>
      </c>
      <c r="P17" s="23">
        <f>ROUND(O17/S3,4)-1</f>
        <v>6.0000000000000053E-2</v>
      </c>
      <c r="Q17" s="11">
        <v>1.6729000000000001</v>
      </c>
      <c r="R17" s="23">
        <f>ROUND(Q17/U3,4)-1</f>
        <v>4.9299999999999899E-2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1:V1"/>
    <mergeCell ref="U2:V2"/>
    <mergeCell ref="U3:V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</mergeCells>
  <pageMargins left="0.7" right="0.7" top="0.75" bottom="0.75" header="0.3" footer="0.3"/>
  <pageSetup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FBC52-97AB-44AB-979F-4157D553A199}">
  <dimension ref="A1:V26"/>
  <sheetViews>
    <sheetView zoomScale="70" zoomScaleNormal="70" workbookViewId="0">
      <selection activeCell="J3" sqref="J3:L3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43.42578125" style="29" customWidth="1"/>
    <col min="11" max="11" width="36" style="29" bestFit="1" customWidth="1"/>
    <col min="12" max="14" width="36" style="29" customWidth="1"/>
    <col min="15" max="15" width="31.42578125" style="29" bestFit="1" customWidth="1"/>
    <col min="16" max="16" width="30.42578125" style="29" customWidth="1"/>
    <col min="17" max="17" width="10.42578125" style="29" customWidth="1"/>
    <col min="18" max="18" width="66.7109375" style="29" customWidth="1"/>
    <col min="19" max="19" width="16.7109375" style="29" customWidth="1"/>
    <col min="20" max="20" width="75.7109375" style="29" customWidth="1"/>
    <col min="21" max="21" width="35.7109375" style="29" bestFit="1" customWidth="1"/>
    <col min="22" max="22" width="53.140625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9"/>
      <c r="J1" s="54" t="s">
        <v>4</v>
      </c>
      <c r="K1" s="65"/>
      <c r="L1" s="55"/>
      <c r="M1" s="54" t="s">
        <v>5</v>
      </c>
      <c r="N1" s="65"/>
      <c r="O1" s="55"/>
      <c r="P1" s="54" t="s">
        <v>5</v>
      </c>
      <c r="Q1" s="65"/>
      <c r="R1" s="55"/>
      <c r="S1" s="54" t="s">
        <v>5</v>
      </c>
      <c r="T1" s="55"/>
      <c r="U1" s="54" t="s">
        <v>7</v>
      </c>
      <c r="V1" s="55"/>
    </row>
    <row r="2" spans="1:22" x14ac:dyDescent="0.25">
      <c r="A2" s="29">
        <v>15</v>
      </c>
      <c r="B2" s="29">
        <v>36</v>
      </c>
      <c r="C2" s="1" t="s">
        <v>58</v>
      </c>
      <c r="I2" s="39" t="s">
        <v>8</v>
      </c>
      <c r="J2" s="54" t="s">
        <v>104</v>
      </c>
      <c r="K2" s="65"/>
      <c r="L2" s="55"/>
      <c r="M2" s="54" t="s">
        <v>104</v>
      </c>
      <c r="N2" s="65"/>
      <c r="O2" s="55"/>
      <c r="P2" s="54" t="s">
        <v>104</v>
      </c>
      <c r="Q2" s="65"/>
      <c r="R2" s="55"/>
      <c r="S2" s="54" t="s">
        <v>104</v>
      </c>
      <c r="T2" s="55"/>
      <c r="U2" s="54" t="s">
        <v>104</v>
      </c>
      <c r="V2" s="55"/>
    </row>
    <row r="3" spans="1:22" ht="37.5" x14ac:dyDescent="0.25">
      <c r="I3" s="4" t="s">
        <v>9</v>
      </c>
      <c r="J3" s="60">
        <v>2.5413000000000001</v>
      </c>
      <c r="K3" s="61"/>
      <c r="L3" s="62"/>
      <c r="M3" s="60">
        <v>2.5485000000000002</v>
      </c>
      <c r="N3" s="61"/>
      <c r="O3" s="62"/>
      <c r="P3" s="60">
        <v>2.5335999999999999</v>
      </c>
      <c r="Q3" s="61"/>
      <c r="R3" s="62"/>
      <c r="S3" s="60">
        <v>2.5459000000000001</v>
      </c>
      <c r="T3" s="62"/>
      <c r="U3" s="60">
        <v>2.5407000000000002</v>
      </c>
      <c r="V3" s="62"/>
    </row>
    <row r="4" spans="1:22" ht="30" x14ac:dyDescent="0.25">
      <c r="I4" s="38" t="s">
        <v>10</v>
      </c>
      <c r="J4" s="44">
        <v>2.9329000000000001</v>
      </c>
      <c r="K4" s="58">
        <f>ROUND(J4/J3,4)-1</f>
        <v>0.1540999999999999</v>
      </c>
      <c r="L4" s="59"/>
      <c r="M4" s="54">
        <v>3.8805000000000001</v>
      </c>
      <c r="N4" s="55"/>
      <c r="O4" s="5">
        <f>ROUND(M4/M3,4)-1</f>
        <v>0.52269999999999994</v>
      </c>
      <c r="P4" s="54">
        <v>2.8788</v>
      </c>
      <c r="Q4" s="55"/>
      <c r="R4" s="5">
        <f>ROUND(P4/P3,4)-1</f>
        <v>0.1362000000000001</v>
      </c>
      <c r="S4" s="39"/>
      <c r="T4" s="5">
        <f>ROUND(S4/S3,4)-1</f>
        <v>-1</v>
      </c>
      <c r="U4" s="39">
        <v>4.1750999999999996</v>
      </c>
      <c r="V4" s="5">
        <f>U4/U3-1</f>
        <v>0.64328728303223492</v>
      </c>
    </row>
    <row r="5" spans="1:22" x14ac:dyDescent="0.25">
      <c r="I5" s="38" t="s">
        <v>11</v>
      </c>
      <c r="J5" s="39">
        <v>2.927</v>
      </c>
      <c r="K5" s="58">
        <f>ROUND(J5/J3,4)-1</f>
        <v>0.15179999999999993</v>
      </c>
      <c r="L5" s="59"/>
      <c r="M5" s="54">
        <v>2.8975</v>
      </c>
      <c r="N5" s="55"/>
      <c r="O5" s="5">
        <f>ROUND(M5/M3,4)-1</f>
        <v>0.13690000000000002</v>
      </c>
      <c r="P5" s="54">
        <v>2.8921999999999999</v>
      </c>
      <c r="Q5" s="55"/>
      <c r="R5" s="5">
        <f>ROUND(P5/P3,4)-1</f>
        <v>0.14149999999999996</v>
      </c>
      <c r="S5" s="39">
        <v>2.8894000000000002</v>
      </c>
      <c r="T5" s="5">
        <f>ROUND(S5/S3,4)-1</f>
        <v>0.13490000000000002</v>
      </c>
      <c r="U5" s="39">
        <v>2.9001000000000001</v>
      </c>
      <c r="V5" s="5">
        <f>U5/U3-1</f>
        <v>0.14145707875782265</v>
      </c>
    </row>
    <row r="6" spans="1:22" ht="30" x14ac:dyDescent="0.25">
      <c r="I6" s="38" t="s">
        <v>12</v>
      </c>
      <c r="J6" s="44">
        <v>3.0571999999999999</v>
      </c>
      <c r="K6" s="58">
        <f>ROUND(J6/J3,4)-1</f>
        <v>0.20300000000000007</v>
      </c>
      <c r="L6" s="59"/>
      <c r="M6" s="54">
        <v>3.0760000000000001</v>
      </c>
      <c r="N6" s="55"/>
      <c r="O6" s="5">
        <f>ROUND(M6/M3,4)-1</f>
        <v>0.20700000000000007</v>
      </c>
      <c r="P6" s="54">
        <v>3.0547</v>
      </c>
      <c r="Q6" s="55"/>
      <c r="R6" s="5">
        <f>ROUND(P6/P3,4)-1</f>
        <v>0.20569999999999999</v>
      </c>
      <c r="S6" s="44">
        <v>3.0503</v>
      </c>
      <c r="T6" s="5">
        <f>ROUND(S6/S3,4)-1</f>
        <v>0.19809999999999994</v>
      </c>
      <c r="U6" s="44">
        <v>3.0446</v>
      </c>
      <c r="V6" s="5">
        <f>U6/U3-1</f>
        <v>0.1983311685755893</v>
      </c>
    </row>
    <row r="11" spans="1:22" x14ac:dyDescent="0.25">
      <c r="I11" s="38" t="s">
        <v>13</v>
      </c>
      <c r="J11" s="38" t="s">
        <v>14</v>
      </c>
      <c r="K11" s="56" t="s">
        <v>17</v>
      </c>
      <c r="L11" s="57"/>
      <c r="M11" s="56" t="s">
        <v>18</v>
      </c>
      <c r="N11" s="57"/>
      <c r="O11" s="54" t="s">
        <v>19</v>
      </c>
      <c r="P11" s="55"/>
      <c r="Q11" s="54" t="s">
        <v>36</v>
      </c>
      <c r="R11" s="55"/>
    </row>
    <row r="12" spans="1:22" ht="30" x14ac:dyDescent="0.25">
      <c r="I12" s="38" t="s">
        <v>16</v>
      </c>
      <c r="J12" s="38" t="s">
        <v>15</v>
      </c>
      <c r="K12" s="14">
        <v>2.7771028780357798</v>
      </c>
      <c r="L12" s="5">
        <f>ROUND(K12/M3,4)-1</f>
        <v>8.9699999999999891E-2</v>
      </c>
      <c r="M12" s="14">
        <v>2.77976258862126</v>
      </c>
      <c r="N12" s="5">
        <f>ROUND(M12/P3,4)-1</f>
        <v>9.7199999999999953E-2</v>
      </c>
      <c r="O12" s="19">
        <v>2.77599378277867</v>
      </c>
      <c r="P12" s="5">
        <f>ROUND(O12/S3,4)-1</f>
        <v>9.0400000000000036E-2</v>
      </c>
      <c r="Q12" s="19">
        <v>2.8000348036949099</v>
      </c>
      <c r="R12" s="5">
        <f>ROUND(Q12/U3,4)-1</f>
        <v>0.10210000000000008</v>
      </c>
    </row>
    <row r="13" spans="1:22" x14ac:dyDescent="0.25">
      <c r="I13" s="38" t="s">
        <v>20</v>
      </c>
      <c r="J13" s="38" t="s">
        <v>15</v>
      </c>
      <c r="K13" s="19">
        <v>2.7461000000000002</v>
      </c>
      <c r="L13" s="5">
        <f>(ROUND(K13/M3,4)-1)</f>
        <v>7.7499999999999902E-2</v>
      </c>
      <c r="M13" s="19">
        <v>2.7467999999999999</v>
      </c>
      <c r="N13" s="5">
        <f>ROUND(M13/P3,4)-1</f>
        <v>8.4100000000000064E-2</v>
      </c>
      <c r="O13" s="19">
        <v>2.7490999999999999</v>
      </c>
      <c r="P13" s="5">
        <f>ROUND(O13/S3,4)-1</f>
        <v>7.9800000000000093E-2</v>
      </c>
      <c r="Q13" s="19">
        <v>2.7299000000000002</v>
      </c>
      <c r="R13" s="5">
        <f>ROUND(Q13/U3,4)-1</f>
        <v>7.4500000000000011E-2</v>
      </c>
    </row>
    <row r="14" spans="1:22" x14ac:dyDescent="0.25">
      <c r="I14" s="38">
        <v>1</v>
      </c>
      <c r="J14" s="38" t="s">
        <v>100</v>
      </c>
      <c r="K14" s="14">
        <v>2.7050000000000001</v>
      </c>
      <c r="L14" s="5">
        <f>(ROUND(K14/M3,4)-1)</f>
        <v>6.1399999999999899E-2</v>
      </c>
      <c r="M14" s="14">
        <v>2.6833</v>
      </c>
      <c r="N14" s="5">
        <f>ROUND(M14/P3,4)-1</f>
        <v>5.909999999999993E-2</v>
      </c>
      <c r="O14" s="19">
        <v>2.6985999999999999</v>
      </c>
      <c r="P14" s="5">
        <f>ROUND(O14/S3,4)-1</f>
        <v>6.0000000000000053E-2</v>
      </c>
      <c r="Q14" s="19">
        <v>2.7054999999999998</v>
      </c>
      <c r="R14" s="5">
        <f>ROUND(Q14/U3,4)-1</f>
        <v>6.4899999999999958E-2</v>
      </c>
    </row>
    <row r="15" spans="1:22" x14ac:dyDescent="0.25">
      <c r="I15" s="38">
        <v>2</v>
      </c>
      <c r="J15" s="38" t="s">
        <v>101</v>
      </c>
      <c r="K15" s="14">
        <v>2.68405</v>
      </c>
      <c r="L15" s="5">
        <f>(ROUND(K15/M3,4)-1)</f>
        <v>5.3199999999999914E-2</v>
      </c>
      <c r="M15" s="14">
        <v>2.6777000000000002</v>
      </c>
      <c r="N15" s="5">
        <f>ROUND(M15/P3,4)-1</f>
        <v>5.6899999999999951E-2</v>
      </c>
      <c r="O15" s="19">
        <v>2.6697000000000002</v>
      </c>
      <c r="P15" s="5">
        <f>ROUND(O15/S3,4)-1</f>
        <v>4.8599999999999977E-2</v>
      </c>
      <c r="Q15" s="19">
        <v>2.6892999999999998</v>
      </c>
      <c r="R15" s="5">
        <f>ROUND(Q15/U3,4)-1</f>
        <v>5.8499999999999996E-2</v>
      </c>
    </row>
    <row r="16" spans="1:22" x14ac:dyDescent="0.25">
      <c r="I16" s="38">
        <v>3</v>
      </c>
      <c r="J16" s="38" t="s">
        <v>102</v>
      </c>
      <c r="K16" s="14">
        <v>2.6648999999999998</v>
      </c>
      <c r="L16" s="22">
        <f>(ROUND(K16/M3,4)-1)</f>
        <v>4.5700000000000074E-2</v>
      </c>
      <c r="M16" s="14">
        <v>2.6655000000000002</v>
      </c>
      <c r="N16" s="22">
        <f>ROUND(M16/P3,4)-1</f>
        <v>5.2100000000000035E-2</v>
      </c>
      <c r="O16" s="19">
        <v>2.6631</v>
      </c>
      <c r="P16" s="22">
        <f>ROUND(O16/S3,4)-1</f>
        <v>4.6000000000000041E-2</v>
      </c>
      <c r="Q16" s="19">
        <v>2.6556000000000002</v>
      </c>
      <c r="R16" s="22">
        <f>ROUND(Q16/U3,4)-1</f>
        <v>4.5199999999999907E-2</v>
      </c>
    </row>
    <row r="17" spans="9:20" x14ac:dyDescent="0.25">
      <c r="I17" s="38">
        <v>4</v>
      </c>
      <c r="J17" s="9" t="s">
        <v>103</v>
      </c>
      <c r="K17" s="24">
        <v>2.6564000000000001</v>
      </c>
      <c r="L17" s="23">
        <f>(ROUND(K17/M3,4)-1)</f>
        <v>4.2300000000000004E-2</v>
      </c>
      <c r="M17" s="24">
        <v>2.6432000000000002</v>
      </c>
      <c r="N17" s="23">
        <f>ROUND(M17/P3,4)-1</f>
        <v>4.3299999999999894E-2</v>
      </c>
      <c r="O17" s="25">
        <v>2.6532</v>
      </c>
      <c r="P17" s="23">
        <f>ROUND(O17/S3,4)-1</f>
        <v>4.2100000000000026E-2</v>
      </c>
      <c r="Q17" s="25">
        <v>2.6501000000000001</v>
      </c>
      <c r="R17" s="23">
        <f>ROUND(Q17/U3,4)-1</f>
        <v>4.3099999999999916E-2</v>
      </c>
    </row>
    <row r="26" spans="9:20" x14ac:dyDescent="0.25">
      <c r="T26" s="29" t="s">
        <v>73</v>
      </c>
    </row>
  </sheetData>
  <mergeCells count="28">
    <mergeCell ref="S1:T1"/>
    <mergeCell ref="U1:V1"/>
    <mergeCell ref="J2:L2"/>
    <mergeCell ref="M2:O2"/>
    <mergeCell ref="P2:R2"/>
    <mergeCell ref="S2:T2"/>
    <mergeCell ref="U2:V2"/>
    <mergeCell ref="J1:L1"/>
    <mergeCell ref="M1:O1"/>
    <mergeCell ref="P1:R1"/>
    <mergeCell ref="J3:L3"/>
    <mergeCell ref="M3:O3"/>
    <mergeCell ref="P3:R3"/>
    <mergeCell ref="S3:T3"/>
    <mergeCell ref="U3:V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D13D4-473F-4D42-8DF9-3FF46D587732}">
  <dimension ref="A1:V26"/>
  <sheetViews>
    <sheetView zoomScale="70" zoomScaleNormal="70" workbookViewId="0">
      <selection activeCell="J23" sqref="J23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43.42578125" style="29" customWidth="1"/>
    <col min="11" max="11" width="36" style="29" bestFit="1" customWidth="1"/>
    <col min="12" max="14" width="36" style="29" customWidth="1"/>
    <col min="15" max="15" width="31.42578125" style="29" bestFit="1" customWidth="1"/>
    <col min="16" max="16" width="30.42578125" style="29" customWidth="1"/>
    <col min="17" max="17" width="10.42578125" style="29" customWidth="1"/>
    <col min="18" max="18" width="20.42578125" style="29" customWidth="1"/>
    <col min="19" max="19" width="16.7109375" style="29" customWidth="1"/>
    <col min="20" max="20" width="68.28515625" style="29" customWidth="1"/>
    <col min="21" max="21" width="35.7109375" style="29" bestFit="1" customWidth="1"/>
    <col min="22" max="22" width="36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"/>
      <c r="J1" s="54" t="s">
        <v>4</v>
      </c>
      <c r="K1" s="65"/>
      <c r="L1" s="55"/>
      <c r="M1" s="54" t="s">
        <v>5</v>
      </c>
      <c r="N1" s="65"/>
      <c r="O1" s="55"/>
      <c r="P1" s="54" t="s">
        <v>5</v>
      </c>
      <c r="Q1" s="65"/>
      <c r="R1" s="55"/>
      <c r="S1" s="54" t="s">
        <v>5</v>
      </c>
      <c r="T1" s="55"/>
      <c r="U1" s="54" t="s">
        <v>7</v>
      </c>
      <c r="V1" s="55"/>
    </row>
    <row r="2" spans="1:22" x14ac:dyDescent="0.25">
      <c r="A2" s="29">
        <v>15</v>
      </c>
      <c r="B2" s="29">
        <v>36</v>
      </c>
      <c r="C2" s="1" t="s">
        <v>58</v>
      </c>
      <c r="I2" s="3" t="s">
        <v>8</v>
      </c>
      <c r="J2" s="54" t="s">
        <v>98</v>
      </c>
      <c r="K2" s="65"/>
      <c r="L2" s="55"/>
      <c r="M2" s="54" t="s">
        <v>98</v>
      </c>
      <c r="N2" s="65"/>
      <c r="O2" s="55"/>
      <c r="P2" s="54" t="s">
        <v>98</v>
      </c>
      <c r="Q2" s="65"/>
      <c r="R2" s="55"/>
      <c r="S2" s="54" t="s">
        <v>98</v>
      </c>
      <c r="T2" s="55"/>
      <c r="U2" s="54" t="s">
        <v>99</v>
      </c>
      <c r="V2" s="55"/>
    </row>
    <row r="3" spans="1:22" ht="37.5" x14ac:dyDescent="0.25">
      <c r="I3" s="4" t="s">
        <v>9</v>
      </c>
      <c r="J3" s="60">
        <v>1.3918999999999999</v>
      </c>
      <c r="K3" s="61"/>
      <c r="L3" s="62"/>
      <c r="M3" s="60">
        <v>1.4401999999999999</v>
      </c>
      <c r="N3" s="61"/>
      <c r="O3" s="62"/>
      <c r="P3" s="60">
        <v>1.4033</v>
      </c>
      <c r="Q3" s="61"/>
      <c r="R3" s="62"/>
      <c r="S3" s="60">
        <v>1.409</v>
      </c>
      <c r="T3" s="62"/>
      <c r="U3" s="60">
        <v>1.423</v>
      </c>
      <c r="V3" s="62"/>
    </row>
    <row r="4" spans="1:22" ht="30" x14ac:dyDescent="0.25">
      <c r="I4" s="2" t="s">
        <v>10</v>
      </c>
      <c r="J4" s="3">
        <v>2.1012</v>
      </c>
      <c r="K4" s="58">
        <f>ROUND(J4/J3,4)-1</f>
        <v>0.50960000000000005</v>
      </c>
      <c r="L4" s="59"/>
      <c r="M4" s="54">
        <v>2.1937000000000002</v>
      </c>
      <c r="N4" s="55"/>
      <c r="O4" s="5">
        <f>ROUND(M4/M3,4)-1</f>
        <v>0.52320000000000011</v>
      </c>
      <c r="P4" s="54">
        <v>2.1276999999999999</v>
      </c>
      <c r="Q4" s="55"/>
      <c r="R4" s="5">
        <f>ROUND(P4/P3,4)-1</f>
        <v>0.51619999999999999</v>
      </c>
      <c r="S4" s="3">
        <v>2.0682999999999998</v>
      </c>
      <c r="T4" s="5">
        <f>ROUND(S4/S3,4)-1</f>
        <v>0.46789999999999998</v>
      </c>
      <c r="U4" s="3">
        <v>2.1892</v>
      </c>
      <c r="V4" s="5">
        <f>U4/U3-1</f>
        <v>0.53843991567111726</v>
      </c>
    </row>
    <row r="5" spans="1:22" x14ac:dyDescent="0.25">
      <c r="I5" s="2" t="s">
        <v>11</v>
      </c>
      <c r="J5" s="3">
        <v>1.6252</v>
      </c>
      <c r="K5" s="58">
        <f>ROUND(J5/J3,4)-1</f>
        <v>0.16759999999999997</v>
      </c>
      <c r="L5" s="59"/>
      <c r="M5" s="54">
        <v>1.6619999999999999</v>
      </c>
      <c r="N5" s="55"/>
      <c r="O5" s="5">
        <f>ROUND(M5/M3,4)-1</f>
        <v>0.15399999999999991</v>
      </c>
      <c r="P5" s="54">
        <v>1.6387</v>
      </c>
      <c r="Q5" s="55"/>
      <c r="R5" s="5">
        <f>ROUND(P5/P3,4)-1</f>
        <v>0.16769999999999996</v>
      </c>
      <c r="S5" s="3">
        <v>1.6374</v>
      </c>
      <c r="T5" s="5">
        <f>ROUND(S5/S3,4)-1</f>
        <v>0.16209999999999991</v>
      </c>
      <c r="U5" s="3">
        <v>1.6515</v>
      </c>
      <c r="V5" s="5">
        <f>U5/U3-1</f>
        <v>0.16057624736472231</v>
      </c>
    </row>
    <row r="6" spans="1:22" ht="30" x14ac:dyDescent="0.25">
      <c r="I6" s="2" t="s">
        <v>12</v>
      </c>
      <c r="J6" s="3">
        <v>1.7434000000000001</v>
      </c>
      <c r="K6" s="58">
        <f>ROUND(J6/J3,4)-1</f>
        <v>0.25249999999999995</v>
      </c>
      <c r="L6" s="59"/>
      <c r="M6" s="54">
        <v>1.7850999999999999</v>
      </c>
      <c r="N6" s="55"/>
      <c r="O6" s="5">
        <f>ROUND(M6/M3,4)-1</f>
        <v>0.23950000000000005</v>
      </c>
      <c r="P6" s="54">
        <v>1.7501</v>
      </c>
      <c r="Q6" s="55"/>
      <c r="R6" s="5">
        <f>ROUND(P6/P3,4)-1</f>
        <v>0.2471000000000001</v>
      </c>
      <c r="S6" s="3">
        <v>1.7484999999999999</v>
      </c>
      <c r="T6" s="5">
        <f>ROUND(S6/S3,4)-1</f>
        <v>0.2410000000000001</v>
      </c>
      <c r="U6" s="3">
        <v>1.7647999999999999</v>
      </c>
      <c r="V6" s="5">
        <f>U6/U3-1</f>
        <v>0.24019676739283202</v>
      </c>
    </row>
    <row r="11" spans="1:22" x14ac:dyDescent="0.25">
      <c r="I11" s="2" t="s">
        <v>13</v>
      </c>
      <c r="J11" s="2" t="s">
        <v>14</v>
      </c>
      <c r="K11" s="56" t="s">
        <v>17</v>
      </c>
      <c r="L11" s="57"/>
      <c r="M11" s="56" t="s">
        <v>18</v>
      </c>
      <c r="N11" s="57"/>
      <c r="O11" s="54" t="s">
        <v>19</v>
      </c>
      <c r="P11" s="55"/>
      <c r="Q11" s="54" t="s">
        <v>36</v>
      </c>
      <c r="R11" s="55"/>
    </row>
    <row r="12" spans="1:22" ht="30" x14ac:dyDescent="0.25">
      <c r="I12" s="2" t="s">
        <v>16</v>
      </c>
      <c r="J12" s="2" t="s">
        <v>15</v>
      </c>
      <c r="K12" s="14">
        <v>1.6225542097230301</v>
      </c>
      <c r="L12" s="5">
        <f>ROUND(K12/M3,4)-1</f>
        <v>0.12660000000000005</v>
      </c>
      <c r="M12" s="14">
        <v>1.60438635583918</v>
      </c>
      <c r="N12" s="5">
        <f>ROUND(M12/P3,4)-1</f>
        <v>0.14329999999999998</v>
      </c>
      <c r="O12" s="19">
        <v>1.58823566729892</v>
      </c>
      <c r="P12" s="5">
        <f>ROUND(O12/S3,4)-1</f>
        <v>0.12719999999999998</v>
      </c>
      <c r="Q12" s="19">
        <v>1.6035956944321299</v>
      </c>
      <c r="R12" s="5">
        <f>ROUND(Q12/U3,4)-1</f>
        <v>0.12690000000000001</v>
      </c>
    </row>
    <row r="13" spans="1:22" x14ac:dyDescent="0.25">
      <c r="I13" s="2" t="s">
        <v>20</v>
      </c>
      <c r="J13" s="2" t="s">
        <v>15</v>
      </c>
      <c r="K13" s="19">
        <v>1.6032</v>
      </c>
      <c r="L13" s="5">
        <f>(ROUND(K13/M3,4)-1)</f>
        <v>0.11319999999999997</v>
      </c>
      <c r="M13" s="19">
        <v>1.5947</v>
      </c>
      <c r="N13" s="5">
        <f>ROUND(M13/P3,4)-1</f>
        <v>0.13640000000000008</v>
      </c>
      <c r="O13" s="19">
        <v>1.5730999999999999</v>
      </c>
      <c r="P13" s="5">
        <f>ROUND(O13/S3,4)-1</f>
        <v>0.11650000000000005</v>
      </c>
      <c r="Q13" s="19">
        <v>1.5819000000000001</v>
      </c>
      <c r="R13" s="5">
        <f>ROUND(Q13/U3,4)-1</f>
        <v>0.11169999999999991</v>
      </c>
    </row>
    <row r="14" spans="1:22" x14ac:dyDescent="0.25">
      <c r="I14" s="2">
        <v>1</v>
      </c>
      <c r="J14" s="2" t="s">
        <v>74</v>
      </c>
      <c r="K14" s="14">
        <v>1.5658000000000001</v>
      </c>
      <c r="L14" s="5">
        <f>(ROUND(K14/M3,4)-1)</f>
        <v>8.7199999999999944E-2</v>
      </c>
      <c r="M14" s="14">
        <v>1.5638000000000001</v>
      </c>
      <c r="N14" s="5">
        <f>ROUND(M14/P3,4)-1</f>
        <v>0.11440000000000006</v>
      </c>
      <c r="O14" s="19">
        <v>1.5528999999999999</v>
      </c>
      <c r="P14" s="5">
        <f>ROUND(O14/S3,4)-1</f>
        <v>0.10210000000000008</v>
      </c>
      <c r="Q14" s="19">
        <v>1.5546</v>
      </c>
      <c r="R14" s="5">
        <f>ROUND(Q14/U3,4)-1</f>
        <v>9.2500000000000027E-2</v>
      </c>
    </row>
    <row r="15" spans="1:22" x14ac:dyDescent="0.25">
      <c r="I15" s="2">
        <v>2</v>
      </c>
      <c r="J15" s="2" t="s">
        <v>75</v>
      </c>
      <c r="K15" s="14">
        <v>1.5374000000000001</v>
      </c>
      <c r="L15" s="5">
        <f>(ROUND(K15/M3,4)-1)</f>
        <v>6.7499999999999893E-2</v>
      </c>
      <c r="M15" s="14">
        <v>1.536</v>
      </c>
      <c r="N15" s="5">
        <f>ROUND(M15/P3,4)-1</f>
        <v>9.4600000000000017E-2</v>
      </c>
      <c r="O15" s="19">
        <v>1.52555</v>
      </c>
      <c r="P15" s="5">
        <f>ROUND(O15/S3,4)-1</f>
        <v>8.2699999999999996E-2</v>
      </c>
      <c r="Q15" s="19">
        <v>1.5417000000000001</v>
      </c>
      <c r="R15" s="5">
        <f>ROUND(Q15/U3,4)-1</f>
        <v>8.3399999999999919E-2</v>
      </c>
    </row>
    <row r="16" spans="1:22" x14ac:dyDescent="0.25">
      <c r="I16" s="2">
        <v>3</v>
      </c>
      <c r="J16" s="2" t="s">
        <v>76</v>
      </c>
      <c r="K16" s="14">
        <v>1.5264</v>
      </c>
      <c r="L16" s="22">
        <f>(ROUND(K16/M3,4)-1)</f>
        <v>5.9900000000000064E-2</v>
      </c>
      <c r="M16" s="14">
        <v>1.50315</v>
      </c>
      <c r="N16" s="22">
        <f>ROUND(M16/P3,4)-1</f>
        <v>7.119999999999993E-2</v>
      </c>
      <c r="O16" s="19">
        <v>1.4941500000000001</v>
      </c>
      <c r="P16" s="22">
        <f>ROUND(O16/S3,4)-1</f>
        <v>6.0400000000000009E-2</v>
      </c>
      <c r="Q16" s="19">
        <v>1.5116000000000001</v>
      </c>
      <c r="R16" s="22">
        <f>ROUND(Q16/U3,4)-1</f>
        <v>6.2300000000000022E-2</v>
      </c>
    </row>
    <row r="17" spans="9:20" x14ac:dyDescent="0.25">
      <c r="I17" s="2">
        <v>4</v>
      </c>
      <c r="J17" s="9" t="s">
        <v>77</v>
      </c>
      <c r="K17" s="24">
        <v>1.5085999999999999</v>
      </c>
      <c r="L17" s="23">
        <f>(ROUND(K17/M3,4)-1)</f>
        <v>4.7500000000000098E-2</v>
      </c>
      <c r="M17" s="24">
        <v>1.4990000000000001</v>
      </c>
      <c r="N17" s="23">
        <f>ROUND(M17/P3,4)-1</f>
        <v>6.8200000000000038E-2</v>
      </c>
      <c r="O17" s="25">
        <v>1.4890000000000001</v>
      </c>
      <c r="P17" s="23">
        <f>ROUND(O17/S3,4)-1</f>
        <v>5.6799999999999962E-2</v>
      </c>
      <c r="Q17" s="25">
        <v>1.4996</v>
      </c>
      <c r="R17" s="23">
        <f>ROUND(Q17/U3,4)-1</f>
        <v>5.380000000000007E-2</v>
      </c>
    </row>
    <row r="26" spans="9:20" x14ac:dyDescent="0.25">
      <c r="T26" s="29" t="s">
        <v>73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1:V1"/>
    <mergeCell ref="U2:V2"/>
    <mergeCell ref="U3:V3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E8CF1-F8AA-4C72-965B-C316490ED753}">
  <dimension ref="A1:V27"/>
  <sheetViews>
    <sheetView topLeftCell="H1" zoomScale="85" zoomScaleNormal="85" workbookViewId="0">
      <selection activeCell="U2" sqref="U2:V2"/>
    </sheetView>
  </sheetViews>
  <sheetFormatPr defaultColWidth="8.85546875" defaultRowHeight="15" x14ac:dyDescent="0.25"/>
  <cols>
    <col min="1" max="1" width="16.85546875" style="21" bestFit="1" customWidth="1"/>
    <col min="2" max="2" width="15.28515625" style="21" bestFit="1" customWidth="1"/>
    <col min="3" max="3" width="14.42578125" style="21" bestFit="1" customWidth="1"/>
    <col min="4" max="8" width="8.85546875" style="21"/>
    <col min="9" max="9" width="35.42578125" style="21" bestFit="1" customWidth="1"/>
    <col min="10" max="10" width="43.42578125" style="21" customWidth="1"/>
    <col min="11" max="11" width="36" style="21" bestFit="1" customWidth="1"/>
    <col min="12" max="14" width="36" style="21" customWidth="1"/>
    <col min="15" max="15" width="31.42578125" style="21" bestFit="1" customWidth="1"/>
    <col min="16" max="16" width="30.42578125" style="21" customWidth="1"/>
    <col min="17" max="17" width="10.42578125" style="21" customWidth="1"/>
    <col min="18" max="18" width="20.42578125" style="21" customWidth="1"/>
    <col min="19" max="19" width="16.7109375" style="21" customWidth="1"/>
    <col min="20" max="20" width="28.85546875" style="21" customWidth="1"/>
    <col min="21" max="21" width="35.7109375" style="21" bestFit="1" customWidth="1"/>
    <col min="22" max="16384" width="8.85546875" style="21"/>
  </cols>
  <sheetData>
    <row r="1" spans="1:22" x14ac:dyDescent="0.25">
      <c r="A1" s="21" t="s">
        <v>0</v>
      </c>
      <c r="B1" s="21" t="s">
        <v>1</v>
      </c>
      <c r="C1" s="1" t="s">
        <v>2</v>
      </c>
      <c r="I1" s="3"/>
      <c r="J1" s="54" t="s">
        <v>4</v>
      </c>
      <c r="K1" s="65"/>
      <c r="L1" s="55"/>
      <c r="M1" s="54" t="s">
        <v>5</v>
      </c>
      <c r="N1" s="65"/>
      <c r="O1" s="55"/>
      <c r="P1" s="54" t="s">
        <v>5</v>
      </c>
      <c r="Q1" s="65"/>
      <c r="R1" s="55"/>
      <c r="S1" s="54" t="s">
        <v>5</v>
      </c>
      <c r="T1" s="55"/>
      <c r="U1" s="54" t="s">
        <v>78</v>
      </c>
      <c r="V1" s="55"/>
    </row>
    <row r="2" spans="1:22" x14ac:dyDescent="0.25">
      <c r="A2" s="21">
        <v>15</v>
      </c>
      <c r="B2" s="21">
        <v>36</v>
      </c>
      <c r="C2" s="1" t="s">
        <v>58</v>
      </c>
      <c r="I2" s="3" t="s">
        <v>8</v>
      </c>
      <c r="J2" s="54" t="s">
        <v>98</v>
      </c>
      <c r="K2" s="65"/>
      <c r="L2" s="55"/>
      <c r="M2" s="54" t="s">
        <v>98</v>
      </c>
      <c r="N2" s="65"/>
      <c r="O2" s="55"/>
      <c r="P2" s="54" t="s">
        <v>98</v>
      </c>
      <c r="Q2" s="65"/>
      <c r="R2" s="55"/>
      <c r="S2" s="54" t="s">
        <v>98</v>
      </c>
      <c r="T2" s="55"/>
      <c r="U2" s="54" t="s">
        <v>98</v>
      </c>
      <c r="V2" s="55"/>
    </row>
    <row r="3" spans="1:22" ht="37.5" x14ac:dyDescent="0.25">
      <c r="I3" s="4" t="s">
        <v>9</v>
      </c>
      <c r="J3" s="60">
        <v>1.3918999999999999</v>
      </c>
      <c r="K3" s="61"/>
      <c r="L3" s="62"/>
      <c r="M3" s="60">
        <v>1.4401999999999999</v>
      </c>
      <c r="N3" s="61"/>
      <c r="O3" s="62"/>
      <c r="P3" s="60">
        <v>1.4033</v>
      </c>
      <c r="Q3" s="61"/>
      <c r="R3" s="62"/>
      <c r="S3" s="60">
        <v>1.409</v>
      </c>
      <c r="T3" s="62"/>
      <c r="U3" s="60">
        <v>1.4252</v>
      </c>
      <c r="V3" s="62"/>
    </row>
    <row r="4" spans="1:22" ht="30" x14ac:dyDescent="0.25">
      <c r="I4" s="2" t="s">
        <v>10</v>
      </c>
      <c r="J4" s="3">
        <v>2.1012</v>
      </c>
      <c r="K4" s="58">
        <f>ROUND(J4/J3,4)-1</f>
        <v>0.50960000000000005</v>
      </c>
      <c r="L4" s="59"/>
      <c r="M4" s="54">
        <v>2.1937000000000002</v>
      </c>
      <c r="N4" s="55"/>
      <c r="O4" s="5">
        <f>ROUND(M4/M3,4)-1</f>
        <v>0.52320000000000011</v>
      </c>
      <c r="P4" s="54">
        <v>2.1276999999999999</v>
      </c>
      <c r="Q4" s="55"/>
      <c r="R4" s="5">
        <f>ROUND(P4/P3,4)-1</f>
        <v>0.51619999999999999</v>
      </c>
      <c r="S4" s="3">
        <v>2.0682999999999998</v>
      </c>
      <c r="T4" s="5">
        <f>ROUND(S4/S3,4)-1</f>
        <v>0.46789999999999998</v>
      </c>
      <c r="U4" s="3">
        <v>2.1890999999999998</v>
      </c>
      <c r="V4" s="5">
        <f>U4/U3-1</f>
        <v>0.53599494807746262</v>
      </c>
    </row>
    <row r="5" spans="1:22" x14ac:dyDescent="0.25">
      <c r="I5" s="2" t="s">
        <v>11</v>
      </c>
      <c r="J5" s="3">
        <v>1.6252</v>
      </c>
      <c r="K5" s="58">
        <f>ROUND(J5/J3,4)-1</f>
        <v>0.16759999999999997</v>
      </c>
      <c r="L5" s="59"/>
      <c r="M5" s="54">
        <v>1.6619999999999999</v>
      </c>
      <c r="N5" s="55"/>
      <c r="O5" s="5">
        <f>ROUND(M5/M3,4)-1</f>
        <v>0.15399999999999991</v>
      </c>
      <c r="P5" s="54">
        <v>1.6387</v>
      </c>
      <c r="Q5" s="55"/>
      <c r="R5" s="5">
        <f>ROUND(P5/P3,4)-1</f>
        <v>0.16769999999999996</v>
      </c>
      <c r="S5" s="3">
        <v>1.6374</v>
      </c>
      <c r="T5" s="5">
        <f>ROUND(S5/S3,4)-1</f>
        <v>0.16209999999999991</v>
      </c>
      <c r="U5" s="3">
        <v>1.6594</v>
      </c>
      <c r="V5" s="5">
        <f>U5/U3-1</f>
        <v>0.16432781364019089</v>
      </c>
    </row>
    <row r="6" spans="1:22" ht="30" x14ac:dyDescent="0.25">
      <c r="I6" s="2" t="s">
        <v>12</v>
      </c>
      <c r="J6" s="3">
        <v>1.7434000000000001</v>
      </c>
      <c r="K6" s="58">
        <f>ROUND(J6/J3,4)-1</f>
        <v>0.25249999999999995</v>
      </c>
      <c r="L6" s="59"/>
      <c r="M6" s="54">
        <v>1.7850999999999999</v>
      </c>
      <c r="N6" s="55"/>
      <c r="O6" s="5">
        <f>ROUND(M6/M3,4)-1</f>
        <v>0.23950000000000005</v>
      </c>
      <c r="P6" s="54">
        <v>1.7501</v>
      </c>
      <c r="Q6" s="55"/>
      <c r="R6" s="5">
        <f>ROUND(P6/P3,4)-1</f>
        <v>0.2471000000000001</v>
      </c>
      <c r="S6" s="3">
        <v>1.7484999999999999</v>
      </c>
      <c r="T6" s="5">
        <f>ROUND(S6/S3,4)-1</f>
        <v>0.2410000000000001</v>
      </c>
      <c r="U6" s="3">
        <v>1.7552000000000001</v>
      </c>
      <c r="V6" s="5">
        <f>U6/U3-1</f>
        <v>0.23154644962110593</v>
      </c>
    </row>
    <row r="11" spans="1:22" x14ac:dyDescent="0.25">
      <c r="I11" s="2" t="s">
        <v>13</v>
      </c>
      <c r="J11" s="2" t="s">
        <v>14</v>
      </c>
      <c r="K11" s="56" t="s">
        <v>17</v>
      </c>
      <c r="L11" s="57"/>
      <c r="M11" s="56" t="s">
        <v>18</v>
      </c>
      <c r="N11" s="57"/>
      <c r="O11" s="54" t="s">
        <v>19</v>
      </c>
      <c r="P11" s="55"/>
      <c r="Q11" s="54" t="s">
        <v>36</v>
      </c>
      <c r="R11" s="55"/>
    </row>
    <row r="12" spans="1:22" ht="30" x14ac:dyDescent="0.25">
      <c r="I12" s="2" t="s">
        <v>16</v>
      </c>
      <c r="J12" s="2" t="s">
        <v>15</v>
      </c>
      <c r="K12" s="14">
        <v>1.6225542097230301</v>
      </c>
      <c r="L12" s="5">
        <f>ROUND(K12/M3,4)-1</f>
        <v>0.12660000000000005</v>
      </c>
      <c r="M12" s="14">
        <v>1.60438635583918</v>
      </c>
      <c r="N12" s="5">
        <f>ROUND(M12/P3,4)-1</f>
        <v>0.14329999999999998</v>
      </c>
      <c r="O12" s="19">
        <v>1.58823566729892</v>
      </c>
      <c r="P12" s="5">
        <f>ROUND(O12/S3,4)-1</f>
        <v>0.12719999999999998</v>
      </c>
      <c r="Q12" s="19">
        <v>1.5930801255845</v>
      </c>
      <c r="R12" s="5">
        <f>ROUND(Q12/U3,4)-1</f>
        <v>0.1177999999999999</v>
      </c>
    </row>
    <row r="13" spans="1:22" x14ac:dyDescent="0.25">
      <c r="I13" s="2" t="s">
        <v>20</v>
      </c>
      <c r="J13" s="2" t="s">
        <v>15</v>
      </c>
      <c r="K13" s="19">
        <v>1.6032</v>
      </c>
      <c r="L13" s="5">
        <f>(ROUND(K13/M3,4)-1)</f>
        <v>0.11319999999999997</v>
      </c>
      <c r="M13" s="19">
        <v>1.5947</v>
      </c>
      <c r="N13" s="5">
        <f>ROUND(M13/P3,4)-1</f>
        <v>0.13640000000000008</v>
      </c>
      <c r="O13" s="19">
        <v>1.5730999999999999</v>
      </c>
      <c r="P13" s="5">
        <f>ROUND(O13/S3,4)-1</f>
        <v>0.11650000000000005</v>
      </c>
      <c r="Q13" s="19">
        <v>1.5720000000000001</v>
      </c>
      <c r="R13" s="5">
        <f>ROUND(Q13/U3,4)-1</f>
        <v>0.10299999999999998</v>
      </c>
    </row>
    <row r="14" spans="1:22" x14ac:dyDescent="0.25">
      <c r="I14" s="2">
        <v>1</v>
      </c>
      <c r="J14" s="2" t="s">
        <v>63</v>
      </c>
      <c r="K14" s="14">
        <v>1.5719000000000001</v>
      </c>
      <c r="L14" s="5">
        <f>(ROUND(K14/M3,4)-1)</f>
        <v>9.1399999999999926E-2</v>
      </c>
      <c r="M14" s="14">
        <v>1.5788</v>
      </c>
      <c r="N14" s="5">
        <f>ROUND(M14/P3,4)-1</f>
        <v>0.12509999999999999</v>
      </c>
      <c r="O14" s="19">
        <v>1.5397000000000001</v>
      </c>
      <c r="P14" s="5">
        <f>ROUND(O14/S3,4)-1</f>
        <v>9.2799999999999994E-2</v>
      </c>
      <c r="Q14" s="19">
        <v>1.5250999999999999</v>
      </c>
      <c r="R14" s="5">
        <f>ROUND(Q14/U3,4)-1</f>
        <v>7.0100000000000051E-2</v>
      </c>
    </row>
    <row r="15" spans="1:22" x14ac:dyDescent="0.25">
      <c r="I15" s="2">
        <v>2</v>
      </c>
      <c r="J15" s="2" t="s">
        <v>66</v>
      </c>
      <c r="K15" s="14">
        <v>1.5528999999999999</v>
      </c>
      <c r="L15" s="5">
        <f>(ROUND(K15/M3,4)-1)</f>
        <v>7.8300000000000036E-2</v>
      </c>
      <c r="M15" s="14">
        <v>1.5373000000000001</v>
      </c>
      <c r="N15" s="5">
        <f>ROUND(M15/P3,4)-1</f>
        <v>9.5499999999999918E-2</v>
      </c>
      <c r="O15" s="19">
        <v>1.5271999999999999</v>
      </c>
      <c r="P15" s="5">
        <f>ROUND(O15/S3,4)-1</f>
        <v>8.3900000000000086E-2</v>
      </c>
      <c r="Q15" s="19">
        <v>1.5077</v>
      </c>
      <c r="R15" s="5">
        <f>ROUND(Q15/U3,4)-1</f>
        <v>5.7900000000000063E-2</v>
      </c>
    </row>
    <row r="16" spans="1:22" x14ac:dyDescent="0.25">
      <c r="I16" s="2">
        <v>3</v>
      </c>
      <c r="J16" s="2" t="s">
        <v>65</v>
      </c>
      <c r="K16" s="14">
        <v>1.5408999999999999</v>
      </c>
      <c r="L16" s="22">
        <f>(ROUND(K16/M3,4)-1)</f>
        <v>6.9900000000000073E-2</v>
      </c>
      <c r="M16" s="14">
        <v>1.5051000000000001</v>
      </c>
      <c r="N16" s="22">
        <f>ROUND(M16/P3,4)-1</f>
        <v>7.2500000000000009E-2</v>
      </c>
      <c r="O16" s="19">
        <v>1.5011000000000001</v>
      </c>
      <c r="P16" s="22">
        <f>ROUND(O16/S3,4)-1</f>
        <v>6.5399999999999903E-2</v>
      </c>
      <c r="Q16" s="19">
        <v>1.4924999999999999</v>
      </c>
      <c r="R16" s="22">
        <f>ROUND(Q16/U3,4)-1</f>
        <v>4.7199999999999909E-2</v>
      </c>
    </row>
    <row r="17" spans="9:18" x14ac:dyDescent="0.25">
      <c r="I17" s="2">
        <v>4</v>
      </c>
      <c r="J17" s="9" t="s">
        <v>64</v>
      </c>
      <c r="K17" s="24">
        <v>1.5232000000000001</v>
      </c>
      <c r="L17" s="23">
        <f>(ROUND(K17/M3,4)-1)</f>
        <v>5.7600000000000096E-2</v>
      </c>
      <c r="M17" s="24">
        <v>1.4870000000000001</v>
      </c>
      <c r="N17" s="23">
        <f>ROUND(M17/P3,4)-1</f>
        <v>5.9600000000000097E-2</v>
      </c>
      <c r="O17" s="25">
        <v>1.4772000000000001</v>
      </c>
      <c r="P17" s="23">
        <f>ROUND(O17/S3,4)-1</f>
        <v>4.8399999999999999E-2</v>
      </c>
      <c r="Q17" s="25">
        <v>1.48</v>
      </c>
      <c r="R17" s="23">
        <f>ROUND(Q17/U3,4)-1</f>
        <v>3.8499999999999979E-2</v>
      </c>
    </row>
    <row r="27" spans="9:18" x14ac:dyDescent="0.25">
      <c r="I27" s="21" t="s">
        <v>73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3:V3"/>
    <mergeCell ref="U2:V2"/>
    <mergeCell ref="U1:V1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A811B-57C2-4536-9D42-C0E19C788128}">
  <dimension ref="A1:V17"/>
  <sheetViews>
    <sheetView zoomScale="70" zoomScaleNormal="70" workbookViewId="0">
      <selection activeCell="Q43" sqref="Q43"/>
    </sheetView>
  </sheetViews>
  <sheetFormatPr defaultColWidth="8.85546875" defaultRowHeight="15" x14ac:dyDescent="0.25"/>
  <cols>
    <col min="1" max="1" width="16.85546875" style="12" bestFit="1" customWidth="1"/>
    <col min="2" max="2" width="15.28515625" style="12" bestFit="1" customWidth="1"/>
    <col min="3" max="3" width="14.42578125" style="12" bestFit="1" customWidth="1"/>
    <col min="4" max="8" width="8.85546875" style="12"/>
    <col min="9" max="9" width="35.42578125" style="12" bestFit="1" customWidth="1"/>
    <col min="10" max="10" width="43.42578125" style="12" customWidth="1"/>
    <col min="11" max="11" width="36" style="12" bestFit="1" customWidth="1"/>
    <col min="12" max="14" width="36" style="12" customWidth="1"/>
    <col min="15" max="15" width="31.42578125" style="12" bestFit="1" customWidth="1"/>
    <col min="16" max="16" width="30.42578125" style="12" customWidth="1"/>
    <col min="17" max="17" width="10.42578125" style="12" customWidth="1"/>
    <col min="18" max="18" width="20.42578125" style="12" customWidth="1"/>
    <col min="19" max="19" width="16.7109375" style="12" customWidth="1"/>
    <col min="20" max="20" width="28.85546875" style="12" customWidth="1"/>
    <col min="21" max="21" width="35.7109375" style="12" bestFit="1" customWidth="1"/>
    <col min="22" max="16384" width="8.85546875" style="12"/>
  </cols>
  <sheetData>
    <row r="1" spans="1:22" x14ac:dyDescent="0.25">
      <c r="A1" s="12" t="s">
        <v>0</v>
      </c>
      <c r="B1" s="12" t="s">
        <v>1</v>
      </c>
      <c r="C1" s="1" t="s">
        <v>2</v>
      </c>
      <c r="I1" s="3"/>
      <c r="J1" s="54" t="s">
        <v>4</v>
      </c>
      <c r="K1" s="65"/>
      <c r="L1" s="55"/>
      <c r="M1" s="54" t="s">
        <v>5</v>
      </c>
      <c r="N1" s="65"/>
      <c r="O1" s="55"/>
      <c r="P1" s="54" t="s">
        <v>5</v>
      </c>
      <c r="Q1" s="65"/>
      <c r="R1" s="55"/>
      <c r="S1" s="54" t="s">
        <v>5</v>
      </c>
      <c r="T1" s="55"/>
      <c r="U1" s="54" t="s">
        <v>7</v>
      </c>
      <c r="V1" s="55"/>
    </row>
    <row r="2" spans="1:22" x14ac:dyDescent="0.25">
      <c r="A2" s="12">
        <v>12</v>
      </c>
      <c r="B2" s="12">
        <v>26</v>
      </c>
      <c r="C2" s="1" t="s">
        <v>47</v>
      </c>
      <c r="I2" s="3" t="s">
        <v>8</v>
      </c>
      <c r="J2" s="54" t="s">
        <v>6</v>
      </c>
      <c r="K2" s="65"/>
      <c r="L2" s="55"/>
      <c r="M2" s="54" t="s">
        <v>6</v>
      </c>
      <c r="N2" s="65"/>
      <c r="O2" s="55"/>
      <c r="P2" s="54" t="s">
        <v>6</v>
      </c>
      <c r="Q2" s="65"/>
      <c r="R2" s="55"/>
      <c r="S2" s="54" t="s">
        <v>6</v>
      </c>
      <c r="T2" s="55"/>
      <c r="U2" s="54" t="s">
        <v>6</v>
      </c>
      <c r="V2" s="55"/>
    </row>
    <row r="3" spans="1:22" ht="37.5" x14ac:dyDescent="0.25">
      <c r="I3" s="4" t="s">
        <v>9</v>
      </c>
      <c r="J3" s="60">
        <v>1.1397999999999999</v>
      </c>
      <c r="K3" s="61"/>
      <c r="L3" s="62"/>
      <c r="M3" s="60">
        <v>1.1405000000000001</v>
      </c>
      <c r="N3" s="61"/>
      <c r="O3" s="62"/>
      <c r="P3" s="60">
        <v>1.1354</v>
      </c>
      <c r="Q3" s="61"/>
      <c r="R3" s="62"/>
      <c r="S3" s="60">
        <v>1.1472</v>
      </c>
      <c r="T3" s="62"/>
      <c r="U3" s="60">
        <v>1.129</v>
      </c>
      <c r="V3" s="62"/>
    </row>
    <row r="4" spans="1:22" ht="30" x14ac:dyDescent="0.25">
      <c r="I4" s="2" t="s">
        <v>10</v>
      </c>
      <c r="J4" s="3">
        <v>1.3655999999999999</v>
      </c>
      <c r="K4" s="58">
        <f>ROUND(J4/J3,4)-1</f>
        <v>0.19809999999999994</v>
      </c>
      <c r="L4" s="59"/>
      <c r="M4" s="54">
        <v>1.3802000000000001</v>
      </c>
      <c r="N4" s="55"/>
      <c r="O4" s="5">
        <f>ROUND(M4/M3,4)-1</f>
        <v>0.21019999999999994</v>
      </c>
      <c r="P4" s="54">
        <v>1.3492</v>
      </c>
      <c r="Q4" s="55"/>
      <c r="R4" s="5">
        <f>ROUND(P4/P3,4)-1</f>
        <v>0.18829999999999991</v>
      </c>
      <c r="S4" s="3">
        <v>1.3754</v>
      </c>
      <c r="T4" s="5">
        <f>ROUND(S4/S3,4)-1</f>
        <v>0.19890000000000008</v>
      </c>
      <c r="U4" s="3">
        <v>1.3617999999999999</v>
      </c>
      <c r="V4" s="5">
        <f>U4/U3-1</f>
        <v>0.2062001771479185</v>
      </c>
    </row>
    <row r="5" spans="1:22" x14ac:dyDescent="0.25">
      <c r="I5" s="2" t="s">
        <v>11</v>
      </c>
      <c r="J5" s="3">
        <v>1.2448999999999999</v>
      </c>
      <c r="K5" s="58">
        <f>ROUND(J5/J3,4)-1</f>
        <v>9.220000000000006E-2</v>
      </c>
      <c r="L5" s="59"/>
      <c r="M5" s="54">
        <v>1.2455000000000001</v>
      </c>
      <c r="N5" s="55"/>
      <c r="O5" s="5">
        <f>ROUND(M5/M3,4)-1</f>
        <v>9.2100000000000071E-2</v>
      </c>
      <c r="P5" s="54">
        <v>1.2343</v>
      </c>
      <c r="Q5" s="55"/>
      <c r="R5" s="5">
        <f>ROUND(P5/P3,4)-1</f>
        <v>8.7099999999999955E-2</v>
      </c>
      <c r="S5" s="3">
        <v>1.2501</v>
      </c>
      <c r="T5" s="5">
        <f>ROUND(S5/S3,4)-1</f>
        <v>8.9699999999999891E-2</v>
      </c>
      <c r="U5" s="3">
        <v>1.2327999999999999</v>
      </c>
      <c r="V5" s="5">
        <f>U5/U3-1</f>
        <v>9.1939769707705787E-2</v>
      </c>
    </row>
    <row r="6" spans="1:22" ht="30" x14ac:dyDescent="0.25">
      <c r="I6" s="2" t="s">
        <v>12</v>
      </c>
      <c r="J6" s="3">
        <v>1.6634</v>
      </c>
      <c r="K6" s="58">
        <f>ROUND(J6/J3,4)-1</f>
        <v>0.45940000000000003</v>
      </c>
      <c r="L6" s="59"/>
      <c r="M6" s="54">
        <v>1.6489</v>
      </c>
      <c r="N6" s="55"/>
      <c r="O6" s="5">
        <f>ROUND(M6/M3,4)-1</f>
        <v>0.44579999999999997</v>
      </c>
      <c r="P6" s="54">
        <v>1.6713</v>
      </c>
      <c r="Q6" s="55"/>
      <c r="R6" s="5">
        <f>ROUND(P6/P3,4)-1</f>
        <v>0.47199999999999998</v>
      </c>
      <c r="S6" s="3">
        <v>1.6698</v>
      </c>
      <c r="T6" s="5">
        <f>ROUND(S6/S3,4)-1</f>
        <v>0.45550000000000002</v>
      </c>
      <c r="U6" s="3">
        <v>1.6668000000000001</v>
      </c>
      <c r="V6" s="5">
        <f>U6/U3-1</f>
        <v>0.47635075287865369</v>
      </c>
    </row>
    <row r="11" spans="1:22" x14ac:dyDescent="0.25">
      <c r="I11" s="2" t="s">
        <v>13</v>
      </c>
      <c r="J11" s="2" t="s">
        <v>14</v>
      </c>
      <c r="K11" s="56" t="s">
        <v>17</v>
      </c>
      <c r="L11" s="57"/>
      <c r="M11" s="56" t="s">
        <v>18</v>
      </c>
      <c r="N11" s="57"/>
      <c r="O11" s="54" t="s">
        <v>19</v>
      </c>
      <c r="P11" s="55"/>
      <c r="Q11" s="54" t="s">
        <v>36</v>
      </c>
      <c r="R11" s="55"/>
    </row>
    <row r="12" spans="1:22" ht="30" x14ac:dyDescent="0.25">
      <c r="I12" s="2" t="s">
        <v>16</v>
      </c>
      <c r="J12" s="2" t="s">
        <v>15</v>
      </c>
      <c r="K12" s="14">
        <v>1.37135600568676</v>
      </c>
      <c r="L12" s="5">
        <f>ROUND(K12/M3,4)-1</f>
        <v>0.20239999999999991</v>
      </c>
      <c r="M12" s="7">
        <v>1.35808132541656</v>
      </c>
      <c r="N12" s="5">
        <f>ROUND(M12/P3,4)-1</f>
        <v>0.19609999999999994</v>
      </c>
      <c r="O12" s="8">
        <v>1.3703973489635899</v>
      </c>
      <c r="P12" s="5">
        <f>ROUND(O12/S3,4)-1</f>
        <v>0.19460000000000011</v>
      </c>
      <c r="Q12" s="3">
        <v>1.3573917718056401</v>
      </c>
      <c r="R12" s="5">
        <f>ROUND(Q12/U3,4)-1</f>
        <v>0.20229999999999992</v>
      </c>
    </row>
    <row r="13" spans="1:22" x14ac:dyDescent="0.25">
      <c r="I13" s="2" t="s">
        <v>20</v>
      </c>
      <c r="J13" s="2" t="s">
        <v>15</v>
      </c>
      <c r="K13" s="3">
        <v>1.3211999999999999</v>
      </c>
      <c r="L13" s="5">
        <f>(ROUND(K13/M3,4)-1)</f>
        <v>0.1584000000000001</v>
      </c>
      <c r="M13" s="3">
        <v>1.3202</v>
      </c>
      <c r="N13" s="5">
        <f>ROUND(M13/P3,4)-1</f>
        <v>0.16280000000000006</v>
      </c>
      <c r="O13" s="3">
        <v>1.3092999999999999</v>
      </c>
      <c r="P13" s="5">
        <f>ROUND(O13/S3,4)-1</f>
        <v>0.14129999999999998</v>
      </c>
      <c r="Q13" s="3">
        <v>1.3158000000000001</v>
      </c>
      <c r="R13" s="5">
        <f>ROUND(Q13/U3,4)-1</f>
        <v>0.16549999999999998</v>
      </c>
    </row>
    <row r="14" spans="1:22" x14ac:dyDescent="0.25">
      <c r="I14" s="2">
        <v>1</v>
      </c>
      <c r="J14" s="2" t="s">
        <v>48</v>
      </c>
      <c r="K14" s="2">
        <v>1.2866</v>
      </c>
      <c r="L14" s="5">
        <f>(ROUND(K14/M3,4)-1)</f>
        <v>0.1281000000000001</v>
      </c>
      <c r="M14" s="2">
        <v>1.2457</v>
      </c>
      <c r="N14" s="5">
        <f>ROUND(M14/P3,4)-1</f>
        <v>9.7099999999999964E-2</v>
      </c>
      <c r="O14" s="3">
        <v>1.2537</v>
      </c>
      <c r="P14" s="5">
        <f>ROUND(O14/S3,4)-1</f>
        <v>9.2799999999999994E-2</v>
      </c>
      <c r="Q14" s="3">
        <v>1.2395</v>
      </c>
      <c r="R14" s="5">
        <f>ROUND(Q14/U3,4)-1</f>
        <v>9.7900000000000098E-2</v>
      </c>
    </row>
    <row r="15" spans="1:22" x14ac:dyDescent="0.25">
      <c r="I15" s="2">
        <v>2</v>
      </c>
      <c r="J15" s="2" t="s">
        <v>51</v>
      </c>
      <c r="K15" s="2">
        <v>1.2121</v>
      </c>
      <c r="L15" s="5">
        <f>(ROUND(K15/M3,4)-1)</f>
        <v>6.2799999999999967E-2</v>
      </c>
      <c r="M15" s="2">
        <v>1.198</v>
      </c>
      <c r="N15" s="5">
        <f>ROUND(M15/P3,4)-1</f>
        <v>5.5099999999999927E-2</v>
      </c>
      <c r="O15" s="3">
        <v>1.2150000000000001</v>
      </c>
      <c r="P15" s="5">
        <f>ROUND(O15/S3,4)-1</f>
        <v>5.909999999999993E-2</v>
      </c>
      <c r="Q15" s="3">
        <v>1.1889000000000001</v>
      </c>
      <c r="R15" s="5">
        <f>ROUND(Q15/U3,4)-1</f>
        <v>5.3099999999999925E-2</v>
      </c>
    </row>
    <row r="16" spans="1:22" x14ac:dyDescent="0.25">
      <c r="I16" s="2">
        <v>3</v>
      </c>
      <c r="J16" s="2" t="s">
        <v>50</v>
      </c>
      <c r="K16" s="2">
        <v>1.1681999999999999</v>
      </c>
      <c r="L16" s="5">
        <f>(ROUND(K16/M3,4)-1)</f>
        <v>2.4299999999999988E-2</v>
      </c>
      <c r="M16" s="2">
        <v>1.1719999999999999</v>
      </c>
      <c r="N16" s="5">
        <f>ROUND(M16/P3,4)-1</f>
        <v>3.2200000000000006E-2</v>
      </c>
      <c r="O16" s="3">
        <v>1.1788000000000001</v>
      </c>
      <c r="P16" s="5">
        <f>ROUND(O16/S3,4)-1</f>
        <v>2.750000000000008E-2</v>
      </c>
      <c r="Q16" s="3">
        <v>1.1495</v>
      </c>
      <c r="R16" s="5">
        <f>ROUND(Q16/U3,4)-1</f>
        <v>1.8199999999999994E-2</v>
      </c>
    </row>
    <row r="17" spans="9:18" x14ac:dyDescent="0.25">
      <c r="I17" s="2">
        <v>4</v>
      </c>
      <c r="J17" s="9" t="s">
        <v>49</v>
      </c>
      <c r="K17" s="9">
        <v>1.1411</v>
      </c>
      <c r="L17" s="10">
        <f>(ROUND(K17/M3,4)-1)</f>
        <v>4.9999999999994493E-4</v>
      </c>
      <c r="M17" s="9">
        <v>1.1434</v>
      </c>
      <c r="N17" s="10">
        <f>ROUND(M17/P3,4)-1</f>
        <v>6.9999999999998952E-3</v>
      </c>
      <c r="O17" s="11">
        <v>1.1585000000000001</v>
      </c>
      <c r="P17" s="10">
        <f>ROUND(O17/S3,4)-1</f>
        <v>9.9000000000000199E-3</v>
      </c>
      <c r="Q17" s="11">
        <v>1.131</v>
      </c>
      <c r="R17" s="10">
        <f>ROUND(Q17/U3,4)-1</f>
        <v>1.8000000000000238E-3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2:V2"/>
    <mergeCell ref="U1:V1"/>
    <mergeCell ref="U3:V3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5C07E-29BB-485F-B91C-BBEB92F0FDAE}">
  <dimension ref="A1:V21"/>
  <sheetViews>
    <sheetView zoomScale="70" zoomScaleNormal="70" workbookViewId="0">
      <selection activeCell="Q18" sqref="Q18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35.140625" style="29" customWidth="1"/>
    <col min="11" max="11" width="25.7109375" style="29" customWidth="1"/>
    <col min="12" max="12" width="22.85546875" style="29" customWidth="1"/>
    <col min="13" max="13" width="22.140625" style="29" customWidth="1"/>
    <col min="14" max="14" width="18" style="29" customWidth="1"/>
    <col min="15" max="15" width="49.140625" style="29" customWidth="1"/>
    <col min="16" max="16" width="18.42578125" style="29" customWidth="1"/>
    <col min="17" max="17" width="12.42578125" style="29" customWidth="1"/>
    <col min="18" max="18" width="52.140625" style="29" customWidth="1"/>
    <col min="19" max="19" width="54.7109375" style="29" customWidth="1"/>
    <col min="20" max="20" width="32" style="29" customWidth="1"/>
    <col min="21" max="21" width="46" style="29" customWidth="1"/>
    <col min="22" max="22" width="35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2"/>
      <c r="J1" s="54" t="s">
        <v>4</v>
      </c>
      <c r="K1" s="65"/>
      <c r="L1" s="55"/>
      <c r="M1" s="54" t="s">
        <v>5</v>
      </c>
      <c r="N1" s="65"/>
      <c r="O1" s="55"/>
      <c r="P1" s="54" t="s">
        <v>5</v>
      </c>
      <c r="Q1" s="65"/>
      <c r="R1" s="55"/>
      <c r="S1" s="54" t="s">
        <v>5</v>
      </c>
      <c r="T1" s="55"/>
      <c r="U1" s="67" t="s">
        <v>7</v>
      </c>
      <c r="V1" s="67"/>
    </row>
    <row r="2" spans="1:22" x14ac:dyDescent="0.25">
      <c r="A2" s="29">
        <v>42</v>
      </c>
      <c r="B2" s="29">
        <v>132</v>
      </c>
      <c r="C2" s="1" t="s">
        <v>34</v>
      </c>
      <c r="I2" s="32" t="s">
        <v>8</v>
      </c>
      <c r="J2" s="54" t="s">
        <v>91</v>
      </c>
      <c r="K2" s="65"/>
      <c r="L2" s="55"/>
      <c r="M2" s="54" t="s">
        <v>91</v>
      </c>
      <c r="N2" s="65"/>
      <c r="O2" s="55"/>
      <c r="P2" s="54" t="s">
        <v>91</v>
      </c>
      <c r="Q2" s="65"/>
      <c r="R2" s="55"/>
      <c r="S2" s="54" t="s">
        <v>91</v>
      </c>
      <c r="T2" s="65"/>
      <c r="U2" s="54" t="s">
        <v>91</v>
      </c>
      <c r="V2" s="65"/>
    </row>
    <row r="3" spans="1:22" ht="37.5" x14ac:dyDescent="0.25">
      <c r="I3" s="4" t="s">
        <v>9</v>
      </c>
      <c r="J3" s="60">
        <v>1.7000999999999999</v>
      </c>
      <c r="K3" s="61"/>
      <c r="L3" s="62"/>
      <c r="M3" s="60">
        <v>1.7062999999999999</v>
      </c>
      <c r="N3" s="61"/>
      <c r="O3" s="62"/>
      <c r="P3" s="60">
        <v>1.6839999999999999</v>
      </c>
      <c r="Q3" s="61"/>
      <c r="R3" s="62"/>
      <c r="S3" s="63">
        <v>1.6809000000000001</v>
      </c>
      <c r="T3" s="64"/>
      <c r="U3" s="67">
        <v>1.6769000000000001</v>
      </c>
      <c r="V3" s="67"/>
    </row>
    <row r="4" spans="1:22" ht="30" x14ac:dyDescent="0.25">
      <c r="I4" s="2" t="s">
        <v>10</v>
      </c>
      <c r="J4" s="32">
        <v>2.7684000000000002</v>
      </c>
      <c r="K4" s="58">
        <f>ROUND(J4/J3,4)-1</f>
        <v>0.62840000000000007</v>
      </c>
      <c r="L4" s="59"/>
      <c r="M4" s="54">
        <v>2.6797</v>
      </c>
      <c r="N4" s="55"/>
      <c r="O4" s="5">
        <f>ROUND(M4/M3,4)-1</f>
        <v>0.57050000000000001</v>
      </c>
      <c r="P4" s="54">
        <v>3.0983999999999998</v>
      </c>
      <c r="Q4" s="55"/>
      <c r="R4" s="5">
        <f>ROUND(P4/P3,4)-1</f>
        <v>0.83990000000000009</v>
      </c>
      <c r="S4" s="32">
        <v>2.6518999999999999</v>
      </c>
      <c r="T4" s="5">
        <f>ROUND(S4/S3,4)-1</f>
        <v>0.5777000000000001</v>
      </c>
      <c r="U4" s="33">
        <v>2.9621</v>
      </c>
      <c r="V4" s="5">
        <f>U4/U3-1</f>
        <v>0.76641421670940413</v>
      </c>
    </row>
    <row r="5" spans="1:22" x14ac:dyDescent="0.25">
      <c r="I5" s="2" t="s">
        <v>11</v>
      </c>
      <c r="J5" s="32">
        <v>1.7001999999999999</v>
      </c>
      <c r="K5" s="58">
        <f>ROUND(J5/J3,4)-1</f>
        <v>9.9999999999988987E-5</v>
      </c>
      <c r="L5" s="59"/>
      <c r="M5" s="54">
        <v>1.7070000000000001</v>
      </c>
      <c r="N5" s="55"/>
      <c r="O5" s="5">
        <f>ROUND(M5/M3,4)-1</f>
        <v>3.9999999999995595E-4</v>
      </c>
      <c r="P5" s="54">
        <v>1.6850000000000001</v>
      </c>
      <c r="Q5" s="55"/>
      <c r="R5" s="5">
        <f>ROUND(P5/P3,4)-1</f>
        <v>5.9999999999993392E-4</v>
      </c>
      <c r="S5" s="32">
        <v>1.6815</v>
      </c>
      <c r="T5" s="5">
        <f>ROUND(S5/S3,4)-1</f>
        <v>3.9999999999995595E-4</v>
      </c>
      <c r="U5" s="32">
        <v>1.6782999999999999</v>
      </c>
      <c r="V5" s="5">
        <f>U5/U3-1</f>
        <v>8.3487387441105732E-4</v>
      </c>
    </row>
    <row r="6" spans="1:22" ht="30" x14ac:dyDescent="0.25">
      <c r="I6" s="2" t="s">
        <v>12</v>
      </c>
      <c r="J6" s="33">
        <v>1.9125000000000001</v>
      </c>
      <c r="K6" s="58">
        <f>ROUND(J6/J3,4)-1</f>
        <v>0.12490000000000001</v>
      </c>
      <c r="L6" s="59"/>
      <c r="M6" s="54">
        <v>1.8948</v>
      </c>
      <c r="N6" s="55"/>
      <c r="O6" s="5">
        <f>ROUND(M6/M3,4)-1</f>
        <v>0.11050000000000004</v>
      </c>
      <c r="P6" s="54">
        <v>1.8818999999999999</v>
      </c>
      <c r="Q6" s="55"/>
      <c r="R6" s="5">
        <f>ROUND(P6/P3,4)-1</f>
        <v>0.11749999999999994</v>
      </c>
      <c r="S6" s="32">
        <v>1.9047000000000001</v>
      </c>
      <c r="T6" s="5">
        <f>ROUND(S6/S3,4)-1</f>
        <v>0.1331</v>
      </c>
      <c r="U6" s="32">
        <v>1.9201999999999999</v>
      </c>
      <c r="V6" s="5">
        <f>U6/U3-1</f>
        <v>0.14508915260301736</v>
      </c>
    </row>
    <row r="11" spans="1:22" ht="30" x14ac:dyDescent="0.25">
      <c r="I11" s="2" t="s">
        <v>13</v>
      </c>
      <c r="J11" s="2" t="s">
        <v>14</v>
      </c>
      <c r="K11" s="66" t="s">
        <v>17</v>
      </c>
      <c r="L11" s="66"/>
      <c r="M11" s="66" t="s">
        <v>18</v>
      </c>
      <c r="N11" s="66"/>
      <c r="O11" s="67" t="s">
        <v>19</v>
      </c>
      <c r="P11" s="67"/>
      <c r="Q11" s="67" t="s">
        <v>36</v>
      </c>
      <c r="R11" s="67"/>
    </row>
    <row r="12" spans="1:22" ht="30" x14ac:dyDescent="0.25">
      <c r="I12" s="34" t="s">
        <v>16</v>
      </c>
      <c r="J12" s="34" t="s">
        <v>15</v>
      </c>
      <c r="K12" s="14">
        <v>1.7291981295236101</v>
      </c>
      <c r="L12" s="22">
        <f>K12/M3-1</f>
        <v>1.3419755918425924E-2</v>
      </c>
      <c r="M12" s="14">
        <v>1.7031508252551999</v>
      </c>
      <c r="N12" s="22">
        <f>M12/P3-1</f>
        <v>1.1372224023277866E-2</v>
      </c>
      <c r="O12" s="19">
        <v>1.70514059872124</v>
      </c>
      <c r="P12" s="22">
        <f>O12/S3-1</f>
        <v>1.4421202166244207E-2</v>
      </c>
      <c r="Q12" s="33">
        <v>1.6998612797695201</v>
      </c>
      <c r="R12" s="22">
        <f>Q12/U3-1</f>
        <v>1.3692694716154863E-2</v>
      </c>
    </row>
    <row r="13" spans="1:22" x14ac:dyDescent="0.25">
      <c r="I13" s="37" t="s">
        <v>20</v>
      </c>
      <c r="J13" s="37" t="s">
        <v>15</v>
      </c>
      <c r="K13" s="19">
        <v>1.7170000000000001</v>
      </c>
      <c r="L13" s="22">
        <f>K13/M3-1</f>
        <v>6.2708785090548336E-3</v>
      </c>
      <c r="M13" s="19">
        <v>1.6902999999999999</v>
      </c>
      <c r="N13" s="22">
        <f>M13/P3-1</f>
        <v>3.7410926365795127E-3</v>
      </c>
      <c r="O13" s="19">
        <v>1.6923999999999999</v>
      </c>
      <c r="P13" s="22">
        <f>O13/S3-1</f>
        <v>6.841572966862941E-3</v>
      </c>
      <c r="Q13" s="36">
        <v>1.6900999999999999</v>
      </c>
      <c r="R13" s="22">
        <f>Q13/U3-1</f>
        <v>7.8716679587333971E-3</v>
      </c>
    </row>
    <row r="14" spans="1:22" x14ac:dyDescent="0.25">
      <c r="I14" s="37">
        <v>1</v>
      </c>
      <c r="J14" s="9" t="s">
        <v>93</v>
      </c>
      <c r="K14" s="24">
        <v>1.7104999999999999</v>
      </c>
      <c r="L14" s="23">
        <f>K14/M3-1</f>
        <v>2.461466330657025E-3</v>
      </c>
      <c r="M14" s="24">
        <v>1.6869000000000001</v>
      </c>
      <c r="N14" s="23">
        <f>M14/P3-1</f>
        <v>1.7220902612826716E-3</v>
      </c>
      <c r="O14" s="25">
        <v>1.6854</v>
      </c>
      <c r="P14" s="23">
        <f>O14/S3-1</f>
        <v>2.677137247902861E-3</v>
      </c>
      <c r="Q14" s="11">
        <v>1.6809499999999999</v>
      </c>
      <c r="R14" s="23">
        <f>Q14/U3-1</f>
        <v>2.4151708509749792E-3</v>
      </c>
    </row>
    <row r="15" spans="1:22" x14ac:dyDescent="0.25">
      <c r="I15" s="37">
        <v>2</v>
      </c>
      <c r="J15" s="40" t="s">
        <v>94</v>
      </c>
      <c r="K15" s="41">
        <v>1.7284999999999999</v>
      </c>
      <c r="L15" s="42">
        <f>K15/M3-1</f>
        <v>1.3010607747758307E-2</v>
      </c>
      <c r="M15" s="41">
        <v>1.6958</v>
      </c>
      <c r="N15" s="42">
        <f>M15/P3-1</f>
        <v>7.0071258907362655E-3</v>
      </c>
      <c r="O15" s="41">
        <v>1.6909000000000001</v>
      </c>
      <c r="P15" s="42">
        <f>O15/S3-1</f>
        <v>5.949193884228654E-3</v>
      </c>
      <c r="Q15" s="37">
        <v>1.6789499999999999</v>
      </c>
      <c r="R15" s="22">
        <f>Q15/U3-1</f>
        <v>1.2224938875304847E-3</v>
      </c>
    </row>
    <row r="16" spans="1:22" x14ac:dyDescent="0.25">
      <c r="I16" s="37">
        <v>3</v>
      </c>
      <c r="J16" s="40" t="s">
        <v>96</v>
      </c>
      <c r="K16" s="41">
        <v>1.7505999999999999</v>
      </c>
      <c r="L16" s="42">
        <f>K16/M3-1</f>
        <v>2.596260915431059E-2</v>
      </c>
      <c r="M16" s="41">
        <v>1.7470000000000001</v>
      </c>
      <c r="N16" s="42">
        <f>M16/P3-1</f>
        <v>3.7410926365795794E-2</v>
      </c>
      <c r="O16" s="41">
        <v>1.7412000000000001</v>
      </c>
      <c r="P16" s="42">
        <f>O16/S3-1</f>
        <v>3.5873639121899004E-2</v>
      </c>
      <c r="Q16" s="37">
        <v>1.6789000000000001</v>
      </c>
      <c r="R16" s="22">
        <f>Q16/U3-1</f>
        <v>1.1926769634444945E-3</v>
      </c>
    </row>
    <row r="17" spans="9:18" x14ac:dyDescent="0.25">
      <c r="I17" s="37">
        <v>4</v>
      </c>
      <c r="J17" s="40" t="s">
        <v>95</v>
      </c>
      <c r="K17" s="41">
        <v>1.8190999999999999</v>
      </c>
      <c r="L17" s="42">
        <f>K17/M3-1</f>
        <v>6.6107952880501752E-2</v>
      </c>
      <c r="M17" s="41">
        <v>1.7942</v>
      </c>
      <c r="N17" s="42">
        <f>M17/P3-1</f>
        <v>6.5439429928741077E-2</v>
      </c>
      <c r="O17" s="43">
        <v>1.7998000000000001</v>
      </c>
      <c r="P17" s="42">
        <f>O17/S3-1</f>
        <v>7.0735915283479001E-2</v>
      </c>
      <c r="Q17" s="36">
        <v>1.6777500000000001</v>
      </c>
      <c r="R17" s="22">
        <f>Q17/U3-1</f>
        <v>5.0688770946383244E-4</v>
      </c>
    </row>
    <row r="18" spans="9:18" x14ac:dyDescent="0.25">
      <c r="I18" s="37">
        <v>5</v>
      </c>
      <c r="J18" s="40" t="s">
        <v>97</v>
      </c>
      <c r="K18" s="41">
        <v>1.8225</v>
      </c>
      <c r="L18" s="42">
        <f>K18/M3-1</f>
        <v>6.8100568481509693E-2</v>
      </c>
      <c r="M18" s="41">
        <v>1.8116000000000001</v>
      </c>
      <c r="N18" s="42">
        <f>M18/P3-1</f>
        <v>7.5771971496437107E-2</v>
      </c>
      <c r="O18" s="43">
        <v>1.8242</v>
      </c>
      <c r="P18" s="42">
        <f>O18/S3-1</f>
        <v>8.5251948360997032E-2</v>
      </c>
      <c r="Q18" s="36">
        <v>1.677</v>
      </c>
      <c r="R18" s="22">
        <f>Q18/U3-1</f>
        <v>5.9633848172202519E-5</v>
      </c>
    </row>
    <row r="21" spans="9:18" x14ac:dyDescent="0.25">
      <c r="M21" s="29">
        <f>(1.6792+1.6733+1.72)/3</f>
        <v>1.6908333333333332</v>
      </c>
    </row>
  </sheetData>
  <mergeCells count="28">
    <mergeCell ref="S1:T1"/>
    <mergeCell ref="U1:V1"/>
    <mergeCell ref="J2:L2"/>
    <mergeCell ref="M2:O2"/>
    <mergeCell ref="P2:R2"/>
    <mergeCell ref="S2:T2"/>
    <mergeCell ref="U2:V2"/>
    <mergeCell ref="J1:L1"/>
    <mergeCell ref="M1:O1"/>
    <mergeCell ref="P1:R1"/>
    <mergeCell ref="J3:L3"/>
    <mergeCell ref="M3:O3"/>
    <mergeCell ref="P3:R3"/>
    <mergeCell ref="S3:T3"/>
    <mergeCell ref="U3:V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honeticPr fontId="5" type="noConversion"/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6A5E-47CB-4971-B4D4-80E7225292CB}">
  <dimension ref="A1:V21"/>
  <sheetViews>
    <sheetView topLeftCell="E1" zoomScale="85" zoomScaleNormal="85" workbookViewId="0">
      <selection activeCell="J29" sqref="J29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24.5703125" customWidth="1"/>
    <col min="21" max="21" width="47.28515625" bestFit="1" customWidth="1"/>
    <col min="22" max="22" width="10.4257812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54" t="s">
        <v>4</v>
      </c>
      <c r="K1" s="65"/>
      <c r="L1" s="55"/>
      <c r="M1" s="54" t="s">
        <v>5</v>
      </c>
      <c r="N1" s="65"/>
      <c r="O1" s="55"/>
      <c r="P1" s="54" t="s">
        <v>5</v>
      </c>
      <c r="Q1" s="65"/>
      <c r="R1" s="55"/>
      <c r="S1" s="54" t="s">
        <v>5</v>
      </c>
      <c r="T1" s="55"/>
      <c r="U1" s="54" t="s">
        <v>7</v>
      </c>
      <c r="V1" s="55"/>
    </row>
    <row r="2" spans="1:22" x14ac:dyDescent="0.25">
      <c r="A2">
        <v>34</v>
      </c>
      <c r="B2">
        <v>104</v>
      </c>
      <c r="C2" s="1" t="s">
        <v>31</v>
      </c>
      <c r="I2" s="3" t="s">
        <v>8</v>
      </c>
      <c r="J2" s="54" t="s">
        <v>6</v>
      </c>
      <c r="K2" s="65"/>
      <c r="L2" s="55"/>
      <c r="M2" s="54" t="s">
        <v>6</v>
      </c>
      <c r="N2" s="65"/>
      <c r="O2" s="55"/>
      <c r="P2" s="54" t="s">
        <v>6</v>
      </c>
      <c r="Q2" s="65"/>
      <c r="R2" s="55"/>
      <c r="S2" s="54" t="s">
        <v>6</v>
      </c>
      <c r="T2" s="55"/>
      <c r="U2" s="54" t="s">
        <v>72</v>
      </c>
      <c r="V2" s="55"/>
    </row>
    <row r="3" spans="1:22" ht="37.5" x14ac:dyDescent="0.25">
      <c r="I3" s="4" t="s">
        <v>9</v>
      </c>
      <c r="J3" s="60">
        <v>1.7073</v>
      </c>
      <c r="K3" s="61"/>
      <c r="L3" s="62"/>
      <c r="M3" s="60">
        <v>1.7031000000000001</v>
      </c>
      <c r="N3" s="61"/>
      <c r="O3" s="62"/>
      <c r="P3" s="60">
        <v>1.7130000000000001</v>
      </c>
      <c r="Q3" s="61"/>
      <c r="R3" s="62"/>
      <c r="S3" s="63">
        <v>1.7059218101262801</v>
      </c>
      <c r="T3" s="64"/>
      <c r="U3" s="54">
        <v>1.7316</v>
      </c>
      <c r="V3" s="55"/>
    </row>
    <row r="4" spans="1:22" ht="30" x14ac:dyDescent="0.25">
      <c r="I4" s="2" t="s">
        <v>10</v>
      </c>
      <c r="J4" s="3">
        <v>136.69470000000001</v>
      </c>
      <c r="K4" s="68">
        <f>ROUND(J4/J3,4)-1</f>
        <v>79.064800000000005</v>
      </c>
      <c r="L4" s="69"/>
      <c r="M4" s="54">
        <v>132.49350000000001</v>
      </c>
      <c r="N4" s="55"/>
      <c r="O4" s="6">
        <f>ROUND(M4/M3,4)-1</f>
        <v>76.795500000000004</v>
      </c>
      <c r="P4" s="54">
        <v>151.20259999999999</v>
      </c>
      <c r="Q4" s="55"/>
      <c r="R4" s="5">
        <f>ROUND(P4/P3,4)-1</f>
        <v>87.267700000000005</v>
      </c>
      <c r="S4" s="3">
        <v>49.514683496694197</v>
      </c>
      <c r="T4" s="6">
        <f>ROUND(S4/S3,4)-1</f>
        <v>28.025200000000002</v>
      </c>
      <c r="U4" s="3">
        <v>82.191953899403501</v>
      </c>
      <c r="V4" s="5">
        <f>U4/U3-1</f>
        <v>46.465900842806363</v>
      </c>
    </row>
    <row r="5" spans="1:22" x14ac:dyDescent="0.25">
      <c r="I5" s="2" t="s">
        <v>11</v>
      </c>
      <c r="J5" s="3">
        <v>2.5396999999999998</v>
      </c>
      <c r="K5" s="68">
        <f>ROUND(J5/J3,4)-1</f>
        <v>0.48760000000000003</v>
      </c>
      <c r="L5" s="69"/>
      <c r="M5" s="54">
        <v>2.5322</v>
      </c>
      <c r="N5" s="55"/>
      <c r="O5" s="6">
        <f>ROUND(M5/M3,4)-1</f>
        <v>0.4867999999999999</v>
      </c>
      <c r="P5" s="54">
        <v>2.5428999999999999</v>
      </c>
      <c r="Q5" s="55"/>
      <c r="R5" s="5">
        <f>ROUND(P5/P3,4)-1</f>
        <v>0.48449999999999993</v>
      </c>
      <c r="S5" s="3">
        <v>2.5407999999999999</v>
      </c>
      <c r="T5" s="6">
        <f>ROUND(S5/S3,4)-1</f>
        <v>0.48940000000000006</v>
      </c>
      <c r="U5" s="3"/>
      <c r="V5" s="5">
        <f>U5/U3-1</f>
        <v>-1</v>
      </c>
    </row>
    <row r="6" spans="1:22" ht="30" x14ac:dyDescent="0.25">
      <c r="I6" s="2" t="s">
        <v>12</v>
      </c>
      <c r="J6" s="3">
        <v>2.5535000000000001</v>
      </c>
      <c r="K6" s="68">
        <f>ROUND(J6/J3,4)-1</f>
        <v>0.49560000000000004</v>
      </c>
      <c r="L6" s="69"/>
      <c r="M6" s="54">
        <v>2.9327999999999999</v>
      </c>
      <c r="N6" s="55"/>
      <c r="O6" s="6">
        <f>ROUND(M6/M3,4)-1</f>
        <v>0.72199999999999998</v>
      </c>
      <c r="P6" s="54">
        <v>2.9142999999999999</v>
      </c>
      <c r="Q6" s="55"/>
      <c r="R6" s="5">
        <f>ROUND(P6/P3,4)-1</f>
        <v>0.70130000000000003</v>
      </c>
      <c r="S6" s="3">
        <v>2.5127999999999999</v>
      </c>
      <c r="T6" s="6">
        <f>ROUND(S6/S3,4)-1</f>
        <v>0.47300000000000009</v>
      </c>
      <c r="U6" s="3">
        <v>2.9658000000000002</v>
      </c>
      <c r="V6" s="5">
        <f>U6/U3-1</f>
        <v>0.71275121275121278</v>
      </c>
    </row>
    <row r="11" spans="1:22" ht="30" x14ac:dyDescent="0.25">
      <c r="I11" s="2" t="s">
        <v>13</v>
      </c>
      <c r="J11" s="2" t="s">
        <v>14</v>
      </c>
      <c r="K11" s="56" t="s">
        <v>17</v>
      </c>
      <c r="L11" s="57"/>
      <c r="M11" s="56" t="s">
        <v>18</v>
      </c>
      <c r="N11" s="57"/>
      <c r="O11" s="54" t="s">
        <v>19</v>
      </c>
      <c r="P11" s="55"/>
      <c r="Q11" s="54" t="s">
        <v>36</v>
      </c>
      <c r="R11" s="55"/>
    </row>
    <row r="12" spans="1:22" ht="30" x14ac:dyDescent="0.25">
      <c r="I12" s="2" t="s">
        <v>16</v>
      </c>
      <c r="J12" s="2" t="s">
        <v>15</v>
      </c>
      <c r="K12" s="2">
        <v>2.6911999999999998</v>
      </c>
      <c r="L12" s="5">
        <f>K12/M3-1</f>
        <v>0.58017732370383412</v>
      </c>
      <c r="M12" s="2">
        <v>2.7309999999999999</v>
      </c>
      <c r="N12" s="5">
        <f>M12/P3-1</f>
        <v>0.59427904261529463</v>
      </c>
      <c r="O12" s="3">
        <v>2.6671</v>
      </c>
      <c r="P12" s="5">
        <f>O12/S3-1</f>
        <v>0.56343625139687337</v>
      </c>
      <c r="Q12" s="32">
        <v>2.6861000000000002</v>
      </c>
      <c r="R12" s="22">
        <f>Q12/U3-1</f>
        <v>0.55122430122430122</v>
      </c>
    </row>
    <row r="13" spans="1:22" x14ac:dyDescent="0.25">
      <c r="I13" s="2" t="s">
        <v>20</v>
      </c>
      <c r="J13" s="2" t="s">
        <v>15</v>
      </c>
      <c r="K13" s="3">
        <v>1.9369000000000001</v>
      </c>
      <c r="L13" s="5">
        <f>K13/M3-1</f>
        <v>0.13727907932593508</v>
      </c>
      <c r="M13" s="3">
        <v>1.9479</v>
      </c>
      <c r="N13" s="5">
        <f>M13/P3-1</f>
        <v>0.13712784588441318</v>
      </c>
      <c r="O13" s="3">
        <v>1.948</v>
      </c>
      <c r="P13" s="5">
        <f>O13/S3-1</f>
        <v>0.14190462214431743</v>
      </c>
      <c r="Q13" s="32">
        <v>1.9598</v>
      </c>
      <c r="R13" s="22">
        <f>Q13/U3-1</f>
        <v>0.13178563178563185</v>
      </c>
    </row>
    <row r="14" spans="1:22" x14ac:dyDescent="0.25">
      <c r="I14" s="2">
        <v>1</v>
      </c>
      <c r="J14" s="2" t="s">
        <v>43</v>
      </c>
      <c r="K14" s="2">
        <v>1.9178999999999999</v>
      </c>
      <c r="L14" s="5">
        <f>K14/M3-1</f>
        <v>0.12612295226351944</v>
      </c>
      <c r="M14" s="2">
        <v>1.9254</v>
      </c>
      <c r="N14" s="5">
        <f>M14/P3-1</f>
        <v>0.1239929947460594</v>
      </c>
      <c r="O14" s="3">
        <v>1.9054</v>
      </c>
      <c r="P14" s="5">
        <f>O14/S3-1</f>
        <v>0.11693278595163381</v>
      </c>
      <c r="Q14" s="32">
        <v>1.9139999999999999</v>
      </c>
      <c r="R14" s="22">
        <f>Q14/U3-1</f>
        <v>0.10533610533610527</v>
      </c>
    </row>
    <row r="15" spans="1:22" x14ac:dyDescent="0.25">
      <c r="I15" s="2">
        <v>2</v>
      </c>
      <c r="J15" s="2" t="s">
        <v>44</v>
      </c>
      <c r="K15" s="2">
        <v>1.8807</v>
      </c>
      <c r="L15" s="5">
        <f>K15/M3-1</f>
        <v>0.10428042980447416</v>
      </c>
      <c r="M15" s="2">
        <v>1.8951</v>
      </c>
      <c r="N15" s="5">
        <f>M15/P3-1</f>
        <v>0.10630472854640982</v>
      </c>
      <c r="O15" s="2">
        <v>1.8858999999999999</v>
      </c>
      <c r="P15" s="5">
        <f>O15/S3-1</f>
        <v>0.10550201586343344</v>
      </c>
      <c r="Q15" s="2">
        <v>1.8766</v>
      </c>
      <c r="R15" s="22">
        <f>Q15/U3-1</f>
        <v>8.3737583737583776E-2</v>
      </c>
    </row>
    <row r="16" spans="1:22" x14ac:dyDescent="0.25">
      <c r="I16" s="2">
        <v>3</v>
      </c>
      <c r="J16" s="2" t="s">
        <v>45</v>
      </c>
      <c r="K16" s="2">
        <v>1.8734</v>
      </c>
      <c r="L16" s="5">
        <f>K16/M3-1</f>
        <v>9.9994128354177647E-2</v>
      </c>
      <c r="M16" s="2">
        <v>1.8806</v>
      </c>
      <c r="N16" s="5">
        <f>M16/P3-1</f>
        <v>9.7840046701692884E-2</v>
      </c>
      <c r="O16" s="2">
        <v>1.8732</v>
      </c>
      <c r="P16" s="5">
        <f>O16/S3-1</f>
        <v>9.8057360472656896E-2</v>
      </c>
      <c r="Q16" s="2">
        <v>1.8537999999999999</v>
      </c>
      <c r="R16" s="22">
        <f>Q16/U3-1</f>
        <v>7.057057057057059E-2</v>
      </c>
    </row>
    <row r="17" spans="9:18" ht="15.75" customHeight="1" x14ac:dyDescent="0.25">
      <c r="I17" s="2">
        <v>4</v>
      </c>
      <c r="J17" s="9" t="s">
        <v>46</v>
      </c>
      <c r="K17" s="9">
        <v>1.8678999999999999</v>
      </c>
      <c r="L17" s="10">
        <f>K17/M3-1</f>
        <v>9.6764723151899323E-2</v>
      </c>
      <c r="M17" s="9">
        <v>1.8741000000000001</v>
      </c>
      <c r="N17" s="10">
        <f>M17/P3-1</f>
        <v>9.4045534150613008E-2</v>
      </c>
      <c r="O17" s="11">
        <v>1.8652</v>
      </c>
      <c r="P17" s="10">
        <f>O17/S3-1</f>
        <v>9.3367813769805519E-2</v>
      </c>
      <c r="Q17" s="32">
        <v>1.8504</v>
      </c>
      <c r="R17" s="22">
        <f>Q17/U3-1</f>
        <v>6.8607068607068555E-2</v>
      </c>
    </row>
    <row r="21" spans="9:18" x14ac:dyDescent="0.25">
      <c r="I21" s="35" t="s">
        <v>92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3:V3"/>
    <mergeCell ref="U2:V2"/>
    <mergeCell ref="U1:V1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4F8B-FA61-49FE-9A1A-9E99500FBC47}">
  <dimension ref="A1:V17"/>
  <sheetViews>
    <sheetView topLeftCell="C1" zoomScale="70" zoomScaleNormal="70" workbookViewId="0">
      <selection activeCell="I25" sqref="I25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  <col min="22" max="22" width="21.8554687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54" t="s">
        <v>4</v>
      </c>
      <c r="K1" s="65"/>
      <c r="L1" s="55"/>
      <c r="M1" s="54" t="s">
        <v>5</v>
      </c>
      <c r="N1" s="65"/>
      <c r="O1" s="55"/>
      <c r="P1" s="54" t="s">
        <v>5</v>
      </c>
      <c r="Q1" s="65"/>
      <c r="R1" s="55"/>
      <c r="S1" s="54" t="s">
        <v>5</v>
      </c>
      <c r="T1" s="55"/>
      <c r="U1" s="54" t="s">
        <v>7</v>
      </c>
      <c r="V1" s="55"/>
    </row>
    <row r="2" spans="1:22" x14ac:dyDescent="0.25">
      <c r="A2">
        <v>34</v>
      </c>
      <c r="B2">
        <v>104</v>
      </c>
      <c r="C2" s="1" t="s">
        <v>31</v>
      </c>
      <c r="I2" s="3" t="s">
        <v>8</v>
      </c>
      <c r="J2" s="54" t="s">
        <v>6</v>
      </c>
      <c r="K2" s="65"/>
      <c r="L2" s="55"/>
      <c r="M2" s="54" t="s">
        <v>6</v>
      </c>
      <c r="N2" s="65"/>
      <c r="O2" s="55"/>
      <c r="P2" s="54" t="s">
        <v>6</v>
      </c>
      <c r="Q2" s="65"/>
      <c r="R2" s="55"/>
      <c r="S2" s="54" t="s">
        <v>6</v>
      </c>
      <c r="T2" s="55"/>
      <c r="U2" s="54" t="s">
        <v>6</v>
      </c>
      <c r="V2" s="55"/>
    </row>
    <row r="3" spans="1:22" ht="37.5" x14ac:dyDescent="0.25">
      <c r="I3" s="4" t="s">
        <v>9</v>
      </c>
      <c r="J3" s="60">
        <v>1.7073</v>
      </c>
      <c r="K3" s="61"/>
      <c r="L3" s="62"/>
      <c r="M3" s="60">
        <v>1.7031000000000001</v>
      </c>
      <c r="N3" s="61"/>
      <c r="O3" s="62"/>
      <c r="P3" s="60">
        <v>1.7130000000000001</v>
      </c>
      <c r="Q3" s="61"/>
      <c r="R3" s="62"/>
      <c r="S3" s="63">
        <v>1.7059218101262801</v>
      </c>
      <c r="T3" s="64"/>
      <c r="U3" s="54">
        <v>1.7116</v>
      </c>
      <c r="V3" s="55"/>
    </row>
    <row r="4" spans="1:22" ht="30" x14ac:dyDescent="0.25">
      <c r="I4" s="2" t="s">
        <v>10</v>
      </c>
      <c r="J4" s="3">
        <v>136.69470000000001</v>
      </c>
      <c r="K4" s="68">
        <f>ROUND(J4/J3,4)-1</f>
        <v>79.064800000000005</v>
      </c>
      <c r="L4" s="69"/>
      <c r="M4" s="54">
        <v>132.49350000000001</v>
      </c>
      <c r="N4" s="55"/>
      <c r="O4" s="6">
        <f>ROUND(M4/M3,4)-1</f>
        <v>76.795500000000004</v>
      </c>
      <c r="P4" s="54">
        <v>151.20259999999999</v>
      </c>
      <c r="Q4" s="55"/>
      <c r="R4" s="5">
        <f>ROUND(P4/P3,4)-1</f>
        <v>87.267700000000005</v>
      </c>
      <c r="S4" s="3">
        <v>49.514683496694197</v>
      </c>
      <c r="T4" s="6">
        <f>ROUND(S4/S3,4)-1</f>
        <v>28.025200000000002</v>
      </c>
      <c r="U4" s="3">
        <v>146.56489999999999</v>
      </c>
      <c r="V4" s="5">
        <f>U4/U3-1</f>
        <v>84.630345875204483</v>
      </c>
    </row>
    <row r="5" spans="1:22" x14ac:dyDescent="0.25">
      <c r="I5" s="2" t="s">
        <v>11</v>
      </c>
      <c r="J5" s="3">
        <v>2.5396999999999998</v>
      </c>
      <c r="K5" s="68">
        <f>ROUND(J5/J3,4)-1</f>
        <v>0.48760000000000003</v>
      </c>
      <c r="L5" s="69"/>
      <c r="M5" s="54">
        <v>2.5322</v>
      </c>
      <c r="N5" s="55"/>
      <c r="O5" s="6">
        <f>ROUND(M5/M3,4)-1</f>
        <v>0.4867999999999999</v>
      </c>
      <c r="P5" s="54">
        <v>2.5428999999999999</v>
      </c>
      <c r="Q5" s="55"/>
      <c r="R5" s="5">
        <f>ROUND(P5/P3,4)-1</f>
        <v>0.48449999999999993</v>
      </c>
      <c r="S5" s="3">
        <v>2.5407999999999999</v>
      </c>
      <c r="T5" s="6">
        <f>ROUND(S5/S3,4)-1</f>
        <v>0.48940000000000006</v>
      </c>
      <c r="U5" s="3"/>
      <c r="V5" s="5">
        <f>U5/U3-1</f>
        <v>-1</v>
      </c>
    </row>
    <row r="6" spans="1:22" ht="30" x14ac:dyDescent="0.25">
      <c r="I6" s="2" t="s">
        <v>12</v>
      </c>
      <c r="J6" s="3">
        <v>2.5535000000000001</v>
      </c>
      <c r="K6" s="68">
        <f>ROUND(J6/J3,4)-1</f>
        <v>0.49560000000000004</v>
      </c>
      <c r="L6" s="69"/>
      <c r="M6" s="54">
        <v>2.9327999999999999</v>
      </c>
      <c r="N6" s="55"/>
      <c r="O6" s="6">
        <f>ROUND(M6/M3,4)-1</f>
        <v>0.72199999999999998</v>
      </c>
      <c r="P6" s="54">
        <v>2.9142999999999999</v>
      </c>
      <c r="Q6" s="55"/>
      <c r="R6" s="5">
        <f>ROUND(P6/P3,4)-1</f>
        <v>0.70130000000000003</v>
      </c>
      <c r="S6" s="3">
        <v>2.5127999999999999</v>
      </c>
      <c r="T6" s="6">
        <f>ROUND(S6/S3,4)-1</f>
        <v>0.47300000000000009</v>
      </c>
      <c r="U6" s="3">
        <v>3.3035999999999999</v>
      </c>
      <c r="V6" s="5">
        <f>U6/U3-1</f>
        <v>0.93012386071512032</v>
      </c>
    </row>
    <row r="11" spans="1:22" ht="30" x14ac:dyDescent="0.25">
      <c r="I11" s="2" t="s">
        <v>13</v>
      </c>
      <c r="J11" s="2" t="s">
        <v>14</v>
      </c>
      <c r="K11" s="56" t="s">
        <v>17</v>
      </c>
      <c r="L11" s="57"/>
      <c r="M11" s="56" t="s">
        <v>18</v>
      </c>
      <c r="N11" s="57"/>
      <c r="O11" s="54" t="s">
        <v>19</v>
      </c>
      <c r="P11" s="55"/>
      <c r="Q11" s="54" t="s">
        <v>36</v>
      </c>
      <c r="R11" s="55"/>
    </row>
    <row r="12" spans="1:22" ht="30" x14ac:dyDescent="0.25">
      <c r="I12" s="2" t="s">
        <v>16</v>
      </c>
      <c r="J12" s="2" t="s">
        <v>15</v>
      </c>
      <c r="K12" s="2">
        <v>2.6911999999999998</v>
      </c>
      <c r="L12" s="5">
        <f>K12/M3-1</f>
        <v>0.58017732370383412</v>
      </c>
      <c r="M12" s="2">
        <v>2.7309999999999999</v>
      </c>
      <c r="N12" s="5">
        <f>M12/P3-1</f>
        <v>0.59427904261529463</v>
      </c>
      <c r="O12" s="3">
        <v>2.6671</v>
      </c>
      <c r="P12" s="5">
        <f>O12/S3-1</f>
        <v>0.56343625139687337</v>
      </c>
      <c r="Q12" s="27">
        <v>2.6861000000000002</v>
      </c>
      <c r="R12" s="26">
        <f>Q12/U3-1</f>
        <v>0.56935031549427451</v>
      </c>
    </row>
    <row r="13" spans="1:22" x14ac:dyDescent="0.25">
      <c r="I13" s="2" t="s">
        <v>20</v>
      </c>
      <c r="J13" s="2" t="s">
        <v>15</v>
      </c>
      <c r="K13" s="3">
        <v>1.9369000000000001</v>
      </c>
      <c r="L13" s="5">
        <f>K13/M3-1</f>
        <v>0.13727907932593508</v>
      </c>
      <c r="M13" s="3">
        <v>1.9479</v>
      </c>
      <c r="N13" s="5">
        <f>M13/P3-1</f>
        <v>0.13712784588441318</v>
      </c>
      <c r="O13" s="3">
        <v>1.948</v>
      </c>
      <c r="P13" s="5">
        <f>O13/S3-1</f>
        <v>0.14190462214431743</v>
      </c>
      <c r="Q13" s="27">
        <v>1.9527000000000001</v>
      </c>
      <c r="R13" s="26">
        <f>Q13/U3-1</f>
        <v>0.14086235101659272</v>
      </c>
    </row>
    <row r="14" spans="1:22" x14ac:dyDescent="0.25">
      <c r="I14" s="2">
        <v>1</v>
      </c>
      <c r="J14" s="2" t="s">
        <v>32</v>
      </c>
      <c r="K14" s="2">
        <v>1.9159999999999999</v>
      </c>
      <c r="L14" s="5">
        <f>K14/M3-1</f>
        <v>0.12500733955727772</v>
      </c>
      <c r="M14" s="2">
        <v>1.9268000000000001</v>
      </c>
      <c r="N14" s="5">
        <f>M14/P3-1</f>
        <v>0.12481027437244596</v>
      </c>
      <c r="O14" s="3">
        <v>1.9142999999999999</v>
      </c>
      <c r="P14" s="5">
        <f>O14/S3-1</f>
        <v>0.12214990665855585</v>
      </c>
      <c r="Q14" s="27">
        <v>1.9112</v>
      </c>
      <c r="R14" s="26">
        <f>Q14/U3-1</f>
        <v>0.11661603178312685</v>
      </c>
    </row>
    <row r="15" spans="1:22" x14ac:dyDescent="0.25">
      <c r="I15" s="2">
        <v>2</v>
      </c>
      <c r="J15" s="2" t="s">
        <v>35</v>
      </c>
      <c r="K15" s="2">
        <v>1.8943000000000001</v>
      </c>
      <c r="L15" s="5">
        <f>K15/M3-1</f>
        <v>0.11226586812283479</v>
      </c>
      <c r="M15" s="2">
        <v>1.8937999999999999</v>
      </c>
      <c r="N15" s="5">
        <f>M15/P3-1</f>
        <v>0.10554582603619367</v>
      </c>
      <c r="O15" s="2">
        <v>1.8992</v>
      </c>
      <c r="P15" s="5">
        <f>O15/S3-1</f>
        <v>0.11329838725692398</v>
      </c>
      <c r="Q15" s="28">
        <v>1.8764000000000001</v>
      </c>
      <c r="R15" s="26">
        <f>Q15/U3-1</f>
        <v>9.6284178546389487E-2</v>
      </c>
    </row>
    <row r="16" spans="1:22" x14ac:dyDescent="0.25">
      <c r="I16" s="2">
        <v>3</v>
      </c>
      <c r="J16" s="2" t="s">
        <v>37</v>
      </c>
      <c r="K16" s="2">
        <v>1.8933</v>
      </c>
      <c r="L16" s="5">
        <f>K16/M3-1</f>
        <v>0.11167870354060239</v>
      </c>
      <c r="M16" s="2">
        <v>1.899</v>
      </c>
      <c r="N16" s="5">
        <f>M16/P3-1</f>
        <v>0.10858143607705784</v>
      </c>
      <c r="O16" s="2">
        <v>1.8916999999999999</v>
      </c>
      <c r="P16" s="5">
        <f>O16/S3-1</f>
        <v>0.10890193722300068</v>
      </c>
      <c r="Q16" s="28">
        <v>1.8633999999999999</v>
      </c>
      <c r="R16" s="26">
        <f>Q16/U3-1</f>
        <v>8.8688946015424097E-2</v>
      </c>
    </row>
    <row r="17" spans="9:18" x14ac:dyDescent="0.25">
      <c r="I17" s="9">
        <v>4</v>
      </c>
      <c r="J17" s="9" t="s">
        <v>33</v>
      </c>
      <c r="K17" s="9">
        <v>1.8993</v>
      </c>
      <c r="L17" s="10">
        <f>K17/M3-1</f>
        <v>0.1152016910339968</v>
      </c>
      <c r="M17" s="9">
        <v>1.9074</v>
      </c>
      <c r="N17" s="10">
        <f>M17/P3-1</f>
        <v>0.11348511383537652</v>
      </c>
      <c r="O17" s="11">
        <v>1.8976999999999999</v>
      </c>
      <c r="P17" s="10">
        <f>O17/S3-1</f>
        <v>0.11241909725013932</v>
      </c>
      <c r="Q17" s="27">
        <v>1.8581000000000001</v>
      </c>
      <c r="R17" s="26">
        <f>Q17/U3-1</f>
        <v>8.5592428137415411E-2</v>
      </c>
    </row>
  </sheetData>
  <mergeCells count="28"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U1:V1"/>
    <mergeCell ref="U2:V2"/>
    <mergeCell ref="U3:V3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A5437-DBCF-4C6C-908E-6144222307B6}">
  <dimension ref="A1:V24"/>
  <sheetViews>
    <sheetView tabSelected="1" zoomScale="70" zoomScaleNormal="70" workbookViewId="0">
      <selection activeCell="J26" sqref="J26"/>
    </sheetView>
  </sheetViews>
  <sheetFormatPr defaultColWidth="8.85546875" defaultRowHeight="15" x14ac:dyDescent="0.25"/>
  <cols>
    <col min="1" max="1" width="23.140625" style="29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90" style="29" bestFit="1" customWidth="1"/>
    <col min="11" max="11" width="25.7109375" style="29" customWidth="1"/>
    <col min="12" max="12" width="19.28515625" style="29" customWidth="1"/>
    <col min="13" max="13" width="22.140625" style="29" customWidth="1"/>
    <col min="14" max="14" width="24" style="29" customWidth="1"/>
    <col min="15" max="15" width="43.85546875" style="29" customWidth="1"/>
    <col min="16" max="16" width="20.42578125" style="29" customWidth="1"/>
    <col min="17" max="17" width="12.140625" style="29" customWidth="1"/>
    <col min="18" max="18" width="61.7109375" style="29" customWidth="1"/>
    <col min="19" max="19" width="22" style="29" customWidth="1"/>
    <col min="20" max="20" width="65.85546875" style="29" customWidth="1"/>
    <col min="21" max="21" width="35.7109375" style="29" bestFit="1" customWidth="1"/>
    <col min="22" max="22" width="42.28515625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1"/>
      <c r="J1" s="54" t="s">
        <v>4</v>
      </c>
      <c r="K1" s="65"/>
      <c r="L1" s="55"/>
      <c r="M1" s="54" t="s">
        <v>5</v>
      </c>
      <c r="N1" s="65"/>
      <c r="O1" s="55"/>
      <c r="P1" s="54" t="s">
        <v>5</v>
      </c>
      <c r="Q1" s="65"/>
      <c r="R1" s="55"/>
      <c r="S1" s="54" t="s">
        <v>5</v>
      </c>
      <c r="T1" s="55"/>
      <c r="U1" s="54" t="s">
        <v>7</v>
      </c>
      <c r="V1" s="55"/>
    </row>
    <row r="2" spans="1:22" x14ac:dyDescent="0.25">
      <c r="A2" s="29">
        <v>34</v>
      </c>
      <c r="B2" s="29">
        <v>104</v>
      </c>
      <c r="C2" s="1" t="s">
        <v>31</v>
      </c>
      <c r="I2" s="31" t="s">
        <v>8</v>
      </c>
      <c r="J2" s="54" t="s">
        <v>89</v>
      </c>
      <c r="K2" s="65"/>
      <c r="L2" s="55"/>
      <c r="M2" s="54" t="s">
        <v>89</v>
      </c>
      <c r="N2" s="65"/>
      <c r="O2" s="55"/>
      <c r="P2" s="54" t="s">
        <v>89</v>
      </c>
      <c r="Q2" s="65"/>
      <c r="R2" s="55"/>
      <c r="S2" s="54" t="s">
        <v>89</v>
      </c>
      <c r="T2" s="55"/>
      <c r="U2" s="54" t="s">
        <v>90</v>
      </c>
      <c r="V2" s="55"/>
    </row>
    <row r="3" spans="1:22" ht="37.5" x14ac:dyDescent="0.25">
      <c r="I3" s="4" t="s">
        <v>9</v>
      </c>
      <c r="J3" s="72">
        <v>18.9132</v>
      </c>
      <c r="K3" s="73"/>
      <c r="L3" s="74"/>
      <c r="M3" s="72">
        <v>18.616</v>
      </c>
      <c r="N3" s="73"/>
      <c r="O3" s="74"/>
      <c r="P3" s="72">
        <v>18.846900000000002</v>
      </c>
      <c r="Q3" s="73"/>
      <c r="R3" s="74"/>
      <c r="S3" s="72">
        <v>18.712199999999999</v>
      </c>
      <c r="T3" s="74"/>
      <c r="U3" s="70">
        <v>18.6752</v>
      </c>
      <c r="V3" s="71"/>
    </row>
    <row r="4" spans="1:22" ht="30" x14ac:dyDescent="0.25">
      <c r="I4" s="2" t="s">
        <v>10</v>
      </c>
      <c r="J4" s="19">
        <v>21.318200000000001</v>
      </c>
      <c r="K4" s="68">
        <f>ROUND(J4/J3,4)-1</f>
        <v>0.12719999999999998</v>
      </c>
      <c r="L4" s="69"/>
      <c r="M4" s="70">
        <v>20.9482</v>
      </c>
      <c r="N4" s="71"/>
      <c r="O4" s="6">
        <f>ROUND(M4/M3,4)-1</f>
        <v>0.12529999999999997</v>
      </c>
      <c r="P4" s="70">
        <v>21.1648</v>
      </c>
      <c r="Q4" s="71"/>
      <c r="R4" s="5">
        <f>ROUND(P4/P3,4)-1</f>
        <v>0.123</v>
      </c>
      <c r="S4" s="19">
        <v>21.0365</v>
      </c>
      <c r="T4" s="6">
        <f>ROUND(S4/S3,4)-1</f>
        <v>0.12420000000000009</v>
      </c>
      <c r="U4" s="19">
        <v>20.982600000000001</v>
      </c>
      <c r="V4" s="5">
        <f>U4/U3-1</f>
        <v>0.12355423235092533</v>
      </c>
    </row>
    <row r="5" spans="1:22" x14ac:dyDescent="0.25">
      <c r="I5" s="2" t="s">
        <v>11</v>
      </c>
      <c r="J5" s="19">
        <v>19.128</v>
      </c>
      <c r="K5" s="68">
        <f>ROUND(J5/J3,4)-1</f>
        <v>1.1400000000000077E-2</v>
      </c>
      <c r="L5" s="69"/>
      <c r="M5" s="70">
        <v>18.8308</v>
      </c>
      <c r="N5" s="71"/>
      <c r="O5" s="6">
        <f>ROUND(M5/M3,4)-1</f>
        <v>1.1500000000000066E-2</v>
      </c>
      <c r="P5" s="70">
        <v>19.061800000000002</v>
      </c>
      <c r="Q5" s="71"/>
      <c r="R5" s="5">
        <f>ROUND(P5/P3,4)-1</f>
        <v>1.1400000000000077E-2</v>
      </c>
      <c r="S5" s="19">
        <v>18.9268</v>
      </c>
      <c r="T5" s="6">
        <f>ROUND(S5/S3,4)-1</f>
        <v>1.1500000000000066E-2</v>
      </c>
      <c r="U5" s="19">
        <v>18.889199999999999</v>
      </c>
      <c r="V5" s="5">
        <f>U5/U3-1</f>
        <v>1.1459047292666114E-2</v>
      </c>
    </row>
    <row r="6" spans="1:22" ht="30" x14ac:dyDescent="0.25">
      <c r="I6" s="2" t="s">
        <v>12</v>
      </c>
      <c r="J6" s="19">
        <v>23.620899999999999</v>
      </c>
      <c r="K6" s="68">
        <f>ROUND(J6/J3,4)-1</f>
        <v>0.2488999999999999</v>
      </c>
      <c r="L6" s="69"/>
      <c r="M6" s="70">
        <v>23.1494</v>
      </c>
      <c r="N6" s="71"/>
      <c r="O6" s="6">
        <f>ROUND(M6/M3,4)-1</f>
        <v>0.24350000000000005</v>
      </c>
      <c r="P6" s="70">
        <v>23.457599999999999</v>
      </c>
      <c r="Q6" s="71"/>
      <c r="R6" s="5">
        <f>ROUND(P6/P3,4)-1</f>
        <v>0.24459999999999993</v>
      </c>
      <c r="S6" s="19">
        <v>23.238</v>
      </c>
      <c r="T6" s="6">
        <f>ROUND(S6/S3,4)-1</f>
        <v>0.2419</v>
      </c>
      <c r="U6" s="19">
        <v>23.302700000000002</v>
      </c>
      <c r="V6" s="5">
        <f>U6/U3-1</f>
        <v>0.24778851096641552</v>
      </c>
    </row>
    <row r="11" spans="1:22" x14ac:dyDescent="0.25">
      <c r="I11" s="2" t="s">
        <v>13</v>
      </c>
      <c r="J11" s="48" t="s">
        <v>14</v>
      </c>
      <c r="K11" s="56" t="s">
        <v>17</v>
      </c>
      <c r="L11" s="57"/>
      <c r="M11" s="56" t="s">
        <v>18</v>
      </c>
      <c r="N11" s="57"/>
      <c r="O11" s="54" t="s">
        <v>19</v>
      </c>
      <c r="P11" s="55"/>
      <c r="Q11" s="54" t="s">
        <v>36</v>
      </c>
      <c r="R11" s="55"/>
    </row>
    <row r="12" spans="1:22" ht="30" x14ac:dyDescent="0.25">
      <c r="I12" s="2" t="s">
        <v>16</v>
      </c>
      <c r="J12" s="48" t="s">
        <v>15</v>
      </c>
      <c r="K12" s="14">
        <v>22.132898705553199</v>
      </c>
      <c r="L12" s="5">
        <f>K12/M3-1</f>
        <v>0.18891806540358824</v>
      </c>
      <c r="M12" s="14">
        <v>22.4931475178863</v>
      </c>
      <c r="N12" s="5">
        <f>M12/P3-1</f>
        <v>0.19346669838998976</v>
      </c>
      <c r="O12" s="19">
        <v>22.3046835412107</v>
      </c>
      <c r="P12" s="5">
        <f>O12/S3-1</f>
        <v>0.1919861663091833</v>
      </c>
      <c r="Q12" s="19">
        <v>22.266785614044402</v>
      </c>
      <c r="R12" s="22">
        <f>Q12/U3-1</f>
        <v>0.19231845517287094</v>
      </c>
    </row>
    <row r="13" spans="1:22" x14ac:dyDescent="0.25">
      <c r="I13" s="52" t="s">
        <v>20</v>
      </c>
      <c r="J13" s="52" t="s">
        <v>15</v>
      </c>
      <c r="K13" s="51">
        <v>22.1372</v>
      </c>
      <c r="L13" s="50">
        <f>K13/M3-1</f>
        <v>0.18914911903738729</v>
      </c>
      <c r="M13" s="51">
        <v>22.516200000000001</v>
      </c>
      <c r="N13" s="50">
        <f>M13/P3-1</f>
        <v>0.19468984289193436</v>
      </c>
      <c r="O13" s="51">
        <v>22.3447</v>
      </c>
      <c r="P13" s="50">
        <f>O13/S3-1</f>
        <v>0.19412468870576416</v>
      </c>
      <c r="Q13" s="51">
        <v>22.241</v>
      </c>
      <c r="R13" s="53">
        <f>Q13/U3-1</f>
        <v>0.19093771418779992</v>
      </c>
    </row>
    <row r="14" spans="1:22" x14ac:dyDescent="0.25">
      <c r="I14" s="49">
        <v>1</v>
      </c>
      <c r="J14" s="49" t="s">
        <v>115</v>
      </c>
      <c r="K14" s="14">
        <v>21.420500000000001</v>
      </c>
      <c r="L14" s="22">
        <f>K14/M3-1</f>
        <v>0.15064997851310702</v>
      </c>
      <c r="M14" s="14">
        <v>21.7379</v>
      </c>
      <c r="N14" s="22">
        <f>M14/P3-1</f>
        <v>0.15339392685269182</v>
      </c>
      <c r="O14" s="19">
        <v>21.5228</v>
      </c>
      <c r="P14" s="22">
        <f>O14/S3-1</f>
        <v>0.15020147283590379</v>
      </c>
      <c r="Q14" s="19">
        <v>21.503699999999998</v>
      </c>
      <c r="R14" s="22">
        <f>Q14/U3-1</f>
        <v>0.1514575479780671</v>
      </c>
    </row>
    <row r="15" spans="1:22" x14ac:dyDescent="0.25">
      <c r="I15" s="49">
        <v>2</v>
      </c>
      <c r="J15" s="49" t="s">
        <v>116</v>
      </c>
      <c r="K15" s="14">
        <v>20.789200000000001</v>
      </c>
      <c r="L15" s="22">
        <f>K15/M3-1</f>
        <v>0.11673828964331756</v>
      </c>
      <c r="M15" s="14">
        <v>20.978899999999999</v>
      </c>
      <c r="N15" s="22">
        <f>M15/P3-1</f>
        <v>0.11312205190243474</v>
      </c>
      <c r="O15" s="14">
        <v>20.904900000000001</v>
      </c>
      <c r="P15" s="22">
        <f>O15/S3-1</f>
        <v>0.11718023535447464</v>
      </c>
      <c r="Q15" s="14">
        <v>20.803999999999998</v>
      </c>
      <c r="R15" s="22">
        <f>Q15/U3-1</f>
        <v>0.11399074708704582</v>
      </c>
    </row>
    <row r="16" spans="1:22" x14ac:dyDescent="0.25">
      <c r="I16" s="49">
        <v>3</v>
      </c>
      <c r="J16" s="49" t="s">
        <v>117</v>
      </c>
      <c r="K16" s="14">
        <v>19.9238</v>
      </c>
      <c r="L16" s="22">
        <f>K16/M3-1</f>
        <v>7.0251396648044695E-2</v>
      </c>
      <c r="M16" s="14">
        <v>20.093800000000002</v>
      </c>
      <c r="N16" s="22">
        <f>M16/P3-1</f>
        <v>6.6159421443314326E-2</v>
      </c>
      <c r="O16" s="14">
        <v>19.9953</v>
      </c>
      <c r="P16" s="22">
        <f>O16/S3-1</f>
        <v>6.8570237598999606E-2</v>
      </c>
      <c r="Q16" s="14">
        <v>19.896899999999999</v>
      </c>
      <c r="R16" s="22">
        <f>Q16/U3-1</f>
        <v>6.541830877313215E-2</v>
      </c>
    </row>
    <row r="17" spans="1:18" x14ac:dyDescent="0.25">
      <c r="I17" s="49">
        <v>4</v>
      </c>
      <c r="J17" s="49" t="s">
        <v>118</v>
      </c>
      <c r="K17" s="14">
        <v>18.6341</v>
      </c>
      <c r="L17" s="22">
        <f>K17/M3-1</f>
        <v>9.7228190803622105E-4</v>
      </c>
      <c r="M17" s="14">
        <v>18.861699999999999</v>
      </c>
      <c r="N17" s="22">
        <f>M17/P3-1</f>
        <v>7.8527503196790249E-4</v>
      </c>
      <c r="O17" s="19">
        <v>18.724699999999999</v>
      </c>
      <c r="P17" s="22">
        <f>O17/S3-1</f>
        <v>6.6801338164412805E-4</v>
      </c>
      <c r="Q17" s="19">
        <v>18.676100000000002</v>
      </c>
      <c r="R17" s="78">
        <f>Q17/U3-1</f>
        <v>4.8192254969325887E-5</v>
      </c>
    </row>
    <row r="24" spans="1:18" x14ac:dyDescent="0.25">
      <c r="A24" s="29" t="s">
        <v>114</v>
      </c>
    </row>
  </sheetData>
  <mergeCells count="28">
    <mergeCell ref="S1:T1"/>
    <mergeCell ref="U1:V1"/>
    <mergeCell ref="J2:L2"/>
    <mergeCell ref="M2:O2"/>
    <mergeCell ref="P2:R2"/>
    <mergeCell ref="S2:T2"/>
    <mergeCell ref="U2:V2"/>
    <mergeCell ref="J1:L1"/>
    <mergeCell ref="M1:O1"/>
    <mergeCell ref="P1:R1"/>
    <mergeCell ref="J3:L3"/>
    <mergeCell ref="M3:O3"/>
    <mergeCell ref="P3:R3"/>
    <mergeCell ref="S3:T3"/>
    <mergeCell ref="U3:V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46B7-669A-4A41-83DA-A8A466CECDDE}">
  <dimension ref="A1:V17"/>
  <sheetViews>
    <sheetView topLeftCell="G1" zoomScale="85" zoomScaleNormal="85" workbookViewId="0">
      <selection activeCell="U13" sqref="U13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54" t="s">
        <v>4</v>
      </c>
      <c r="K1" s="65"/>
      <c r="L1" s="55"/>
      <c r="M1" s="54" t="s">
        <v>5</v>
      </c>
      <c r="N1" s="65"/>
      <c r="O1" s="55"/>
      <c r="P1" s="54" t="s">
        <v>5</v>
      </c>
      <c r="Q1" s="65"/>
      <c r="R1" s="55"/>
      <c r="S1" s="54" t="s">
        <v>5</v>
      </c>
      <c r="T1" s="55"/>
      <c r="U1" s="54" t="s">
        <v>7</v>
      </c>
      <c r="V1" s="55"/>
    </row>
    <row r="2" spans="1:22" x14ac:dyDescent="0.25">
      <c r="A2">
        <v>30</v>
      </c>
      <c r="B2">
        <v>86</v>
      </c>
      <c r="C2" s="1" t="s">
        <v>21</v>
      </c>
      <c r="I2" s="3" t="s">
        <v>8</v>
      </c>
      <c r="J2" s="54" t="s">
        <v>6</v>
      </c>
      <c r="K2" s="65"/>
      <c r="L2" s="55"/>
      <c r="M2" s="54" t="s">
        <v>6</v>
      </c>
      <c r="N2" s="65"/>
      <c r="O2" s="55"/>
      <c r="P2" s="54" t="s">
        <v>6</v>
      </c>
      <c r="Q2" s="65"/>
      <c r="R2" s="55"/>
      <c r="S2" s="54" t="s">
        <v>6</v>
      </c>
      <c r="T2" s="55"/>
      <c r="U2" s="54" t="s">
        <v>6</v>
      </c>
      <c r="V2" s="55"/>
    </row>
    <row r="3" spans="1:22" ht="37.5" x14ac:dyDescent="0.25">
      <c r="I3" s="4" t="s">
        <v>9</v>
      </c>
      <c r="J3" s="60">
        <f>ROUND(1.3137349069022,4)</f>
        <v>1.3137000000000001</v>
      </c>
      <c r="K3" s="61"/>
      <c r="L3" s="62"/>
      <c r="M3" s="60">
        <v>1.3108</v>
      </c>
      <c r="N3" s="61"/>
      <c r="O3" s="62"/>
      <c r="P3" s="60">
        <v>1.3133999999999999</v>
      </c>
      <c r="Q3" s="61"/>
      <c r="R3" s="62"/>
      <c r="S3" s="60">
        <v>1.3113999999999999</v>
      </c>
      <c r="T3" s="62"/>
      <c r="U3" s="54">
        <v>1.3261000000000001</v>
      </c>
      <c r="V3" s="55"/>
    </row>
    <row r="4" spans="1:22" ht="30" x14ac:dyDescent="0.25">
      <c r="I4" s="2" t="s">
        <v>10</v>
      </c>
      <c r="J4" s="3">
        <f>ROUND(1.88295256877831,4)</f>
        <v>1.883</v>
      </c>
      <c r="K4" s="58">
        <f>ROUND(J4/J3,4)-1</f>
        <v>0.43340000000000001</v>
      </c>
      <c r="L4" s="59"/>
      <c r="M4" s="54">
        <v>1.9887999999999999</v>
      </c>
      <c r="N4" s="55"/>
      <c r="O4" s="5">
        <f>ROUND(M4/M3,4)-1</f>
        <v>0.5172000000000001</v>
      </c>
      <c r="P4" s="54">
        <v>1.8765000000000001</v>
      </c>
      <c r="Q4" s="55"/>
      <c r="R4" s="5">
        <f>ROUND(P4/P3,4)-1</f>
        <v>0.42870000000000008</v>
      </c>
      <c r="S4" s="3">
        <v>1.8301000000000001</v>
      </c>
      <c r="T4" s="5">
        <f>ROUND(S4/S3,4)-1</f>
        <v>0.39549999999999996</v>
      </c>
      <c r="U4" s="3">
        <v>1.9192</v>
      </c>
      <c r="V4" s="5">
        <f>U4/U3-1</f>
        <v>0.44725133851142451</v>
      </c>
    </row>
    <row r="5" spans="1:22" x14ac:dyDescent="0.25">
      <c r="I5" s="2" t="s">
        <v>11</v>
      </c>
      <c r="J5" s="3">
        <v>1.6628000000000001</v>
      </c>
      <c r="K5" s="58">
        <f>ROUND(J5/J3,4)-1</f>
        <v>0.26570000000000005</v>
      </c>
      <c r="L5" s="59"/>
      <c r="M5" s="54">
        <v>1.661</v>
      </c>
      <c r="N5" s="55"/>
      <c r="O5" s="5">
        <f>ROUND(M5/M3,4)-1</f>
        <v>0.2672000000000001</v>
      </c>
      <c r="P5" s="54">
        <v>1.6674</v>
      </c>
      <c r="Q5" s="55"/>
      <c r="R5" s="5">
        <f>ROUND(P5/P3,4)-1</f>
        <v>0.26950000000000007</v>
      </c>
      <c r="S5" s="3">
        <v>1.6593</v>
      </c>
      <c r="T5" s="5">
        <f>ROUND(S5/S3,4)-1</f>
        <v>0.26530000000000009</v>
      </c>
      <c r="U5" s="3">
        <v>1.6787000000000001</v>
      </c>
      <c r="V5" s="5">
        <f>U5/U3-1</f>
        <v>0.2658924666314757</v>
      </c>
    </row>
    <row r="6" spans="1:22" ht="30" x14ac:dyDescent="0.25">
      <c r="I6" s="2" t="s">
        <v>12</v>
      </c>
      <c r="J6" s="3">
        <v>1.7070000000000001</v>
      </c>
      <c r="K6" s="58">
        <f>ROUND(J6/J3,4)-1</f>
        <v>0.29940000000000011</v>
      </c>
      <c r="L6" s="59"/>
      <c r="M6" s="54">
        <v>1.6947000000000001</v>
      </c>
      <c r="N6" s="55"/>
      <c r="O6" s="5">
        <f>ROUND(M6/M3,4)-1</f>
        <v>0.29289999999999994</v>
      </c>
      <c r="P6" s="54">
        <v>1.7579</v>
      </c>
      <c r="Q6" s="55"/>
      <c r="R6" s="5">
        <f>ROUND(P6/P3,4)-1</f>
        <v>0.33840000000000003</v>
      </c>
      <c r="S6" s="3">
        <v>1.7423999999999999</v>
      </c>
      <c r="T6" s="5">
        <f>ROUND(S6/S3,4)-1</f>
        <v>0.32869999999999999</v>
      </c>
      <c r="U6" s="3">
        <v>1.6667000000000001</v>
      </c>
      <c r="V6" s="5">
        <f>U6/U3-1</f>
        <v>0.2568433753110626</v>
      </c>
    </row>
    <row r="11" spans="1:22" x14ac:dyDescent="0.25">
      <c r="I11" s="2" t="s">
        <v>13</v>
      </c>
      <c r="J11" s="2" t="s">
        <v>14</v>
      </c>
      <c r="K11" s="56" t="s">
        <v>17</v>
      </c>
      <c r="L11" s="57"/>
      <c r="M11" s="56" t="s">
        <v>18</v>
      </c>
      <c r="N11" s="57"/>
      <c r="O11" s="54" t="s">
        <v>19</v>
      </c>
      <c r="P11" s="55"/>
      <c r="Q11" s="54" t="s">
        <v>36</v>
      </c>
      <c r="R11" s="55"/>
    </row>
    <row r="12" spans="1:22" ht="30" x14ac:dyDescent="0.25">
      <c r="I12" s="2" t="s">
        <v>16</v>
      </c>
      <c r="J12" s="2" t="s">
        <v>15</v>
      </c>
      <c r="K12" s="2">
        <v>1.6334</v>
      </c>
      <c r="L12" s="5">
        <f>K12/M3-1</f>
        <v>0.24610924626182484</v>
      </c>
      <c r="M12" s="2">
        <v>1.6202000000000001</v>
      </c>
      <c r="N12" s="5">
        <f>M12/P3-1</f>
        <v>0.23359220344144993</v>
      </c>
      <c r="O12" s="3">
        <v>1.6294999999999999</v>
      </c>
      <c r="P12" s="5">
        <f>O12/S3-1</f>
        <v>0.2425651974988563</v>
      </c>
      <c r="Q12" s="27">
        <v>1.641</v>
      </c>
      <c r="R12" s="26">
        <f>Q12/U3-1</f>
        <v>0.23746323806651071</v>
      </c>
    </row>
    <row r="13" spans="1:22" x14ac:dyDescent="0.25">
      <c r="I13" s="2" t="s">
        <v>20</v>
      </c>
      <c r="J13" s="2" t="s">
        <v>15</v>
      </c>
      <c r="K13" s="3">
        <v>1.5123</v>
      </c>
      <c r="L13" s="5">
        <f>K13/M3-1</f>
        <v>0.15372291730241083</v>
      </c>
      <c r="M13" s="3">
        <v>1.5193000000000001</v>
      </c>
      <c r="N13" s="5">
        <f>M13/P3-1</f>
        <v>0.15676869194457144</v>
      </c>
      <c r="O13" s="3">
        <v>1.5106999999999999</v>
      </c>
      <c r="P13" s="5">
        <f>O13/S3-1</f>
        <v>0.15197498856184244</v>
      </c>
      <c r="Q13" s="27">
        <v>1.5098</v>
      </c>
      <c r="R13" s="26">
        <f>Q13/U3-1</f>
        <v>0.13852650629665941</v>
      </c>
    </row>
    <row r="14" spans="1:22" x14ac:dyDescent="0.25">
      <c r="I14" s="2">
        <v>1</v>
      </c>
      <c r="J14" s="2" t="s">
        <v>27</v>
      </c>
      <c r="K14" s="2">
        <v>1.5014000000000001</v>
      </c>
      <c r="L14" s="5">
        <f>K14/M3-1</f>
        <v>0.14540738480317361</v>
      </c>
      <c r="M14" s="2">
        <v>1.4993000000000001</v>
      </c>
      <c r="N14" s="5">
        <f>M14/P3-1</f>
        <v>0.14154103852596323</v>
      </c>
      <c r="O14" s="3">
        <v>1.502</v>
      </c>
      <c r="P14" s="5">
        <f>O14/S3-1</f>
        <v>0.14534085709928335</v>
      </c>
      <c r="Q14" s="27">
        <v>1.4966999999999999</v>
      </c>
      <c r="R14" s="26">
        <f>Q14/U3-1</f>
        <v>0.12864791493854155</v>
      </c>
    </row>
    <row r="15" spans="1:22" x14ac:dyDescent="0.25">
      <c r="I15" s="2">
        <v>2</v>
      </c>
      <c r="J15" s="2" t="s">
        <v>29</v>
      </c>
      <c r="K15" s="2">
        <v>1.4744999999999999</v>
      </c>
      <c r="L15" s="5">
        <f>K15/M3-1</f>
        <v>0.12488556606652423</v>
      </c>
      <c r="M15" s="2">
        <v>1.4734</v>
      </c>
      <c r="N15" s="5">
        <f>M15/P3-1</f>
        <v>0.12182122734886569</v>
      </c>
      <c r="O15" s="2">
        <v>1.4752000000000001</v>
      </c>
      <c r="P15" s="5">
        <f>O15/S3-1</f>
        <v>0.12490468201921634</v>
      </c>
      <c r="Q15" s="28">
        <v>1.4653</v>
      </c>
      <c r="R15" s="26">
        <f>Q15/U3-1</f>
        <v>0.10496945931679358</v>
      </c>
    </row>
    <row r="16" spans="1:22" x14ac:dyDescent="0.25">
      <c r="I16" s="2">
        <v>3</v>
      </c>
      <c r="J16" s="2" t="s">
        <v>30</v>
      </c>
      <c r="K16" s="2">
        <v>1.4461999999999999</v>
      </c>
      <c r="L16" s="5">
        <f>K16/M3-1</f>
        <v>0.10329569728410126</v>
      </c>
      <c r="M16" s="2">
        <v>1.4498</v>
      </c>
      <c r="N16" s="5">
        <f>M16/P3-1</f>
        <v>0.10385259631490795</v>
      </c>
      <c r="O16" s="2">
        <v>1.4549000000000001</v>
      </c>
      <c r="P16" s="5">
        <f>O16/S3-1</f>
        <v>0.10942504193991165</v>
      </c>
      <c r="Q16" s="27">
        <v>1.4409000000000001</v>
      </c>
      <c r="R16" s="26">
        <f>Q16/U3-1</f>
        <v>8.6569640298620021E-2</v>
      </c>
    </row>
    <row r="17" spans="9:18" x14ac:dyDescent="0.25">
      <c r="I17" s="2">
        <v>4</v>
      </c>
      <c r="J17" s="9" t="s">
        <v>28</v>
      </c>
      <c r="K17" s="9">
        <v>1.44</v>
      </c>
      <c r="L17" s="10">
        <f>K17/M3-1</f>
        <v>9.8565761367104043E-2</v>
      </c>
      <c r="M17" s="9">
        <v>1.4302999999999999</v>
      </c>
      <c r="N17" s="10">
        <f>M17/P3-1</f>
        <v>8.9005634231764885E-2</v>
      </c>
      <c r="O17" s="11">
        <v>1.427</v>
      </c>
      <c r="P17" s="10">
        <f>O17/S3-1</f>
        <v>8.8150068628946254E-2</v>
      </c>
      <c r="Q17" s="27">
        <v>1.4093</v>
      </c>
      <c r="R17" s="26">
        <f>Q17/U3-1</f>
        <v>6.2740366488198474E-2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3:V3"/>
    <mergeCell ref="U2:V2"/>
    <mergeCell ref="U1:V1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3B55-C4CD-4644-952B-807D117BF0CA}">
  <dimension ref="A1:W17"/>
  <sheetViews>
    <sheetView zoomScale="70" zoomScaleNormal="70" workbookViewId="0">
      <selection activeCell="J2" sqref="J2:L2"/>
    </sheetView>
  </sheetViews>
  <sheetFormatPr defaultColWidth="8.85546875" defaultRowHeight="15" x14ac:dyDescent="0.25"/>
  <cols>
    <col min="1" max="1" width="16.85546875" style="16" bestFit="1" customWidth="1"/>
    <col min="2" max="2" width="15.28515625" style="16" bestFit="1" customWidth="1"/>
    <col min="3" max="3" width="14.42578125" style="16" bestFit="1" customWidth="1"/>
    <col min="4" max="8" width="8.85546875" style="16"/>
    <col min="9" max="9" width="35.42578125" style="16" bestFit="1" customWidth="1"/>
    <col min="10" max="10" width="43.42578125" style="16" customWidth="1"/>
    <col min="11" max="11" width="36" style="16" bestFit="1" customWidth="1"/>
    <col min="12" max="14" width="36" style="16" customWidth="1"/>
    <col min="15" max="15" width="31.42578125" style="16" bestFit="1" customWidth="1"/>
    <col min="16" max="16" width="30.42578125" style="16" customWidth="1"/>
    <col min="17" max="17" width="12" style="16" customWidth="1"/>
    <col min="18" max="18" width="20.42578125" style="16" customWidth="1"/>
    <col min="19" max="19" width="16.7109375" style="16" customWidth="1"/>
    <col min="20" max="20" width="28.85546875" style="16" customWidth="1"/>
    <col min="21" max="21" width="35.7109375" style="16" bestFit="1" customWidth="1"/>
    <col min="22" max="22" width="20.140625" style="16" customWidth="1"/>
    <col min="23" max="16384" width="8.85546875" style="16"/>
  </cols>
  <sheetData>
    <row r="1" spans="1:23" x14ac:dyDescent="0.25">
      <c r="A1" s="16" t="s">
        <v>0</v>
      </c>
      <c r="B1" s="16" t="s">
        <v>1</v>
      </c>
      <c r="C1" s="1" t="s">
        <v>2</v>
      </c>
      <c r="I1" s="3"/>
      <c r="J1" s="54" t="s">
        <v>4</v>
      </c>
      <c r="K1" s="65"/>
      <c r="L1" s="55"/>
      <c r="M1" s="54" t="s">
        <v>5</v>
      </c>
      <c r="N1" s="65"/>
      <c r="O1" s="55"/>
      <c r="P1" s="54" t="s">
        <v>5</v>
      </c>
      <c r="Q1" s="65"/>
      <c r="R1" s="55"/>
      <c r="S1" s="54" t="s">
        <v>5</v>
      </c>
      <c r="T1" s="55"/>
      <c r="U1" s="54" t="s">
        <v>7</v>
      </c>
      <c r="V1" s="55"/>
      <c r="W1" s="29"/>
    </row>
    <row r="2" spans="1:23" x14ac:dyDescent="0.25">
      <c r="A2" s="16">
        <v>30</v>
      </c>
      <c r="B2" s="16">
        <v>86</v>
      </c>
      <c r="C2" s="1" t="s">
        <v>21</v>
      </c>
      <c r="I2" s="3" t="s">
        <v>8</v>
      </c>
      <c r="J2" s="54" t="s">
        <v>57</v>
      </c>
      <c r="K2" s="65"/>
      <c r="L2" s="55"/>
      <c r="M2" s="54" t="s">
        <v>57</v>
      </c>
      <c r="N2" s="65"/>
      <c r="O2" s="55"/>
      <c r="P2" s="54" t="s">
        <v>57</v>
      </c>
      <c r="Q2" s="65"/>
      <c r="R2" s="55"/>
      <c r="S2" s="54" t="s">
        <v>57</v>
      </c>
      <c r="T2" s="55"/>
      <c r="U2" s="54" t="s">
        <v>68</v>
      </c>
      <c r="V2" s="55"/>
      <c r="W2" s="29"/>
    </row>
    <row r="3" spans="1:23" ht="37.5" x14ac:dyDescent="0.25">
      <c r="I3" s="4" t="s">
        <v>9</v>
      </c>
      <c r="J3" s="72">
        <v>2.153</v>
      </c>
      <c r="K3" s="73"/>
      <c r="L3" s="74"/>
      <c r="M3" s="72">
        <v>2.1661000000000001</v>
      </c>
      <c r="N3" s="73"/>
      <c r="O3" s="74"/>
      <c r="P3" s="72">
        <v>2.17259912712974</v>
      </c>
      <c r="Q3" s="73"/>
      <c r="R3" s="74"/>
      <c r="S3" s="72">
        <v>2.1768999999999998</v>
      </c>
      <c r="T3" s="74"/>
      <c r="U3" s="70">
        <v>2.1660798767267702</v>
      </c>
      <c r="V3" s="71"/>
      <c r="W3" s="29"/>
    </row>
    <row r="4" spans="1:23" ht="30" x14ac:dyDescent="0.25">
      <c r="I4" s="2" t="s">
        <v>10</v>
      </c>
      <c r="J4" s="19">
        <v>2.7635000000000001</v>
      </c>
      <c r="K4" s="58">
        <f>ROUND(J4/J3,4)-1</f>
        <v>0.28360000000000007</v>
      </c>
      <c r="L4" s="59"/>
      <c r="M4" s="70">
        <v>2.9441999999999999</v>
      </c>
      <c r="N4" s="71"/>
      <c r="O4" s="5">
        <f>ROUND(M4/M3,4)-1</f>
        <v>0.35919999999999996</v>
      </c>
      <c r="P4" s="70">
        <v>2.9425150917570599</v>
      </c>
      <c r="Q4" s="71"/>
      <c r="R4" s="5">
        <f>ROUND(P4/P3,4)-1</f>
        <v>0.35440000000000005</v>
      </c>
      <c r="S4" s="3">
        <v>3.4914000000000001</v>
      </c>
      <c r="T4" s="5">
        <f>ROUND(S4/S3,4)-1</f>
        <v>0.60379999999999989</v>
      </c>
      <c r="U4" s="3">
        <v>2.2298</v>
      </c>
      <c r="V4" s="5">
        <f>U4/U3-1</f>
        <v>2.9417254625678568E-2</v>
      </c>
    </row>
    <row r="5" spans="1:23" x14ac:dyDescent="0.25">
      <c r="I5" s="2" t="s">
        <v>11</v>
      </c>
      <c r="J5" s="19">
        <v>2.4927999999999999</v>
      </c>
      <c r="K5" s="58">
        <f>ROUND(J5/J3,4)-1</f>
        <v>0.15779999999999994</v>
      </c>
      <c r="L5" s="59"/>
      <c r="M5" s="54">
        <v>2.4994999999999998</v>
      </c>
      <c r="N5" s="55"/>
      <c r="O5" s="5">
        <f>ROUND(M5/M3,4)-1</f>
        <v>0.15389999999999993</v>
      </c>
      <c r="P5" s="70">
        <v>2.4897</v>
      </c>
      <c r="Q5" s="71"/>
      <c r="R5" s="5">
        <f>ROUND(P5/P3,4)-1</f>
        <v>0.14599999999999991</v>
      </c>
      <c r="S5" s="3">
        <v>2.4943</v>
      </c>
      <c r="T5" s="5">
        <f>ROUND(S5/S3,4)-1</f>
        <v>0.14579999999999993</v>
      </c>
      <c r="U5" s="3">
        <v>2.4918</v>
      </c>
      <c r="V5" s="5">
        <f>U5/U3-1</f>
        <v>0.15037308954895767</v>
      </c>
    </row>
    <row r="6" spans="1:23" ht="30" x14ac:dyDescent="0.25">
      <c r="I6" s="2" t="s">
        <v>12</v>
      </c>
      <c r="J6" s="19">
        <v>2.3235999999999999</v>
      </c>
      <c r="K6" s="58">
        <f>ROUND(J6/J3,4)-1</f>
        <v>7.9199999999999937E-2</v>
      </c>
      <c r="L6" s="59"/>
      <c r="M6" s="70">
        <v>2.3371</v>
      </c>
      <c r="N6" s="71"/>
      <c r="O6" s="5">
        <f>ROUND(M6/M3,4)-1</f>
        <v>7.889999999999997E-2</v>
      </c>
      <c r="P6" s="70">
        <v>2.3441000000000001</v>
      </c>
      <c r="Q6" s="71"/>
      <c r="R6" s="5">
        <f>ROUND(P6/P3,4)-1</f>
        <v>7.889999999999997E-2</v>
      </c>
      <c r="S6" s="3">
        <v>2.3584999999999998</v>
      </c>
      <c r="T6" s="5">
        <f>ROUND(S6/S3,4)-1</f>
        <v>8.3399999999999919E-2</v>
      </c>
      <c r="U6" s="3">
        <v>2.3351000000000002</v>
      </c>
      <c r="V6" s="5">
        <f>U6/U3-1</f>
        <v>7.803042034102714E-2</v>
      </c>
    </row>
    <row r="11" spans="1:23" x14ac:dyDescent="0.25">
      <c r="I11" s="2" t="s">
        <v>13</v>
      </c>
      <c r="J11" s="2" t="s">
        <v>14</v>
      </c>
      <c r="K11" s="56" t="s">
        <v>17</v>
      </c>
      <c r="L11" s="57"/>
      <c r="M11" s="56" t="s">
        <v>18</v>
      </c>
      <c r="N11" s="57"/>
      <c r="O11" s="54" t="s">
        <v>19</v>
      </c>
      <c r="P11" s="55"/>
      <c r="Q11" s="54" t="s">
        <v>36</v>
      </c>
      <c r="R11" s="55"/>
    </row>
    <row r="12" spans="1:23" ht="30" x14ac:dyDescent="0.25">
      <c r="I12" s="2" t="s">
        <v>16</v>
      </c>
      <c r="J12" s="2" t="s">
        <v>15</v>
      </c>
      <c r="K12" s="14">
        <v>2.2431764514887398</v>
      </c>
      <c r="L12" s="5">
        <f>K12/M3-1</f>
        <v>3.5583053177941748E-2</v>
      </c>
      <c r="M12" s="14">
        <v>2.2429185322335199</v>
      </c>
      <c r="N12" s="5">
        <f>M12/P3-1</f>
        <v>3.2366488702717966E-2</v>
      </c>
      <c r="O12" s="19">
        <v>2.2508080018391499</v>
      </c>
      <c r="P12" s="5">
        <f>O12/S3-1</f>
        <v>3.3951032127865322E-2</v>
      </c>
      <c r="Q12" s="19">
        <v>2.2382061706991401</v>
      </c>
      <c r="R12" s="5">
        <f>Q12/U3-1</f>
        <v>3.3298076745610139E-2</v>
      </c>
    </row>
    <row r="13" spans="1:23" x14ac:dyDescent="0.25">
      <c r="I13" s="2" t="s">
        <v>20</v>
      </c>
      <c r="J13" s="2" t="s">
        <v>15</v>
      </c>
      <c r="K13" s="19">
        <v>2.2342</v>
      </c>
      <c r="L13" s="5">
        <f>K13/M3-1</f>
        <v>3.143899173630027E-2</v>
      </c>
      <c r="M13" s="19">
        <v>2.2330999999999999</v>
      </c>
      <c r="N13" s="5">
        <f>M13/P3-1</f>
        <v>2.7847232429936808E-2</v>
      </c>
      <c r="O13" s="19">
        <v>2.2427000000000001</v>
      </c>
      <c r="P13" s="5">
        <f>O13/S3-1</f>
        <v>3.0226468831825226E-2</v>
      </c>
      <c r="Q13" s="19">
        <v>2.2353999999999998</v>
      </c>
      <c r="R13" s="5">
        <f>Q13/U3-1</f>
        <v>3.2002570181290491E-2</v>
      </c>
    </row>
    <row r="14" spans="1:23" x14ac:dyDescent="0.25">
      <c r="I14" s="2">
        <v>1</v>
      </c>
      <c r="J14" s="2" t="s">
        <v>69</v>
      </c>
      <c r="K14" s="14">
        <v>2.2271999999999998</v>
      </c>
      <c r="L14" s="5">
        <f>K14/M3-1</f>
        <v>2.8207377314066528E-2</v>
      </c>
      <c r="M14" s="14">
        <v>2.2302</v>
      </c>
      <c r="N14" s="5">
        <f>M14/P3-1</f>
        <v>2.6512425670702333E-2</v>
      </c>
      <c r="O14" s="19">
        <v>2.2389000000000001</v>
      </c>
      <c r="P14" s="5">
        <f>O14/S3-1</f>
        <v>2.8480867288345868E-2</v>
      </c>
      <c r="Q14" s="19">
        <v>2.2210999999999999</v>
      </c>
      <c r="R14" s="5">
        <f>Q14/U3-1</f>
        <v>2.5400782244638265E-2</v>
      </c>
    </row>
    <row r="15" spans="1:23" x14ac:dyDescent="0.25">
      <c r="I15" s="2">
        <v>2</v>
      </c>
      <c r="J15" s="2" t="s">
        <v>71</v>
      </c>
      <c r="K15" s="14">
        <v>2.2179000000000002</v>
      </c>
      <c r="L15" s="5">
        <f>K15/M3-1</f>
        <v>2.3913946724527957E-2</v>
      </c>
      <c r="M15" s="14">
        <v>2.2262</v>
      </c>
      <c r="N15" s="5">
        <f>M15/P3-1</f>
        <v>2.4671312899344322E-2</v>
      </c>
      <c r="O15" s="14">
        <v>2.2311000000000001</v>
      </c>
      <c r="P15" s="5">
        <f>O15/S3-1</f>
        <v>2.4897790435941092E-2</v>
      </c>
      <c r="Q15" s="14">
        <v>2.2073</v>
      </c>
      <c r="R15" s="5">
        <f>Q15/U3-1</f>
        <v>1.9029826054022925E-2</v>
      </c>
    </row>
    <row r="16" spans="1:23" x14ac:dyDescent="0.25">
      <c r="I16" s="2">
        <v>3</v>
      </c>
      <c r="J16" s="2" t="s">
        <v>70</v>
      </c>
      <c r="K16" s="14">
        <v>2.2134999999999998</v>
      </c>
      <c r="L16" s="5">
        <f>K16/M3-1</f>
        <v>2.1882646230552361E-2</v>
      </c>
      <c r="M16" s="14">
        <v>2.2212999999999998</v>
      </c>
      <c r="N16" s="5">
        <f>M16/P3-1</f>
        <v>2.2415949754430509E-2</v>
      </c>
      <c r="O16" s="14">
        <v>2.2286000000000001</v>
      </c>
      <c r="P16" s="5">
        <f>O16/S3-1</f>
        <v>2.3749368367862678E-2</v>
      </c>
      <c r="Q16" s="19">
        <v>2.1956000000000002</v>
      </c>
      <c r="R16" s="5">
        <f>Q16/U3-1</f>
        <v>1.3628363196761972E-2</v>
      </c>
    </row>
    <row r="17" spans="9:18" x14ac:dyDescent="0.25">
      <c r="I17" s="9">
        <v>4</v>
      </c>
      <c r="J17" s="9" t="s">
        <v>67</v>
      </c>
      <c r="K17" s="24">
        <v>2.2084000000000001</v>
      </c>
      <c r="L17" s="10">
        <f>K17/M3-1</f>
        <v>1.952818429435399E-2</v>
      </c>
      <c r="M17" s="24">
        <v>2.2155999999999998</v>
      </c>
      <c r="N17" s="10">
        <f>M17/P3-1</f>
        <v>1.9792364055245315E-2</v>
      </c>
      <c r="O17" s="25">
        <v>2.2199</v>
      </c>
      <c r="P17" s="10">
        <f>O17/S3-1</f>
        <v>1.9752859570949521E-2</v>
      </c>
      <c r="Q17" s="25">
        <v>2.1852999999999998</v>
      </c>
      <c r="R17" s="10">
        <f>Q17/U3-1</f>
        <v>8.8732292284039449E-3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2:V2"/>
    <mergeCell ref="U3:V3"/>
    <mergeCell ref="U1:V1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8783-86F4-46D7-A421-98DE8BC5E9CD}">
  <dimension ref="A1:V18"/>
  <sheetViews>
    <sheetView topLeftCell="I1" zoomScale="70" zoomScaleNormal="70" workbookViewId="0">
      <selection activeCell="U18" sqref="U18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  <col min="22" max="22" width="17.570312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54" t="s">
        <v>4</v>
      </c>
      <c r="K1" s="65"/>
      <c r="L1" s="55"/>
      <c r="M1" s="54" t="s">
        <v>5</v>
      </c>
      <c r="N1" s="65"/>
      <c r="O1" s="55"/>
      <c r="P1" s="54" t="s">
        <v>5</v>
      </c>
      <c r="Q1" s="65"/>
      <c r="R1" s="55"/>
      <c r="S1" s="54" t="s">
        <v>5</v>
      </c>
      <c r="T1" s="55"/>
      <c r="U1" s="54" t="s">
        <v>7</v>
      </c>
      <c r="V1" s="55"/>
    </row>
    <row r="2" spans="1:22" x14ac:dyDescent="0.25">
      <c r="A2">
        <v>17</v>
      </c>
      <c r="B2">
        <v>62</v>
      </c>
      <c r="C2" s="1" t="s">
        <v>3</v>
      </c>
      <c r="I2" s="3" t="s">
        <v>8</v>
      </c>
      <c r="J2" s="54" t="s">
        <v>6</v>
      </c>
      <c r="K2" s="65"/>
      <c r="L2" s="55"/>
      <c r="M2" s="54" t="s">
        <v>6</v>
      </c>
      <c r="N2" s="65"/>
      <c r="O2" s="55"/>
      <c r="P2" s="54" t="s">
        <v>6</v>
      </c>
      <c r="Q2" s="65"/>
      <c r="R2" s="55"/>
      <c r="S2" s="54" t="s">
        <v>6</v>
      </c>
      <c r="T2" s="55"/>
      <c r="U2" s="54" t="s">
        <v>6</v>
      </c>
      <c r="V2" s="55"/>
    </row>
    <row r="3" spans="1:22" ht="37.5" x14ac:dyDescent="0.25">
      <c r="I3" s="4" t="s">
        <v>9</v>
      </c>
      <c r="J3" s="60">
        <f>ROUND(1.04953105339334,4)</f>
        <v>1.0495000000000001</v>
      </c>
      <c r="K3" s="61"/>
      <c r="L3" s="62"/>
      <c r="M3" s="60">
        <f>ROUND(1.04960738441608,4)</f>
        <v>1.0496000000000001</v>
      </c>
      <c r="N3" s="61"/>
      <c r="O3" s="62"/>
      <c r="P3" s="60">
        <f>ROUND(1.04726929636432,4)</f>
        <v>1.0472999999999999</v>
      </c>
      <c r="Q3" s="61"/>
      <c r="R3" s="62"/>
      <c r="S3" s="60">
        <f>ROUND(1.05010333606256,4)</f>
        <v>1.0501</v>
      </c>
      <c r="T3" s="62"/>
      <c r="U3" s="54">
        <f>ROUND(1.0532225410055,4)</f>
        <v>1.0531999999999999</v>
      </c>
      <c r="V3" s="55"/>
    </row>
    <row r="4" spans="1:22" ht="30" x14ac:dyDescent="0.25">
      <c r="I4" s="2" t="s">
        <v>10</v>
      </c>
      <c r="J4" s="3">
        <f>ROUND(1.29359759152171,4)</f>
        <v>1.2936000000000001</v>
      </c>
      <c r="K4" s="58">
        <f>ROUND(J4/J3,4)-1</f>
        <v>0.23259999999999992</v>
      </c>
      <c r="L4" s="59"/>
      <c r="M4" s="54">
        <f>ROUND(1.32368411192381,4)</f>
        <v>1.3237000000000001</v>
      </c>
      <c r="N4" s="55"/>
      <c r="O4" s="5">
        <f>ROUND(M4/M3,4)-1</f>
        <v>0.26110000000000011</v>
      </c>
      <c r="P4" s="54">
        <f>ROUND(1.29757323247913,4)</f>
        <v>1.2976000000000001</v>
      </c>
      <c r="Q4" s="55"/>
      <c r="R4" s="5">
        <f>ROUND(P4/P3,4)-1</f>
        <v>0.2390000000000001</v>
      </c>
      <c r="S4" s="3">
        <f>ROUND(1.26194880524321,4)</f>
        <v>1.2619</v>
      </c>
      <c r="T4" s="5">
        <f>ROUND(S4/S3,4)-1</f>
        <v>0.20169999999999999</v>
      </c>
      <c r="U4" s="3">
        <v>1.32152809278433</v>
      </c>
      <c r="V4" s="5">
        <f>U4/U3-1</f>
        <v>0.25477411012564577</v>
      </c>
    </row>
    <row r="5" spans="1:22" x14ac:dyDescent="0.25">
      <c r="I5" s="2" t="s">
        <v>11</v>
      </c>
      <c r="J5" s="3">
        <v>1.2487999999999999</v>
      </c>
      <c r="K5" s="58">
        <f>ROUND(J5/J3,4)-1</f>
        <v>0.18989999999999996</v>
      </c>
      <c r="L5" s="59"/>
      <c r="M5" s="54">
        <v>1.2504999999999999</v>
      </c>
      <c r="N5" s="55"/>
      <c r="O5" s="5">
        <f>ROUND(M5/M3,4)-1</f>
        <v>0.19140000000000001</v>
      </c>
      <c r="P5" s="54">
        <v>1.2482</v>
      </c>
      <c r="Q5" s="55"/>
      <c r="R5" s="5">
        <f>ROUND(P5/P3,4)-1</f>
        <v>0.19179999999999997</v>
      </c>
      <c r="S5" s="3">
        <v>1.2524999999999999</v>
      </c>
      <c r="T5" s="5">
        <f>ROUND(S5/S3,4)-1</f>
        <v>0.19270000000000009</v>
      </c>
      <c r="U5" s="3">
        <v>1.2524999999999999</v>
      </c>
      <c r="V5" s="5">
        <f>U5/U3-1</f>
        <v>0.1892328142802886</v>
      </c>
    </row>
    <row r="6" spans="1:22" ht="30" x14ac:dyDescent="0.25">
      <c r="I6" s="2" t="s">
        <v>12</v>
      </c>
      <c r="J6" s="3">
        <v>1.4819</v>
      </c>
      <c r="K6" s="58">
        <f>ROUND(J6/J3,4)-1</f>
        <v>0.41199999999999992</v>
      </c>
      <c r="L6" s="59"/>
      <c r="M6" s="54">
        <v>1.5116000000000001</v>
      </c>
      <c r="N6" s="55"/>
      <c r="O6" s="5">
        <f>ROUND(M6/M3,4)-1</f>
        <v>0.44019999999999992</v>
      </c>
      <c r="P6" s="54">
        <v>1.4991000000000001</v>
      </c>
      <c r="Q6" s="55"/>
      <c r="R6" s="5">
        <f>ROUND(P6/P3,4)-1</f>
        <v>0.43140000000000001</v>
      </c>
      <c r="S6" s="3">
        <v>1.4861</v>
      </c>
      <c r="T6" s="5">
        <f>ROUND(S6/S3,4)-1</f>
        <v>0.41520000000000001</v>
      </c>
      <c r="U6" s="3">
        <v>1.5157</v>
      </c>
      <c r="V6" s="5">
        <f>U6/U3-1</f>
        <v>0.4391378655526017</v>
      </c>
    </row>
    <row r="11" spans="1:22" x14ac:dyDescent="0.25">
      <c r="I11" s="2" t="s">
        <v>13</v>
      </c>
      <c r="J11" s="2" t="s">
        <v>14</v>
      </c>
      <c r="K11" s="56" t="s">
        <v>17</v>
      </c>
      <c r="L11" s="57"/>
      <c r="M11" s="56" t="s">
        <v>18</v>
      </c>
      <c r="N11" s="57"/>
      <c r="O11" s="54" t="s">
        <v>19</v>
      </c>
      <c r="P11" s="55"/>
      <c r="Q11" s="54" t="s">
        <v>36</v>
      </c>
      <c r="R11" s="55"/>
    </row>
    <row r="12" spans="1:22" ht="30" x14ac:dyDescent="0.25">
      <c r="I12" s="2" t="s">
        <v>16</v>
      </c>
      <c r="J12" s="2" t="s">
        <v>15</v>
      </c>
      <c r="K12" s="2">
        <v>1.2381</v>
      </c>
      <c r="L12" s="5">
        <f>ROUND(K12/M3,4)-1</f>
        <v>0.17959999999999998</v>
      </c>
      <c r="M12" s="2">
        <v>1.2310000000000001</v>
      </c>
      <c r="N12" s="5">
        <f>ROUND(M12/P3,4)-1</f>
        <v>0.1754</v>
      </c>
      <c r="O12" s="3">
        <v>1.2423</v>
      </c>
      <c r="P12" s="5">
        <f>ROUND(O12/S3,4)-1</f>
        <v>0.18300000000000005</v>
      </c>
      <c r="Q12" s="3">
        <v>1.2519</v>
      </c>
      <c r="R12" s="5">
        <f>ROUND(Q12/U3,4)-1</f>
        <v>0.18870000000000009</v>
      </c>
    </row>
    <row r="13" spans="1:22" x14ac:dyDescent="0.25">
      <c r="I13" s="2" t="s">
        <v>20</v>
      </c>
      <c r="J13" s="2" t="s">
        <v>15</v>
      </c>
      <c r="K13" s="3">
        <v>1.1843999999999999</v>
      </c>
      <c r="L13" s="5">
        <f>(ROUND(K13/M3,4)-1)</f>
        <v>0.12840000000000007</v>
      </c>
      <c r="M13" s="3">
        <v>1.1822999999999999</v>
      </c>
      <c r="N13" s="5">
        <f>ROUND(M13/P3,4)-1</f>
        <v>0.12890000000000001</v>
      </c>
      <c r="O13" s="3">
        <v>1.1813</v>
      </c>
      <c r="P13" s="5">
        <f>ROUND(O13/S3,4)-1</f>
        <v>0.12490000000000001</v>
      </c>
      <c r="Q13" s="3">
        <v>1.1849000000000001</v>
      </c>
      <c r="R13" s="5">
        <f>ROUND(Q13/U3,4)-1</f>
        <v>0.125</v>
      </c>
    </row>
    <row r="14" spans="1:22" x14ac:dyDescent="0.25">
      <c r="I14" s="2">
        <v>1</v>
      </c>
      <c r="J14" s="2" t="s">
        <v>23</v>
      </c>
      <c r="K14" s="2">
        <v>1.17</v>
      </c>
      <c r="L14" s="5">
        <f>(ROUND(K14/M3,4)-1)</f>
        <v>0.11470000000000002</v>
      </c>
      <c r="M14" s="2">
        <v>1.17</v>
      </c>
      <c r="N14" s="5">
        <f>ROUND(M14/P3,4)-1</f>
        <v>0.11719999999999997</v>
      </c>
      <c r="O14" s="3">
        <v>1.169</v>
      </c>
      <c r="P14" s="5">
        <f>ROUND(O14/S3,4)-1</f>
        <v>0.11319999999999997</v>
      </c>
      <c r="Q14" s="3">
        <v>1.1675</v>
      </c>
      <c r="R14" s="5">
        <f>ROUND(Q14/U3,4)-1</f>
        <v>0.10850000000000004</v>
      </c>
    </row>
    <row r="15" spans="1:22" x14ac:dyDescent="0.25">
      <c r="I15" s="2">
        <v>2</v>
      </c>
      <c r="J15" s="2" t="s">
        <v>24</v>
      </c>
      <c r="K15" s="2">
        <v>1.1599999999999999</v>
      </c>
      <c r="L15" s="5">
        <f>(ROUND(K15/M3,4)-1)</f>
        <v>0.10519999999999996</v>
      </c>
      <c r="M15" s="2">
        <v>1.155</v>
      </c>
      <c r="N15" s="5">
        <f>ROUND(M15/P3,4)-1</f>
        <v>0.1028</v>
      </c>
      <c r="O15" s="3">
        <v>1.1599999999999999</v>
      </c>
      <c r="P15" s="5">
        <f>ROUND(O15/S3,4)-1</f>
        <v>0.10470000000000002</v>
      </c>
      <c r="Q15" s="3">
        <v>1.1492</v>
      </c>
      <c r="R15" s="5">
        <f>ROUND(Q15/U3,4)-1</f>
        <v>9.1199999999999948E-2</v>
      </c>
    </row>
    <row r="16" spans="1:22" x14ac:dyDescent="0.25">
      <c r="I16" s="2">
        <v>3</v>
      </c>
      <c r="J16" s="2" t="s">
        <v>25</v>
      </c>
      <c r="K16" s="2">
        <v>1.1539999999999999</v>
      </c>
      <c r="L16" s="5">
        <f>(ROUND(K16/M3,4)-1)</f>
        <v>9.9499999999999922E-2</v>
      </c>
      <c r="M16" s="2">
        <v>1.145</v>
      </c>
      <c r="N16" s="5">
        <f>ROUND(M16/P3,4)-1</f>
        <v>9.3299999999999939E-2</v>
      </c>
      <c r="O16" s="3">
        <v>1.1499999999999999</v>
      </c>
      <c r="P16" s="5">
        <f>ROUND(O16/S3,4)-1</f>
        <v>9.5099999999999962E-2</v>
      </c>
      <c r="Q16" s="3">
        <v>1.1407</v>
      </c>
      <c r="R16" s="5">
        <f>ROUND(Q16/U3,4)-1</f>
        <v>8.3099999999999952E-2</v>
      </c>
    </row>
    <row r="17" spans="9:18" x14ac:dyDescent="0.25">
      <c r="I17" s="2">
        <v>4</v>
      </c>
      <c r="J17" s="2" t="s">
        <v>26</v>
      </c>
      <c r="K17" s="2">
        <v>1.1379999999999999</v>
      </c>
      <c r="L17" s="5">
        <f>(ROUND(K17/M3,4)-1)</f>
        <v>8.4200000000000053E-2</v>
      </c>
      <c r="M17" s="2">
        <v>1.1347</v>
      </c>
      <c r="N17" s="5">
        <f>ROUND(M17/P3,4)-1</f>
        <v>8.3499999999999908E-2</v>
      </c>
      <c r="O17" s="3">
        <v>1.1364000000000001</v>
      </c>
      <c r="P17" s="5">
        <f>ROUND(O17/S3,4)-1</f>
        <v>8.2200000000000051E-2</v>
      </c>
      <c r="Q17" s="3">
        <v>1.1149</v>
      </c>
      <c r="R17" s="5">
        <f>ROUND(Q17/U3,4)-1</f>
        <v>5.8599999999999985E-2</v>
      </c>
    </row>
    <row r="18" spans="9:18" x14ac:dyDescent="0.25">
      <c r="I18" s="2">
        <v>5</v>
      </c>
      <c r="J18" s="9" t="s">
        <v>22</v>
      </c>
      <c r="K18" s="9">
        <v>1.1200000000000001</v>
      </c>
      <c r="L18" s="10">
        <f>(ROUND(K18/M3,4)-1)</f>
        <v>6.7099999999999937E-2</v>
      </c>
      <c r="M18" s="9">
        <v>1.1220000000000001</v>
      </c>
      <c r="N18" s="10">
        <f>ROUND(M18/P3,4)-1</f>
        <v>7.1299999999999919E-2</v>
      </c>
      <c r="O18" s="11">
        <v>1.127</v>
      </c>
      <c r="P18" s="10">
        <f>ROUND(O18/S3,4)-1</f>
        <v>7.3199999999999932E-2</v>
      </c>
      <c r="Q18" s="3">
        <v>1.0972999999999999</v>
      </c>
      <c r="R18" s="5">
        <f>ROUND(Q18/U3,4)-1</f>
        <v>4.1900000000000048E-2</v>
      </c>
    </row>
  </sheetData>
  <mergeCells count="28">
    <mergeCell ref="J1:L1"/>
    <mergeCell ref="J2:L2"/>
    <mergeCell ref="J3:L3"/>
    <mergeCell ref="S1:T1"/>
    <mergeCell ref="S2:T2"/>
    <mergeCell ref="S3:T3"/>
    <mergeCell ref="M1:O1"/>
    <mergeCell ref="M2:O2"/>
    <mergeCell ref="M3:O3"/>
    <mergeCell ref="P1:R1"/>
    <mergeCell ref="P2:R2"/>
    <mergeCell ref="P3:R3"/>
    <mergeCell ref="O11:P11"/>
    <mergeCell ref="K5:L5"/>
    <mergeCell ref="K6:L6"/>
    <mergeCell ref="M4:N4"/>
    <mergeCell ref="M5:N5"/>
    <mergeCell ref="M6:N6"/>
    <mergeCell ref="P6:Q6"/>
    <mergeCell ref="K11:L11"/>
    <mergeCell ref="M11:N11"/>
    <mergeCell ref="K4:L4"/>
    <mergeCell ref="Q11:R11"/>
    <mergeCell ref="U1:V1"/>
    <mergeCell ref="U2:V2"/>
    <mergeCell ref="U3:V3"/>
    <mergeCell ref="P4:Q4"/>
    <mergeCell ref="P5:Q5"/>
  </mergeCells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FF7B4-5B51-478C-9F75-AC4C53B7B496}">
  <dimension ref="A1:V18"/>
  <sheetViews>
    <sheetView zoomScale="70" zoomScaleNormal="70" workbookViewId="0">
      <selection activeCell="M18" sqref="M18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50.140625" style="29" customWidth="1"/>
    <col min="11" max="11" width="36" style="29" bestFit="1" customWidth="1"/>
    <col min="12" max="12" width="14.5703125" style="29" customWidth="1"/>
    <col min="13" max="13" width="36" style="29" customWidth="1"/>
    <col min="14" max="14" width="16.5703125" style="29" customWidth="1"/>
    <col min="15" max="15" width="25.28515625" style="29" customWidth="1"/>
    <col min="16" max="16" width="30.42578125" style="29" customWidth="1"/>
    <col min="17" max="17" width="13.140625" style="29" customWidth="1"/>
    <col min="18" max="18" width="42.7109375" style="29" customWidth="1"/>
    <col min="19" max="19" width="40" style="29" customWidth="1"/>
    <col min="20" max="20" width="49.140625" style="29" customWidth="1"/>
    <col min="21" max="21" width="53" style="29" customWidth="1"/>
    <col min="22" max="22" width="32.85546875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44"/>
      <c r="J1" s="54" t="s">
        <v>4</v>
      </c>
      <c r="K1" s="65"/>
      <c r="L1" s="55"/>
      <c r="M1" s="54" t="s">
        <v>5</v>
      </c>
      <c r="N1" s="65"/>
      <c r="O1" s="55"/>
      <c r="P1" s="54" t="s">
        <v>5</v>
      </c>
      <c r="Q1" s="65"/>
      <c r="R1" s="55"/>
      <c r="S1" s="54" t="s">
        <v>5</v>
      </c>
      <c r="T1" s="55"/>
      <c r="U1" s="54" t="s">
        <v>7</v>
      </c>
      <c r="V1" s="55"/>
    </row>
    <row r="2" spans="1:22" x14ac:dyDescent="0.25">
      <c r="A2" s="29">
        <v>17</v>
      </c>
      <c r="B2" s="29">
        <v>62</v>
      </c>
      <c r="C2" s="1" t="s">
        <v>3</v>
      </c>
      <c r="I2" s="44" t="s">
        <v>8</v>
      </c>
      <c r="J2" s="54" t="s">
        <v>107</v>
      </c>
      <c r="K2" s="65"/>
      <c r="L2" s="55"/>
      <c r="M2" s="54" t="s">
        <v>107</v>
      </c>
      <c r="N2" s="65"/>
      <c r="O2" s="55"/>
      <c r="P2" s="54" t="s">
        <v>107</v>
      </c>
      <c r="Q2" s="65"/>
      <c r="R2" s="55"/>
      <c r="S2" s="54" t="s">
        <v>107</v>
      </c>
      <c r="T2" s="55"/>
      <c r="U2" s="67" t="s">
        <v>108</v>
      </c>
      <c r="V2" s="67"/>
    </row>
    <row r="3" spans="1:22" ht="37.5" x14ac:dyDescent="0.25">
      <c r="I3" s="4" t="s">
        <v>9</v>
      </c>
      <c r="J3" s="63">
        <v>3.9885000000000002</v>
      </c>
      <c r="K3" s="75"/>
      <c r="L3" s="64"/>
      <c r="M3" s="60">
        <v>4.0199999999999996</v>
      </c>
      <c r="N3" s="61"/>
      <c r="O3" s="62"/>
      <c r="P3" s="63">
        <v>4.0165474589999999</v>
      </c>
      <c r="Q3" s="75"/>
      <c r="R3" s="64"/>
      <c r="S3" s="60">
        <v>4.0595999999999997</v>
      </c>
      <c r="T3" s="62"/>
      <c r="U3" s="76">
        <v>4.0204460697532802</v>
      </c>
      <c r="V3" s="77"/>
    </row>
    <row r="4" spans="1:22" ht="30" x14ac:dyDescent="0.25">
      <c r="I4" s="45" t="s">
        <v>10</v>
      </c>
      <c r="J4" s="44">
        <v>4.1283000000000003</v>
      </c>
      <c r="K4" s="58">
        <f>J4/J3 -1</f>
        <v>3.5050770966528866E-2</v>
      </c>
      <c r="L4" s="59"/>
      <c r="M4" s="54">
        <v>4.1662999999999997</v>
      </c>
      <c r="N4" s="55"/>
      <c r="O4" s="5">
        <f>M4/M3 -1</f>
        <v>3.6393034825870751E-2</v>
      </c>
      <c r="P4" s="76">
        <v>4.1270639972039698</v>
      </c>
      <c r="Q4" s="77"/>
      <c r="R4" s="5">
        <f>ROUND(P4/P3,4) - 1</f>
        <v>2.750000000000008E-2</v>
      </c>
      <c r="S4" s="44">
        <v>4.1694000000000004</v>
      </c>
      <c r="T4" s="5">
        <f>ROUND(S4/S3,4) - 1</f>
        <v>2.6999999999999913E-2</v>
      </c>
      <c r="U4" s="8">
        <v>4.1328225589227099</v>
      </c>
      <c r="V4" s="5">
        <f>U4/U3-1</f>
        <v>2.7951248995693012E-2</v>
      </c>
    </row>
    <row r="5" spans="1:22" x14ac:dyDescent="0.25">
      <c r="I5" s="45" t="s">
        <v>11</v>
      </c>
      <c r="J5" s="44">
        <v>4.1066000000000003</v>
      </c>
      <c r="K5" s="58">
        <f>ROUND(J5/J3,4) - 1</f>
        <v>2.9600000000000071E-2</v>
      </c>
      <c r="L5" s="59"/>
      <c r="M5" s="54">
        <v>4.1256000000000004</v>
      </c>
      <c r="N5" s="55"/>
      <c r="O5" s="5">
        <f>ROUND(M5/M3,4)-1</f>
        <v>2.629999999999999E-2</v>
      </c>
      <c r="P5" s="54">
        <v>4.1261000000000001</v>
      </c>
      <c r="Q5" s="55"/>
      <c r="R5" s="5">
        <f>ROUND(P5/P3,4)-1</f>
        <v>2.7300000000000102E-2</v>
      </c>
      <c r="S5" s="44">
        <v>4.1599000000000004</v>
      </c>
      <c r="T5" s="5">
        <f>ROUND(S5/S3,4)-1</f>
        <v>2.4699999999999944E-2</v>
      </c>
      <c r="U5" s="8">
        <v>4.1220999999999997</v>
      </c>
      <c r="V5" s="5">
        <f>U5/U3-1</f>
        <v>2.5284241719217393E-2</v>
      </c>
    </row>
    <row r="6" spans="1:22" ht="30" x14ac:dyDescent="0.25">
      <c r="I6" s="45" t="s">
        <v>12</v>
      </c>
      <c r="J6" s="44">
        <v>4.5655000000000001</v>
      </c>
      <c r="K6" s="58">
        <f>ROUND(J6/J3,4)-1</f>
        <v>0.14470000000000005</v>
      </c>
      <c r="L6" s="59"/>
      <c r="M6" s="54">
        <v>4.5660999999999996</v>
      </c>
      <c r="N6" s="55"/>
      <c r="O6" s="5">
        <f>ROUND(M6/M3,4)-1</f>
        <v>0.13579999999999992</v>
      </c>
      <c r="P6" s="54">
        <v>4.5572999999999997</v>
      </c>
      <c r="Q6" s="55"/>
      <c r="R6" s="5">
        <f>ROUND(P6/P3,4)-1</f>
        <v>0.13460000000000005</v>
      </c>
      <c r="S6" s="44">
        <v>4.6017000000000001</v>
      </c>
      <c r="T6" s="5">
        <f>ROUND(S6/S3,4)-1</f>
        <v>0.13349999999999995</v>
      </c>
      <c r="U6" s="8">
        <v>4.6048999999999998</v>
      </c>
      <c r="V6" s="5">
        <f>U6/U3-1</f>
        <v>0.14537041912928461</v>
      </c>
    </row>
    <row r="11" spans="1:22" x14ac:dyDescent="0.25">
      <c r="I11" s="45" t="s">
        <v>13</v>
      </c>
      <c r="J11" s="45" t="s">
        <v>14</v>
      </c>
      <c r="K11" s="56" t="s">
        <v>17</v>
      </c>
      <c r="L11" s="57"/>
      <c r="M11" s="56" t="s">
        <v>18</v>
      </c>
      <c r="N11" s="57"/>
      <c r="O11" s="54" t="s">
        <v>19</v>
      </c>
      <c r="P11" s="55"/>
      <c r="Q11" s="54" t="s">
        <v>36</v>
      </c>
      <c r="R11" s="55"/>
    </row>
    <row r="12" spans="1:22" ht="30" x14ac:dyDescent="0.25">
      <c r="I12" s="45" t="s">
        <v>16</v>
      </c>
      <c r="J12" s="45" t="s">
        <v>15</v>
      </c>
      <c r="K12" s="7">
        <v>4.1420308652738198</v>
      </c>
      <c r="L12" s="5">
        <f>K12/M3-1</f>
        <v>3.035593663527858E-2</v>
      </c>
      <c r="M12" s="7">
        <v>4.1354939247427502</v>
      </c>
      <c r="N12" s="5">
        <f>M12/P3-1</f>
        <v>2.9614106880829549E-2</v>
      </c>
      <c r="O12" s="8">
        <v>4.1721960256608996</v>
      </c>
      <c r="P12" s="5">
        <f>O12/S3-1</f>
        <v>2.7735743832126403E-2</v>
      </c>
      <c r="Q12" s="8">
        <v>4.1393162720710501</v>
      </c>
      <c r="R12" s="5">
        <f>ROUND(Q12/U3,4)-1</f>
        <v>2.9600000000000071E-2</v>
      </c>
    </row>
    <row r="13" spans="1:22" x14ac:dyDescent="0.25">
      <c r="I13" s="45" t="s">
        <v>20</v>
      </c>
      <c r="J13" s="46" t="s">
        <v>15</v>
      </c>
      <c r="K13" s="7">
        <v>4.12</v>
      </c>
      <c r="L13" s="22">
        <f>K13/M3-1</f>
        <v>2.4875621890547484E-2</v>
      </c>
      <c r="M13" s="7">
        <v>4.1186999999999996</v>
      </c>
      <c r="N13" s="5">
        <f>M13/P3-1</f>
        <v>2.5432922688639836E-2</v>
      </c>
      <c r="O13" s="8">
        <v>4.1646000000000001</v>
      </c>
      <c r="P13" s="5">
        <f>O13/S3-1</f>
        <v>2.5864617203665397E-2</v>
      </c>
      <c r="Q13" s="8">
        <v>4.1280000000000001</v>
      </c>
      <c r="R13" s="5">
        <f>Q13/U3-1</f>
        <v>2.6751740573234484E-2</v>
      </c>
    </row>
    <row r="14" spans="1:22" x14ac:dyDescent="0.25">
      <c r="I14" s="45">
        <v>1</v>
      </c>
      <c r="J14" s="46" t="s">
        <v>109</v>
      </c>
      <c r="K14" s="46">
        <v>4.1036000000000001</v>
      </c>
      <c r="L14" s="22">
        <f>(ROUND(K14/M3,4)-1)</f>
        <v>2.079999999999993E-2</v>
      </c>
      <c r="M14" s="46">
        <v>4.1147</v>
      </c>
      <c r="N14" s="5">
        <f>ROUND(M14/P3,4)-1</f>
        <v>2.4399999999999977E-2</v>
      </c>
      <c r="O14" s="47">
        <v>4.1399999999999997</v>
      </c>
      <c r="P14" s="5">
        <f>ROUND(O14/S3,4)-1</f>
        <v>1.980000000000004E-2</v>
      </c>
      <c r="Q14" s="8">
        <v>4.1271000000000004</v>
      </c>
      <c r="R14" s="5">
        <f>ROUND(Q14/U3,4)-1</f>
        <v>2.6499999999999968E-2</v>
      </c>
    </row>
    <row r="15" spans="1:22" x14ac:dyDescent="0.25">
      <c r="I15" s="13">
        <v>2</v>
      </c>
      <c r="J15" s="46" t="s">
        <v>113</v>
      </c>
      <c r="K15" s="46">
        <v>4.1007999999999996</v>
      </c>
      <c r="L15" s="22">
        <f>(ROUND(K15/M3,4)-1)</f>
        <v>2.0100000000000007E-2</v>
      </c>
      <c r="M15" s="46">
        <v>4.1033999999999997</v>
      </c>
      <c r="N15" s="22">
        <f>ROUND(M15/P3,4)-1</f>
        <v>2.1600000000000064E-2</v>
      </c>
      <c r="O15" s="47">
        <v>4.1353</v>
      </c>
      <c r="P15" s="22">
        <f>ROUND(O15/S3,4)-1</f>
        <v>1.859999999999995E-2</v>
      </c>
      <c r="Q15" s="47">
        <v>4.1045999999999996</v>
      </c>
      <c r="R15" s="22">
        <f>ROUND(Q15/U3,4)-1</f>
        <v>2.0899999999999919E-2</v>
      </c>
    </row>
    <row r="16" spans="1:22" x14ac:dyDescent="0.25">
      <c r="I16" s="13">
        <v>3</v>
      </c>
      <c r="J16" s="46" t="s">
        <v>110</v>
      </c>
      <c r="K16" s="46">
        <v>4.0851499999999996</v>
      </c>
      <c r="L16" s="22">
        <f>(ROUND(K16/M3,4)-1)</f>
        <v>1.6199999999999992E-2</v>
      </c>
      <c r="M16" s="46">
        <v>4.0891000000000002</v>
      </c>
      <c r="N16" s="22">
        <f>ROUND(M16/P3,4)-1</f>
        <v>1.8100000000000005E-2</v>
      </c>
      <c r="O16" s="47">
        <v>4.1097000000000001</v>
      </c>
      <c r="P16" s="22">
        <f>ROUND(O16/S3,4)-1</f>
        <v>1.2299999999999978E-2</v>
      </c>
      <c r="Q16" s="47">
        <v>4.09</v>
      </c>
      <c r="R16" s="22">
        <f>ROUND(Q16/U3,4)-1</f>
        <v>1.7300000000000093E-2</v>
      </c>
    </row>
    <row r="17" spans="9:18" x14ac:dyDescent="0.25">
      <c r="I17" s="46">
        <v>4</v>
      </c>
      <c r="J17" s="46" t="s">
        <v>111</v>
      </c>
      <c r="K17" s="46">
        <v>4.0810000000000004</v>
      </c>
      <c r="L17" s="22">
        <f>(ROUND(K17/M3,4)-1)</f>
        <v>1.5200000000000102E-2</v>
      </c>
      <c r="M17" s="46">
        <v>4.0631000000000004</v>
      </c>
      <c r="N17" s="22">
        <f>ROUND(M17/P3,4)-1</f>
        <v>1.1600000000000055E-2</v>
      </c>
      <c r="O17" s="47">
        <v>4.0878500000000004</v>
      </c>
      <c r="P17" s="22">
        <f>ROUND(O17/S3,4)-1</f>
        <v>6.9999999999998952E-3</v>
      </c>
      <c r="Q17" s="47">
        <v>4.0765000000000002</v>
      </c>
      <c r="R17" s="22">
        <f>ROUND(Q17/U3,4)-1</f>
        <v>1.3900000000000023E-2</v>
      </c>
    </row>
    <row r="18" spans="9:18" x14ac:dyDescent="0.25">
      <c r="I18" s="46">
        <v>5</v>
      </c>
      <c r="J18" s="46" t="s">
        <v>112</v>
      </c>
      <c r="K18" s="46">
        <v>4.0629</v>
      </c>
      <c r="L18" s="22">
        <f>(ROUND(K18/M3,4)-1)</f>
        <v>1.0699999999999932E-2</v>
      </c>
      <c r="M18" s="46">
        <v>4.0589000000000004</v>
      </c>
      <c r="N18" s="22">
        <f>ROUND(M18/P3,4)-1</f>
        <v>1.0499999999999954E-2</v>
      </c>
      <c r="O18" s="47">
        <v>4.0769000000000002</v>
      </c>
      <c r="P18" s="22">
        <f>ROUND(O18/S3,4)-1</f>
        <v>4.2999999999999705E-3</v>
      </c>
      <c r="Q18" s="47">
        <v>4.0507999999999997</v>
      </c>
      <c r="R18" s="22">
        <f>ROUND(Q18/U3,4)-1</f>
        <v>7.5000000000000622E-3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U3:V3"/>
    <mergeCell ref="S1:T1"/>
    <mergeCell ref="U1:V1"/>
    <mergeCell ref="J2:L2"/>
    <mergeCell ref="M2:O2"/>
    <mergeCell ref="P2:R2"/>
    <mergeCell ref="S2:T2"/>
    <mergeCell ref="U2:V2"/>
    <mergeCell ref="J1:L1"/>
    <mergeCell ref="M1:O1"/>
    <mergeCell ref="P1:R1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China_Telecom_gravity_1024LP</vt:lpstr>
      <vt:lpstr>China_Telecom_cstm_bimodal_2</vt:lpstr>
      <vt:lpstr>GEANT_gravity_2048LP</vt:lpstr>
      <vt:lpstr>GEANT_gravity_1024LP</vt:lpstr>
      <vt:lpstr>GEANT_cstm_bimodal_2048LP</vt:lpstr>
      <vt:lpstr>ScaleFree30Nodes_gravity_1024LP</vt:lpstr>
      <vt:lpstr>ScaleFree30_cstm_bimodal_4096LP</vt:lpstr>
      <vt:lpstr>GoodNet_Gravity_1024LP</vt:lpstr>
      <vt:lpstr>GoodNet_Bimodal_4096LP</vt:lpstr>
      <vt:lpstr>GoodNet_cstm_Bimodal_1024LP_2</vt:lpstr>
      <vt:lpstr>GoodNet_cstm_Bimodal_4096LP</vt:lpstr>
      <vt:lpstr>GoodNet_cstm_Bimodal_1024LP</vt:lpstr>
      <vt:lpstr>Claranet_Gravity_1024LP</vt:lpstr>
      <vt:lpstr>Claranet_bimodal_4096L</vt:lpstr>
      <vt:lpstr>Claranet_cstm_bimodal_4096LP</vt:lpstr>
      <vt:lpstr>Claranet_cstm_bimodal_1024LP</vt:lpstr>
      <vt:lpstr>T-lex_Gravity_1024LP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IdoYe</cp:lastModifiedBy>
  <dcterms:created xsi:type="dcterms:W3CDTF">2021-11-10T09:03:54Z</dcterms:created>
  <dcterms:modified xsi:type="dcterms:W3CDTF">2021-12-16T18:52:24Z</dcterms:modified>
</cp:coreProperties>
</file>