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39AD7C78-3801-46F1-93BF-E4C591885D7E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gravity_1024LP" sheetId="4" r:id="rId1"/>
    <sheet name="China_Telecom_cstm_bimodal_2" sheetId="25" r:id="rId2"/>
    <sheet name="China_Telecom_cstm_bimodal_1" sheetId="24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cstm_bimodal_4096LP" sheetId="21" r:id="rId14"/>
    <sheet name="Claranet_cstm_bimodal_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8" i="24"/>
  <c r="P18" i="24"/>
  <c r="N18" i="24"/>
  <c r="L18" i="24"/>
  <c r="R17" i="24"/>
  <c r="P17" i="24"/>
  <c r="N17" i="24"/>
  <c r="L17" i="24"/>
  <c r="R16" i="24"/>
  <c r="P16" i="24"/>
  <c r="N16" i="24"/>
  <c r="L16" i="24"/>
  <c r="R15" i="24"/>
  <c r="P15" i="24"/>
  <c r="N15" i="24"/>
  <c r="L15" i="24"/>
  <c r="R14" i="24"/>
  <c r="P14" i="24"/>
  <c r="N14" i="24"/>
  <c r="L14" i="24"/>
  <c r="R13" i="24"/>
  <c r="P13" i="24"/>
  <c r="N13" i="24"/>
  <c r="L13" i="24"/>
  <c r="R12" i="24"/>
  <c r="P12" i="24"/>
  <c r="N12" i="24"/>
  <c r="L12" i="24"/>
  <c r="V6" i="24"/>
  <c r="T6" i="24"/>
  <c r="R6" i="24"/>
  <c r="O6" i="24"/>
  <c r="K6" i="24"/>
  <c r="V5" i="24"/>
  <c r="T5" i="24"/>
  <c r="R5" i="24"/>
  <c r="O5" i="24"/>
  <c r="K5" i="24"/>
  <c r="V4" i="24"/>
  <c r="T4" i="24"/>
  <c r="R4" i="24"/>
  <c r="O4" i="24"/>
  <c r="K4" i="24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<sst xmlns="http://schemas.openxmlformats.org/spreadsheetml/2006/main" count="533" uniqueCount="110">
  <si>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</si>
  <si>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</si>
  <si>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</si>
  <si>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</si>
  <si>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</si>
  <si>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</si>
  <si>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</si>
  <si>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</si>
  <si>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</si>
  <si>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</si>
  <si>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</si>
  <si>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</si>
  <si>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</si>
  <si>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</si>
  <si>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</si>
  <si>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</si>
  <si>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</si>
  <si>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</si>
  <si>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</si>
  <si>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</si>
  <si>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</si>
  <si>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</si>
  <si>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</si>
  <si>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</si>
  <si>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</si>
  <si>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</si>
  <si>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</si>
  <si>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</si>
  <si>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</si>
  <si>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</si>
  <si>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</si>
  <si>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</si>
  <si>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</si>
  <si>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</si>
  <si>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</si>
  <si>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</si>
  <si>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</si>
  <si>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</si>
  <si>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</si>
  <si>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</si>
  <si>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</si>
  <si>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</si>
  <si>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</si>
  <si>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</si>
  <si>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</si>
  <si>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</si>
  <si>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</si>
  <si>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</si>
  <si>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</si>
  <si>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</si>
  <si>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</si>
  <si>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</si>
  <si>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</si>
  <si>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</si>
  <si>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</si>
  <si>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</si>
  <si>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</si>
  <si>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</si>
  <si>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</si>
  <si>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</si>
  <si>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</si>
  <si>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</si>
  <si>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</si>
  <si>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</si>
  <si>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</si>
  <si>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</si>
  <si>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</si>
  <si>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</si>
  <si>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</si>
  <si>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</si>
  <si>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</si>
  <si>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</si>
  <si>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</si>
  <si>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</si>
  <si>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</si>
  <si>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</si>
  <si>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</si>
  <si>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</si>
  <si>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</si>
  <si>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</si>
  <si>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</si>
  <si>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</si>
  <si>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</si>
  <si>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</si>
  <si>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</si>
  <si>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</si>
  <si>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</si>
  <si>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</si>
  <si>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</si>
  <si>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</si>
  <si>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</si>
  <si>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</si>
  <si>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</si>
  <si>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</si>
  <si>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</si>
  <si>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</si>
  <si>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</si>
  <si>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</si>
  <si>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</si>
  <si>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</si>
  <si>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 xml:space="preserve"> Bimodal Traffic, 1024 TMs, 40% sparsity G_1 (2.0,0.2)  G_2 (0.2,0.02)</t>
  </si>
  <si>
    <t>(0, 2, 4, 9)  19.7805</t>
  </si>
  <si>
    <t xml:space="preserve"> Bimodal Traffic, 1024 TMs, 30% sparsity G_1 (2.0,0.2)  G_2 (0.2,0.02)</t>
  </si>
  <si>
    <t>(2, 4, 9) 20.2397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</si>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</sst>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/>
    </xf>
    <xf numFmtId="10" fontId="1" fillId="7" borderId="1" xfId="2" applyNumberFormat="1" applyFont="1" applyFill="1" applyBorder="1" applyAlignment="1">
      <alignment horizontal="center" vertical="center"/>
    </xf>
    <xf numFmtId="10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66" fontId="1" fillId="8" borderId="1" xfId="1" applyNumberFormat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China_Telecom_cstm_bimodal_1!$L$12:$L$18</c:f>
              <c:numCache>
                <c:formatCode>0.00%</c:formatCode>
                <c:ptCount val="7"/>
                <c:pt idx="0">
                  <c:v>4.472984568467453E-3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4-4F8A-AAA0-A885EA8F59E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China_Telecom_cstm_bimodal_1!$N$12:$N$18</c:f>
              <c:numCache>
                <c:formatCode>0.00%</c:formatCode>
                <c:ptCount val="7"/>
                <c:pt idx="0">
                  <c:v>4.9902447207808009E-3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4-4F8A-AAA0-A885EA8F59E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China_Telecom_cstm_bimodal_1!$P$12:$P$18</c:f>
              <c:numCache>
                <c:formatCode>0.00%</c:formatCode>
                <c:ptCount val="7"/>
                <c:pt idx="0">
                  <c:v>5.4412128002228055E-3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4-4F8A-AAA0-A885EA8F59E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China_Telecom_cstm_bimodal_1!$R$12:$R$18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4-4F8A-AAA0-A885EA8F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0.17225518334475654</c:v>
                </c:pt>
                <c:pt idx="3">
                  <c:v>0.11399074708704582</c:v>
                </c:pt>
                <c:pt idx="4">
                  <c:v>8.3774203221384402E-2</c:v>
                </c:pt>
                <c:pt idx="5">
                  <c:v>5.9185443797121318E-2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C22BE-36F9-4A0C-8BEB-80B317A3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34944-9EEF-48EF-9320-28DF3ABC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96A3A0-ACD3-4A37-9926-70F6F23D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v>1.4016999999999999</v>
      </c>
      <c r="K3" s="51"/>
      <c r="L3" s="52"/>
      <c r="M3" s="50">
        <v>1.4092</v>
      </c>
      <c r="N3" s="51"/>
      <c r="O3" s="52"/>
      <c r="P3" s="50">
        <v>1.4108000000000001</v>
      </c>
      <c r="Q3" s="51"/>
      <c r="R3" s="52"/>
      <c r="S3" s="53">
        <v>1.4048</v>
      </c>
      <c r="T3" s="54"/>
      <c r="U3" s="44">
        <v>1.4016999999999999</v>
      </c>
      <c r="V3" s="45"/>
    </row>
    <row r="4" spans="1:22" ht="30" x14ac:dyDescent="0.25">
      <c r="I4" s="2" t="s">
        <v>10</v>
      </c>
      <c r="J4" s="3">
        <v>6.8305999999999996</v>
      </c>
      <c r="K4" s="48">
        <f>ROUND(J4/J3,4)-1</f>
        <v>3.8731</v>
      </c>
      <c r="L4" s="49"/>
      <c r="M4" s="44">
        <v>7.6843000000000004</v>
      </c>
      <c r="N4" s="45"/>
      <c r="O4" s="5">
        <f>ROUND(M4/M3,4)-1</f>
        <v>4.4530000000000003</v>
      </c>
      <c r="P4" s="44">
        <v>7.6825999999999999</v>
      </c>
      <c r="Q4" s="45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48">
        <f>ROUND(J5/J3,4)-1</f>
        <v>0.53109999999999991</v>
      </c>
      <c r="L5" s="49"/>
      <c r="M5" s="44">
        <v>2.1528999999999998</v>
      </c>
      <c r="N5" s="45"/>
      <c r="O5" s="5">
        <f>ROUND(M5/M3,4)-1</f>
        <v>0.52770000000000006</v>
      </c>
      <c r="P5" s="44">
        <v>2.153</v>
      </c>
      <c r="Q5" s="45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48">
        <f>ROUND(J6/J3,4)-1</f>
        <v>0.63369999999999993</v>
      </c>
      <c r="L6" s="49"/>
      <c r="M6" s="44">
        <v>2.2345000000000002</v>
      </c>
      <c r="N6" s="45"/>
      <c r="O6" s="5">
        <f>ROUND(M6/M3,4)-1</f>
        <v>0.58570000000000011</v>
      </c>
      <c r="P6" s="44">
        <v>2.23</v>
      </c>
      <c r="Q6" s="45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42">
        <v>2.0163000000000002</v>
      </c>
      <c r="R12" s="22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42">
        <v>1.7562</v>
      </c>
      <c r="R13" s="22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42">
        <v>1.718</v>
      </c>
      <c r="R14" s="22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43">
        <v>1.643</v>
      </c>
      <c r="R15" s="22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43">
        <v>1.5871</v>
      </c>
      <c r="R16" s="22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42">
        <v>1.5430999999999999</v>
      </c>
      <c r="R17" s="22">
        <f>Q17/U3-1</f>
        <v>0.10087750588571009</v>
      </c>
    </row>
    <row r="18" spans="9:18" x14ac:dyDescent="0.25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44" t="s">
        <v>52</v>
      </c>
      <c r="K2" s="55"/>
      <c r="L2" s="45"/>
      <c r="M2" s="44" t="s">
        <v>52</v>
      </c>
      <c r="N2" s="55"/>
      <c r="O2" s="45"/>
      <c r="P2" s="44" t="s">
        <v>52</v>
      </c>
      <c r="Q2" s="55"/>
      <c r="R2" s="45"/>
      <c r="S2" s="44" t="s">
        <v>52</v>
      </c>
      <c r="T2" s="45"/>
      <c r="U2" s="44" t="s">
        <v>52</v>
      </c>
      <c r="V2" s="45"/>
    </row>
    <row r="3" spans="1:22" ht="37.5" x14ac:dyDescent="0.25">
      <c r="I3" s="4" t="s">
        <v>9</v>
      </c>
      <c r="J3" s="53">
        <v>1.3595999999999999</v>
      </c>
      <c r="K3" s="65"/>
      <c r="L3" s="54"/>
      <c r="M3" s="50">
        <v>1.365</v>
      </c>
      <c r="N3" s="51"/>
      <c r="O3" s="52"/>
      <c r="P3" s="62">
        <v>1.3514125075416099</v>
      </c>
      <c r="Q3" s="63"/>
      <c r="R3" s="64"/>
      <c r="S3" s="62">
        <v>1.3651251654597301</v>
      </c>
      <c r="T3" s="64"/>
      <c r="U3" s="44">
        <v>1.3535999999999999</v>
      </c>
      <c r="V3" s="45"/>
    </row>
    <row r="4" spans="1:22" ht="30" x14ac:dyDescent="0.25">
      <c r="I4" s="2" t="s">
        <v>10</v>
      </c>
      <c r="J4" s="3">
        <v>1.4525999999999999</v>
      </c>
      <c r="K4" s="48">
        <f>J4/J3 -1</f>
        <v>6.8402471315092583E-2</v>
      </c>
      <c r="L4" s="49"/>
      <c r="M4" s="44">
        <v>1.4593</v>
      </c>
      <c r="N4" s="45"/>
      <c r="O4" s="5">
        <f>M4/M3 -1</f>
        <v>6.908424908424915E-2</v>
      </c>
      <c r="P4" s="60">
        <v>1.4406216981198601</v>
      </c>
      <c r="Q4" s="61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48">
        <f>ROUND(J5/J3,4) - 1</f>
        <v>4.3199999999999905E-2</v>
      </c>
      <c r="L5" s="49"/>
      <c r="M5" s="44">
        <v>1.4261999999999999</v>
      </c>
      <c r="N5" s="45"/>
      <c r="O5" s="5">
        <f>ROUND(M5/M3,4)-1</f>
        <v>4.4799999999999951E-2</v>
      </c>
      <c r="P5" s="44">
        <v>1.4086000000000001</v>
      </c>
      <c r="Q5" s="45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48">
        <f>ROUND(J6/J3,4)-1</f>
        <v>0.20900000000000007</v>
      </c>
      <c r="L6" s="49"/>
      <c r="M6" s="44">
        <v>1.6247</v>
      </c>
      <c r="N6" s="45"/>
      <c r="O6" s="5">
        <f>ROUND(M6/M3,4)-1</f>
        <v>0.19029999999999991</v>
      </c>
      <c r="P6" s="44">
        <v>1.6135999999999999</v>
      </c>
      <c r="Q6" s="45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44" t="s">
        <v>59</v>
      </c>
      <c r="K2" s="55"/>
      <c r="L2" s="45"/>
      <c r="M2" s="44" t="s">
        <v>59</v>
      </c>
      <c r="N2" s="55"/>
      <c r="O2" s="45"/>
      <c r="P2" s="44" t="s">
        <v>59</v>
      </c>
      <c r="Q2" s="55"/>
      <c r="R2" s="45"/>
      <c r="S2" s="44" t="s">
        <v>59</v>
      </c>
      <c r="T2" s="45"/>
      <c r="U2" s="57" t="s">
        <v>77</v>
      </c>
      <c r="V2" s="57"/>
    </row>
    <row r="3" spans="1:22" ht="37.5" x14ac:dyDescent="0.25">
      <c r="I3" s="4" t="s">
        <v>9</v>
      </c>
      <c r="J3" s="53">
        <v>1.7427999999999999</v>
      </c>
      <c r="K3" s="65"/>
      <c r="L3" s="54"/>
      <c r="M3" s="50">
        <v>1.7568999999999999</v>
      </c>
      <c r="N3" s="51"/>
      <c r="O3" s="52"/>
      <c r="P3" s="50">
        <v>1.7190000000000001</v>
      </c>
      <c r="Q3" s="51"/>
      <c r="R3" s="52"/>
      <c r="S3" s="50">
        <v>1.7482</v>
      </c>
      <c r="T3" s="52"/>
      <c r="U3" s="44">
        <v>1.76234872603957</v>
      </c>
      <c r="V3" s="45"/>
    </row>
    <row r="4" spans="1:22" ht="30" x14ac:dyDescent="0.25">
      <c r="I4" s="2" t="s">
        <v>10</v>
      </c>
      <c r="J4" s="30">
        <v>1.9646999999999999</v>
      </c>
      <c r="K4" s="48">
        <f>J4/J3 -1</f>
        <v>0.12732384668349783</v>
      </c>
      <c r="L4" s="49"/>
      <c r="M4" s="44">
        <v>1.9716</v>
      </c>
      <c r="N4" s="45"/>
      <c r="O4" s="5">
        <f>M4/M3 -1</f>
        <v>0.12220388183732722</v>
      </c>
      <c r="P4" s="44">
        <v>1.9383999999999999</v>
      </c>
      <c r="Q4" s="45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48">
        <f>ROUND(J5/J3,4) - 1</f>
        <v>4.8699999999999966E-2</v>
      </c>
      <c r="L5" s="49"/>
      <c r="M5" s="44">
        <v>1.8434999999999999</v>
      </c>
      <c r="N5" s="45"/>
      <c r="O5" s="5">
        <f>ROUND(M5/M3,4)-1</f>
        <v>4.9299999999999899E-2</v>
      </c>
      <c r="P5" s="44">
        <v>1.8077000000000001</v>
      </c>
      <c r="Q5" s="45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48">
        <f>ROUND(J6/J3,4)-1</f>
        <v>0.33299999999999996</v>
      </c>
      <c r="L6" s="49"/>
      <c r="M6" s="44">
        <v>2.3214999999999999</v>
      </c>
      <c r="N6" s="45"/>
      <c r="O6" s="5">
        <f>ROUND(M6/M3,4)-1</f>
        <v>0.32139999999999991</v>
      </c>
      <c r="P6" s="44">
        <v>2.3069000000000002</v>
      </c>
      <c r="Q6" s="4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A52" sqref="A52:XFD52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57" t="s">
        <v>7</v>
      </c>
      <c r="V1" s="57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44" t="s">
        <v>59</v>
      </c>
      <c r="K2" s="55"/>
      <c r="L2" s="45"/>
      <c r="M2" s="44" t="s">
        <v>59</v>
      </c>
      <c r="N2" s="55"/>
      <c r="O2" s="45"/>
      <c r="P2" s="44" t="s">
        <v>59</v>
      </c>
      <c r="Q2" s="55"/>
      <c r="R2" s="45"/>
      <c r="S2" s="44" t="s">
        <v>59</v>
      </c>
      <c r="T2" s="45"/>
      <c r="U2" s="57" t="s">
        <v>59</v>
      </c>
      <c r="V2" s="57"/>
      <c r="W2" s="29"/>
    </row>
    <row r="3" spans="1:23" ht="18.75" x14ac:dyDescent="0.25">
      <c r="I3" s="4" t="s">
        <v>9</v>
      </c>
      <c r="J3" s="53">
        <v>1.7427999999999999</v>
      </c>
      <c r="K3" s="65"/>
      <c r="L3" s="54"/>
      <c r="M3" s="50">
        <v>1.7568999999999999</v>
      </c>
      <c r="N3" s="51"/>
      <c r="O3" s="52"/>
      <c r="P3" s="50">
        <v>1.7190000000000001</v>
      </c>
      <c r="Q3" s="51"/>
      <c r="R3" s="52"/>
      <c r="S3" s="50">
        <v>1.7482</v>
      </c>
      <c r="T3" s="52"/>
      <c r="U3" s="44">
        <v>1.7783</v>
      </c>
      <c r="V3" s="45"/>
      <c r="W3" s="29"/>
    </row>
    <row r="4" spans="1:23" ht="30" x14ac:dyDescent="0.25">
      <c r="I4" s="2" t="s">
        <v>10</v>
      </c>
      <c r="J4" s="3">
        <v>1.9646999999999999</v>
      </c>
      <c r="K4" s="48">
        <f>J4/J3 -1</f>
        <v>0.12732384668349783</v>
      </c>
      <c r="L4" s="49"/>
      <c r="M4" s="44">
        <v>1.9716</v>
      </c>
      <c r="N4" s="45"/>
      <c r="O4" s="5">
        <f>M4/M3 -1</f>
        <v>0.12220388183732722</v>
      </c>
      <c r="P4" s="44">
        <v>1.9383999999999999</v>
      </c>
      <c r="Q4" s="45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48">
        <f>ROUND(J5/J3,4) - 1</f>
        <v>4.8699999999999966E-2</v>
      </c>
      <c r="L5" s="49"/>
      <c r="M5" s="44">
        <v>1.8434999999999999</v>
      </c>
      <c r="N5" s="45"/>
      <c r="O5" s="5">
        <f>ROUND(M5/M3,4)-1</f>
        <v>4.9299999999999899E-2</v>
      </c>
      <c r="P5" s="44">
        <v>1.8077000000000001</v>
      </c>
      <c r="Q5" s="45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48">
        <f>ROUND(J6/J3,4)-1</f>
        <v>0.33299999999999996</v>
      </c>
      <c r="L6" s="49"/>
      <c r="M6" s="44">
        <v>2.3214999999999999</v>
      </c>
      <c r="N6" s="45"/>
      <c r="O6" s="5">
        <f>ROUND(M6/M3,4)-1</f>
        <v>0.32139999999999991</v>
      </c>
      <c r="P6" s="44">
        <v>2.3069000000000002</v>
      </c>
      <c r="Q6" s="4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v>1.5758657990203599</v>
      </c>
      <c r="K3" s="51"/>
      <c r="L3" s="52"/>
      <c r="M3" s="50">
        <v>1.5974999999999999</v>
      </c>
      <c r="N3" s="51"/>
      <c r="O3" s="52"/>
      <c r="P3" s="50">
        <v>1.59002881643003</v>
      </c>
      <c r="Q3" s="51"/>
      <c r="R3" s="52"/>
      <c r="S3" s="50">
        <v>1.59024985946683</v>
      </c>
      <c r="T3" s="52"/>
      <c r="U3" s="50">
        <v>1.5943000000000001</v>
      </c>
      <c r="V3" s="52"/>
    </row>
    <row r="4" spans="1:22" ht="30" x14ac:dyDescent="0.25">
      <c r="I4" s="2" t="s">
        <v>10</v>
      </c>
      <c r="J4" s="3">
        <v>2.7644269401354302</v>
      </c>
      <c r="K4" s="48">
        <f>ROUND(J4/J3,4)-1</f>
        <v>0.75419999999999998</v>
      </c>
      <c r="L4" s="49"/>
      <c r="M4" s="44">
        <v>2.7111999999999998</v>
      </c>
      <c r="N4" s="45"/>
      <c r="O4" s="5">
        <f>ROUND(M4/M3,4)-1</f>
        <v>0.69720000000000004</v>
      </c>
      <c r="P4" s="44">
        <v>2.75520184353182</v>
      </c>
      <c r="Q4" s="45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48">
        <f>ROUND(J5/J3,4)-1</f>
        <v>0.32679999999999998</v>
      </c>
      <c r="L5" s="49"/>
      <c r="M5" s="44">
        <v>2.1181999999999999</v>
      </c>
      <c r="N5" s="45"/>
      <c r="O5" s="5">
        <f>ROUND(M5/M3,4)-1</f>
        <v>0.32590000000000008</v>
      </c>
      <c r="P5" s="44">
        <v>2.105</v>
      </c>
      <c r="Q5" s="45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48">
        <f>ROUND(J6/J3,4)-1</f>
        <v>0.27069999999999994</v>
      </c>
      <c r="L6" s="49"/>
      <c r="M6" s="44">
        <v>2.0304000000000002</v>
      </c>
      <c r="N6" s="45"/>
      <c r="O6" s="5">
        <f>ROUND(M6/M3,4)-1</f>
        <v>0.27099999999999991</v>
      </c>
      <c r="P6" s="44">
        <v>2.0093999999999999</v>
      </c>
      <c r="Q6" s="45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44" t="s">
        <v>69</v>
      </c>
      <c r="K2" s="55"/>
      <c r="L2" s="45"/>
      <c r="M2" s="44" t="s">
        <v>69</v>
      </c>
      <c r="N2" s="55"/>
      <c r="O2" s="45"/>
      <c r="P2" s="44" t="s">
        <v>69</v>
      </c>
      <c r="Q2" s="55"/>
      <c r="R2" s="45"/>
      <c r="S2" s="44" t="s">
        <v>70</v>
      </c>
      <c r="T2" s="45"/>
      <c r="U2" s="44" t="s">
        <v>79</v>
      </c>
      <c r="V2" s="45"/>
    </row>
    <row r="3" spans="1:22" ht="37.5" x14ac:dyDescent="0.25">
      <c r="I3" s="4" t="s">
        <v>9</v>
      </c>
      <c r="J3" s="50">
        <v>1.3918999999999999</v>
      </c>
      <c r="K3" s="51"/>
      <c r="L3" s="52"/>
      <c r="M3" s="50">
        <v>1.4401999999999999</v>
      </c>
      <c r="N3" s="51"/>
      <c r="O3" s="52"/>
      <c r="P3" s="50">
        <v>1.4033</v>
      </c>
      <c r="Q3" s="51"/>
      <c r="R3" s="52"/>
      <c r="S3" s="50">
        <v>1.409</v>
      </c>
      <c r="T3" s="52"/>
      <c r="U3" s="50">
        <v>1.423</v>
      </c>
      <c r="V3" s="52"/>
    </row>
    <row r="4" spans="1:22" ht="30" x14ac:dyDescent="0.25">
      <c r="I4" s="2" t="s">
        <v>10</v>
      </c>
      <c r="J4" s="3">
        <v>2.1012</v>
      </c>
      <c r="K4" s="48">
        <f>ROUND(J4/J3,4)-1</f>
        <v>0.50960000000000005</v>
      </c>
      <c r="L4" s="49"/>
      <c r="M4" s="44">
        <v>2.1937000000000002</v>
      </c>
      <c r="N4" s="45"/>
      <c r="O4" s="5">
        <f>ROUND(M4/M3,4)-1</f>
        <v>0.52320000000000011</v>
      </c>
      <c r="P4" s="44">
        <v>2.1276999999999999</v>
      </c>
      <c r="Q4" s="4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48">
        <f>ROUND(J5/J3,4)-1</f>
        <v>0.16759999999999997</v>
      </c>
      <c r="L5" s="49"/>
      <c r="M5" s="44">
        <v>1.6619999999999999</v>
      </c>
      <c r="N5" s="45"/>
      <c r="O5" s="5">
        <f>ROUND(M5/M3,4)-1</f>
        <v>0.15399999999999991</v>
      </c>
      <c r="P5" s="44">
        <v>1.6387</v>
      </c>
      <c r="Q5" s="4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48">
        <f>ROUND(J6/J3,4)-1</f>
        <v>0.25249999999999995</v>
      </c>
      <c r="L6" s="49"/>
      <c r="M6" s="44">
        <v>1.7850999999999999</v>
      </c>
      <c r="N6" s="45"/>
      <c r="O6" s="5">
        <f>ROUND(M6/M3,4)-1</f>
        <v>0.23950000000000005</v>
      </c>
      <c r="P6" s="44">
        <v>1.7501</v>
      </c>
      <c r="Q6" s="4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84</v>
      </c>
      <c r="V1" s="45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44" t="s">
        <v>69</v>
      </c>
      <c r="K2" s="55"/>
      <c r="L2" s="45"/>
      <c r="M2" s="44" t="s">
        <v>69</v>
      </c>
      <c r="N2" s="55"/>
      <c r="O2" s="45"/>
      <c r="P2" s="44" t="s">
        <v>69</v>
      </c>
      <c r="Q2" s="55"/>
      <c r="R2" s="45"/>
      <c r="S2" s="44" t="s">
        <v>70</v>
      </c>
      <c r="T2" s="45"/>
      <c r="U2" s="44" t="s">
        <v>69</v>
      </c>
      <c r="V2" s="45"/>
    </row>
    <row r="3" spans="1:22" ht="37.5" x14ac:dyDescent="0.25">
      <c r="I3" s="4" t="s">
        <v>9</v>
      </c>
      <c r="J3" s="50">
        <v>1.3918999999999999</v>
      </c>
      <c r="K3" s="51"/>
      <c r="L3" s="52"/>
      <c r="M3" s="50">
        <v>1.4401999999999999</v>
      </c>
      <c r="N3" s="51"/>
      <c r="O3" s="52"/>
      <c r="P3" s="50">
        <v>1.4033</v>
      </c>
      <c r="Q3" s="51"/>
      <c r="R3" s="52"/>
      <c r="S3" s="50">
        <v>1.409</v>
      </c>
      <c r="T3" s="52"/>
      <c r="U3" s="50">
        <v>1.4252</v>
      </c>
      <c r="V3" s="52"/>
    </row>
    <row r="4" spans="1:22" ht="30" x14ac:dyDescent="0.25">
      <c r="I4" s="2" t="s">
        <v>10</v>
      </c>
      <c r="J4" s="3">
        <v>2.1012</v>
      </c>
      <c r="K4" s="48">
        <f>ROUND(J4/J3,4)-1</f>
        <v>0.50960000000000005</v>
      </c>
      <c r="L4" s="49"/>
      <c r="M4" s="44">
        <v>2.1937000000000002</v>
      </c>
      <c r="N4" s="45"/>
      <c r="O4" s="5">
        <f>ROUND(M4/M3,4)-1</f>
        <v>0.52320000000000011</v>
      </c>
      <c r="P4" s="44">
        <v>2.1276999999999999</v>
      </c>
      <c r="Q4" s="4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48">
        <f>ROUND(J5/J3,4)-1</f>
        <v>0.16759999999999997</v>
      </c>
      <c r="L5" s="49"/>
      <c r="M5" s="44">
        <v>1.6619999999999999</v>
      </c>
      <c r="N5" s="45"/>
      <c r="O5" s="5">
        <f>ROUND(M5/M3,4)-1</f>
        <v>0.15399999999999991</v>
      </c>
      <c r="P5" s="44">
        <v>1.6387</v>
      </c>
      <c r="Q5" s="4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48">
        <f>ROUND(J6/J3,4)-1</f>
        <v>0.25249999999999995</v>
      </c>
      <c r="L6" s="49"/>
      <c r="M6" s="44">
        <v>1.7850999999999999</v>
      </c>
      <c r="N6" s="45"/>
      <c r="O6" s="5">
        <f>ROUND(M6/M3,4)-1</f>
        <v>0.23950000000000005</v>
      </c>
      <c r="P6" s="44">
        <v>1.7501</v>
      </c>
      <c r="Q6" s="4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v>1.1397999999999999</v>
      </c>
      <c r="K3" s="51"/>
      <c r="L3" s="52"/>
      <c r="M3" s="50">
        <v>1.1405000000000001</v>
      </c>
      <c r="N3" s="51"/>
      <c r="O3" s="52"/>
      <c r="P3" s="50">
        <v>1.1354</v>
      </c>
      <c r="Q3" s="51"/>
      <c r="R3" s="52"/>
      <c r="S3" s="50">
        <v>1.1472</v>
      </c>
      <c r="T3" s="52"/>
      <c r="U3" s="50">
        <v>1.129</v>
      </c>
      <c r="V3" s="52"/>
    </row>
    <row r="4" spans="1:22" ht="30" x14ac:dyDescent="0.25">
      <c r="I4" s="2" t="s">
        <v>10</v>
      </c>
      <c r="J4" s="3">
        <v>1.3655999999999999</v>
      </c>
      <c r="K4" s="48">
        <f>ROUND(J4/J3,4)-1</f>
        <v>0.19809999999999994</v>
      </c>
      <c r="L4" s="49"/>
      <c r="M4" s="44">
        <v>1.3802000000000001</v>
      </c>
      <c r="N4" s="45"/>
      <c r="O4" s="5">
        <f>ROUND(M4/M3,4)-1</f>
        <v>0.21019999999999994</v>
      </c>
      <c r="P4" s="44">
        <v>1.3492</v>
      </c>
      <c r="Q4" s="45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48">
        <f>ROUND(J5/J3,4)-1</f>
        <v>9.220000000000006E-2</v>
      </c>
      <c r="L5" s="49"/>
      <c r="M5" s="44">
        <v>1.2455000000000001</v>
      </c>
      <c r="N5" s="45"/>
      <c r="O5" s="5">
        <f>ROUND(M5/M3,4)-1</f>
        <v>9.2100000000000071E-2</v>
      </c>
      <c r="P5" s="44">
        <v>1.2343</v>
      </c>
      <c r="Q5" s="45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48">
        <f>ROUND(J6/J3,4)-1</f>
        <v>0.45940000000000003</v>
      </c>
      <c r="L6" s="49"/>
      <c r="M6" s="44">
        <v>1.6489</v>
      </c>
      <c r="N6" s="45"/>
      <c r="O6" s="5">
        <f>ROUND(M6/M3,4)-1</f>
        <v>0.44579999999999997</v>
      </c>
      <c r="P6" s="44">
        <v>1.6713</v>
      </c>
      <c r="Q6" s="45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tabSelected="1" topLeftCell="G7" zoomScaleNormal="100" workbookViewId="0">
      <selection activeCell="Q18" sqref="Q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57" t="s">
        <v>7</v>
      </c>
      <c r="V1" s="57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44" t="s">
        <v>102</v>
      </c>
      <c r="K2" s="55"/>
      <c r="L2" s="45"/>
      <c r="M2" s="44" t="s">
        <v>102</v>
      </c>
      <c r="N2" s="55"/>
      <c r="O2" s="45"/>
      <c r="P2" s="44" t="s">
        <v>102</v>
      </c>
      <c r="Q2" s="55"/>
      <c r="R2" s="45"/>
      <c r="S2" s="44" t="s">
        <v>102</v>
      </c>
      <c r="T2" s="55"/>
      <c r="U2" s="44" t="s">
        <v>102</v>
      </c>
      <c r="V2" s="55"/>
    </row>
    <row r="3" spans="1:22" ht="37.5" x14ac:dyDescent="0.25">
      <c r="I3" s="4" t="s">
        <v>9</v>
      </c>
      <c r="J3" s="50">
        <v>1.7000999999999999</v>
      </c>
      <c r="K3" s="51"/>
      <c r="L3" s="52"/>
      <c r="M3" s="50">
        <v>1.7062999999999999</v>
      </c>
      <c r="N3" s="51"/>
      <c r="O3" s="52"/>
      <c r="P3" s="50">
        <v>1.6839999999999999</v>
      </c>
      <c r="Q3" s="51"/>
      <c r="R3" s="52"/>
      <c r="S3" s="53">
        <v>1.6809000000000001</v>
      </c>
      <c r="T3" s="54"/>
      <c r="U3" s="57">
        <v>1.6769000000000001</v>
      </c>
      <c r="V3" s="57"/>
    </row>
    <row r="4" spans="1:22" ht="30" x14ac:dyDescent="0.25">
      <c r="I4" s="2" t="s">
        <v>10</v>
      </c>
      <c r="J4" s="32">
        <v>2.7684000000000002</v>
      </c>
      <c r="K4" s="48">
        <f>ROUND(J4/J3,4)-1</f>
        <v>0.62840000000000007</v>
      </c>
      <c r="L4" s="49"/>
      <c r="M4" s="44">
        <v>2.6797</v>
      </c>
      <c r="N4" s="45"/>
      <c r="O4" s="5">
        <f>ROUND(M4/M3,4)-1</f>
        <v>0.57050000000000001</v>
      </c>
      <c r="P4" s="44">
        <v>3.0983999999999998</v>
      </c>
      <c r="Q4" s="45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48">
        <f>ROUND(J5/J3,4)-1</f>
        <v>9.9999999999988987E-5</v>
      </c>
      <c r="L5" s="49"/>
      <c r="M5" s="44">
        <v>1.7070000000000001</v>
      </c>
      <c r="N5" s="45"/>
      <c r="O5" s="5">
        <f>ROUND(M5/M3,4)-1</f>
        <v>3.9999999999995595E-4</v>
      </c>
      <c r="P5" s="44">
        <v>1.6850000000000001</v>
      </c>
      <c r="Q5" s="45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48">
        <f>ROUND(J6/J3,4)-1</f>
        <v>0.12490000000000001</v>
      </c>
      <c r="L6" s="49"/>
      <c r="M6" s="44">
        <v>1.8948</v>
      </c>
      <c r="N6" s="45"/>
      <c r="O6" s="5">
        <f>ROUND(M6/M3,4)-1</f>
        <v>0.11050000000000004</v>
      </c>
      <c r="P6" s="44">
        <v>1.8818999999999999</v>
      </c>
      <c r="Q6" s="45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56" t="s">
        <v>17</v>
      </c>
      <c r="L11" s="56"/>
      <c r="M11" s="56" t="s">
        <v>18</v>
      </c>
      <c r="N11" s="56"/>
      <c r="O11" s="57" t="s">
        <v>19</v>
      </c>
      <c r="P11" s="57"/>
      <c r="Q11" s="57" t="s">
        <v>36</v>
      </c>
      <c r="R11" s="57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43" t="s">
        <v>20</v>
      </c>
      <c r="J13" s="43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42">
        <v>1.6900999999999999</v>
      </c>
      <c r="R13" s="22">
        <f>Q13/U3-1</f>
        <v>7.8716679587333971E-3</v>
      </c>
    </row>
    <row r="14" spans="1:22" x14ac:dyDescent="0.25">
      <c r="I14" s="43">
        <v>1</v>
      </c>
      <c r="J14" s="9" t="s">
        <v>105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x14ac:dyDescent="0.25">
      <c r="I15" s="43">
        <v>2</v>
      </c>
      <c r="J15" s="66" t="s">
        <v>106</v>
      </c>
      <c r="K15" s="67">
        <v>1.7284999999999999</v>
      </c>
      <c r="L15" s="68">
        <f>K15/M3-1</f>
        <v>1.3010607747758307E-2</v>
      </c>
      <c r="M15" s="67">
        <v>1.6958</v>
      </c>
      <c r="N15" s="68">
        <f>M15/P3-1</f>
        <v>7.0071258907362655E-3</v>
      </c>
      <c r="O15" s="67">
        <v>1.6909000000000001</v>
      </c>
      <c r="P15" s="68">
        <f>O15/S3-1</f>
        <v>5.949193884228654E-3</v>
      </c>
      <c r="Q15" s="43">
        <v>1.6789499999999999</v>
      </c>
      <c r="R15" s="22">
        <f>Q15/U3-1</f>
        <v>1.2224938875304847E-3</v>
      </c>
    </row>
    <row r="16" spans="1:22" x14ac:dyDescent="0.25">
      <c r="I16" s="43">
        <v>3</v>
      </c>
      <c r="J16" s="66" t="s">
        <v>108</v>
      </c>
      <c r="K16" s="67">
        <v>1.7505999999999999</v>
      </c>
      <c r="L16" s="68">
        <f>K16/M3-1</f>
        <v>2.596260915431059E-2</v>
      </c>
      <c r="M16" s="67">
        <v>1.7470000000000001</v>
      </c>
      <c r="N16" s="68">
        <f>M16/P3-1</f>
        <v>3.7410926365795794E-2</v>
      </c>
      <c r="O16" s="67">
        <v>1.7412000000000001</v>
      </c>
      <c r="P16" s="68">
        <f>O16/S3-1</f>
        <v>3.5873639121899004E-2</v>
      </c>
      <c r="Q16" s="43">
        <v>1.6789000000000001</v>
      </c>
      <c r="R16" s="22">
        <f>Q16/U3-1</f>
        <v>1.1926769634444945E-3</v>
      </c>
    </row>
    <row r="17" spans="9:18" x14ac:dyDescent="0.25">
      <c r="I17" s="43">
        <v>4</v>
      </c>
      <c r="J17" s="66" t="s">
        <v>107</v>
      </c>
      <c r="K17" s="67">
        <v>1.8190999999999999</v>
      </c>
      <c r="L17" s="68">
        <f>K17/M3-1</f>
        <v>6.6107952880501752E-2</v>
      </c>
      <c r="M17" s="67">
        <v>1.7942</v>
      </c>
      <c r="N17" s="68">
        <f>M17/P3-1</f>
        <v>6.5439429928741077E-2</v>
      </c>
      <c r="O17" s="69">
        <v>1.7998000000000001</v>
      </c>
      <c r="P17" s="68">
        <f>O17/S3-1</f>
        <v>7.0735915283479001E-2</v>
      </c>
      <c r="Q17" s="42">
        <v>1.6777500000000001</v>
      </c>
      <c r="R17" s="22">
        <f>Q17/U3-1</f>
        <v>5.0688770946383244E-4</v>
      </c>
    </row>
    <row r="18" spans="9:18" x14ac:dyDescent="0.25">
      <c r="I18" s="43">
        <v>5</v>
      </c>
      <c r="J18" s="66" t="s">
        <v>109</v>
      </c>
      <c r="K18" s="67">
        <v>1.8225</v>
      </c>
      <c r="L18" s="68">
        <f>K18/M3-1</f>
        <v>6.8100568481509693E-2</v>
      </c>
      <c r="M18" s="67">
        <v>1.8116000000000001</v>
      </c>
      <c r="N18" s="68">
        <f>M18/P3-1</f>
        <v>7.5771971496437107E-2</v>
      </c>
      <c r="O18" s="69">
        <v>1.8242</v>
      </c>
      <c r="P18" s="68">
        <f>O18/S3-1</f>
        <v>8.5251948360997032E-2</v>
      </c>
      <c r="Q18" s="42">
        <v>1.677</v>
      </c>
      <c r="R18" s="22">
        <f>Q18/U3-1</f>
        <v>5.9633848172202519E-5</v>
      </c>
    </row>
    <row r="21" spans="9:18" x14ac:dyDescent="0.25">
      <c r="M21" s="29">
        <f>(1.6792+1.6733+1.72)/3</f>
        <v>1.6908333333333332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D5A8-197E-42E5-B6BB-DE7F2F65A144}">
  <dimension ref="A1:V18"/>
  <sheetViews>
    <sheetView zoomScale="70" zoomScaleNormal="70" workbookViewId="0">
      <selection activeCell="M50" sqref="M50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1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57" t="s">
        <v>7</v>
      </c>
      <c r="V1" s="57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44" t="s">
        <v>100</v>
      </c>
      <c r="K2" s="55"/>
      <c r="L2" s="45"/>
      <c r="M2" s="44" t="s">
        <v>100</v>
      </c>
      <c r="N2" s="55"/>
      <c r="O2" s="45"/>
      <c r="P2" s="44" t="s">
        <v>100</v>
      </c>
      <c r="Q2" s="55"/>
      <c r="R2" s="45"/>
      <c r="S2" s="44" t="s">
        <v>100</v>
      </c>
      <c r="T2" s="55"/>
      <c r="U2" s="44"/>
      <c r="V2" s="55"/>
    </row>
    <row r="3" spans="1:22" ht="37.5" x14ac:dyDescent="0.25">
      <c r="I3" s="4" t="s">
        <v>9</v>
      </c>
      <c r="J3" s="50">
        <v>2.1194000000000002</v>
      </c>
      <c r="K3" s="51"/>
      <c r="L3" s="52"/>
      <c r="M3" s="50">
        <v>2.1288999999999998</v>
      </c>
      <c r="N3" s="51"/>
      <c r="O3" s="52"/>
      <c r="P3" s="50">
        <v>2.1644999999999999</v>
      </c>
      <c r="Q3" s="51"/>
      <c r="R3" s="52"/>
      <c r="S3" s="53">
        <v>2.1535000000000002</v>
      </c>
      <c r="T3" s="54"/>
      <c r="U3" s="57"/>
      <c r="V3" s="57"/>
    </row>
    <row r="4" spans="1:22" ht="30" x14ac:dyDescent="0.25">
      <c r="I4" s="2" t="s">
        <v>10</v>
      </c>
      <c r="J4" s="32">
        <v>2.6423999999999999</v>
      </c>
      <c r="K4" s="48">
        <f>ROUND(J4/J3,4)-1</f>
        <v>0.24679999999999991</v>
      </c>
      <c r="L4" s="49"/>
      <c r="M4" s="44">
        <v>2.8656999999999999</v>
      </c>
      <c r="N4" s="45"/>
      <c r="O4" s="5">
        <f>ROUND(M4/M3,4)-1</f>
        <v>0.34610000000000007</v>
      </c>
      <c r="P4" s="44">
        <v>2.6551999999999998</v>
      </c>
      <c r="Q4" s="45"/>
      <c r="R4" s="5">
        <f>ROUND(P4/P3,4)-1</f>
        <v>0.2266999999999999</v>
      </c>
      <c r="S4" s="32">
        <v>2.8736999999999999</v>
      </c>
      <c r="T4" s="5">
        <f>ROUND(S4/S3,4)-1</f>
        <v>0.33440000000000003</v>
      </c>
      <c r="U4" s="32"/>
      <c r="V4" s="5" t="e">
        <f>U4/U3-1</f>
        <v>#DIV/0!</v>
      </c>
    </row>
    <row r="5" spans="1:22" x14ac:dyDescent="0.25">
      <c r="I5" s="2" t="s">
        <v>11</v>
      </c>
      <c r="J5" s="32">
        <v>2.1196999999999999</v>
      </c>
      <c r="K5" s="48">
        <f>ROUND(J5/J3,4)-1</f>
        <v>9.9999999999988987E-5</v>
      </c>
      <c r="L5" s="49"/>
      <c r="M5" s="44">
        <v>2.129</v>
      </c>
      <c r="N5" s="45"/>
      <c r="O5" s="5">
        <f>ROUND(M5/M3,4)-1</f>
        <v>0</v>
      </c>
      <c r="P5" s="44">
        <v>2.1646999999999998</v>
      </c>
      <c r="Q5" s="45"/>
      <c r="R5" s="5">
        <f>ROUND(P5/P3,4)-1</f>
        <v>9.9999999999988987E-5</v>
      </c>
      <c r="S5" s="32">
        <v>2.1536</v>
      </c>
      <c r="T5" s="5">
        <f>ROUND(S5/S3,4)-1</f>
        <v>0</v>
      </c>
      <c r="U5" s="32"/>
      <c r="V5" s="5" t="e">
        <f>U5/U3-1</f>
        <v>#DIV/0!</v>
      </c>
    </row>
    <row r="6" spans="1:22" ht="30" x14ac:dyDescent="0.25">
      <c r="I6" s="2" t="s">
        <v>12</v>
      </c>
      <c r="J6" s="32">
        <v>2.3296000000000001</v>
      </c>
      <c r="K6" s="48">
        <f>ROUND(J6/J3,4)-1</f>
        <v>9.9199999999999955E-2</v>
      </c>
      <c r="L6" s="49"/>
      <c r="M6" s="44">
        <v>2.3645999999999998</v>
      </c>
      <c r="N6" s="45"/>
      <c r="O6" s="5">
        <f>ROUND(M6/M3,4)-1</f>
        <v>0.11070000000000002</v>
      </c>
      <c r="P6" s="44">
        <v>2.33</v>
      </c>
      <c r="Q6" s="45"/>
      <c r="R6" s="5">
        <f>ROUND(P6/P3,4)-1</f>
        <v>7.6500000000000012E-2</v>
      </c>
      <c r="S6" s="32">
        <v>2.4304999999999999</v>
      </c>
      <c r="T6" s="5">
        <f>ROUND(S6/S3,4)-1</f>
        <v>0.12860000000000005</v>
      </c>
      <c r="U6" s="32"/>
      <c r="V6" s="5" t="e">
        <f>U6/U3-1</f>
        <v>#DIV/0!</v>
      </c>
    </row>
    <row r="11" spans="1:22" ht="30" x14ac:dyDescent="0.25">
      <c r="I11" s="2" t="s">
        <v>13</v>
      </c>
      <c r="J11" s="2" t="s">
        <v>14</v>
      </c>
      <c r="K11" s="56" t="s">
        <v>17</v>
      </c>
      <c r="L11" s="56"/>
      <c r="M11" s="56" t="s">
        <v>18</v>
      </c>
      <c r="N11" s="56"/>
      <c r="O11" s="57" t="s">
        <v>19</v>
      </c>
      <c r="P11" s="57"/>
      <c r="Q11" s="57" t="s">
        <v>36</v>
      </c>
      <c r="R11" s="57"/>
    </row>
    <row r="12" spans="1:22" ht="30" x14ac:dyDescent="0.25">
      <c r="I12" s="9" t="s">
        <v>16</v>
      </c>
      <c r="J12" s="9" t="s">
        <v>15</v>
      </c>
      <c r="K12" s="36">
        <v>2.13842253684781</v>
      </c>
      <c r="L12" s="23">
        <f>K12/M3-1</f>
        <v>4.472984568467453E-3</v>
      </c>
      <c r="M12" s="36">
        <v>2.1753013846981299</v>
      </c>
      <c r="N12" s="23">
        <f>M12/P3-1</f>
        <v>4.9902447207808009E-3</v>
      </c>
      <c r="O12" s="37">
        <v>2.1652176517652801</v>
      </c>
      <c r="P12" s="23">
        <f>O12/S3-1</f>
        <v>5.4412128002228055E-3</v>
      </c>
      <c r="Q12" s="32"/>
      <c r="R12" s="22" t="e">
        <f>Q12/U3-1</f>
        <v>#DIV/0!</v>
      </c>
    </row>
    <row r="13" spans="1:22" x14ac:dyDescent="0.25">
      <c r="I13" s="2" t="s">
        <v>20</v>
      </c>
      <c r="J13" s="2" t="s">
        <v>15</v>
      </c>
      <c r="K13" s="8"/>
      <c r="L13" s="22">
        <f>K13/M3-1</f>
        <v>-1</v>
      </c>
      <c r="M13" s="8"/>
      <c r="N13" s="22">
        <f>M13/P3-1</f>
        <v>-1</v>
      </c>
      <c r="O13" s="8"/>
      <c r="P13" s="22">
        <f>O13/S3-1</f>
        <v>-1</v>
      </c>
      <c r="Q13" s="32"/>
      <c r="R13" s="22" t="e">
        <f>Q13/U3-1</f>
        <v>#DIV/0!</v>
      </c>
    </row>
    <row r="14" spans="1:22" x14ac:dyDescent="0.25">
      <c r="I14" s="2">
        <v>1</v>
      </c>
      <c r="J14" s="2"/>
      <c r="K14" s="7"/>
      <c r="L14" s="22">
        <f>K14/M3-1</f>
        <v>-1</v>
      </c>
      <c r="M14" s="7"/>
      <c r="N14" s="22">
        <f>M14/P3-1</f>
        <v>-1</v>
      </c>
      <c r="O14" s="8"/>
      <c r="P14" s="22">
        <f>O14/S3-1</f>
        <v>-1</v>
      </c>
      <c r="Q14" s="32"/>
      <c r="R14" s="22" t="e">
        <f>Q14/U3-1</f>
        <v>#DIV/0!</v>
      </c>
    </row>
    <row r="15" spans="1:22" x14ac:dyDescent="0.25">
      <c r="I15" s="2">
        <v>2</v>
      </c>
      <c r="J15" s="2"/>
      <c r="K15" s="7"/>
      <c r="L15" s="22">
        <f>K15/M3-1</f>
        <v>-1</v>
      </c>
      <c r="M15" s="7"/>
      <c r="N15" s="22">
        <f>M15/P3-1</f>
        <v>-1</v>
      </c>
      <c r="O15" s="7"/>
      <c r="P15" s="22">
        <f>O15/S3-1</f>
        <v>-1</v>
      </c>
      <c r="Q15" s="2"/>
      <c r="R15" s="22" t="e">
        <f>Q15/U3-1</f>
        <v>#DIV/0!</v>
      </c>
    </row>
    <row r="16" spans="1:22" x14ac:dyDescent="0.25">
      <c r="I16" s="2">
        <v>3</v>
      </c>
      <c r="J16" s="2"/>
      <c r="K16" s="7"/>
      <c r="L16" s="22">
        <f>K16/M3-1</f>
        <v>-1</v>
      </c>
      <c r="M16" s="7"/>
      <c r="N16" s="22">
        <f>M16/P3-1</f>
        <v>-1</v>
      </c>
      <c r="O16" s="7"/>
      <c r="P16" s="22">
        <f>O16/S3-1</f>
        <v>-1</v>
      </c>
      <c r="Q16" s="2"/>
      <c r="R16" s="22" t="e">
        <f>Q16/U3-1</f>
        <v>#DIV/0!</v>
      </c>
    </row>
    <row r="17" spans="9:18" x14ac:dyDescent="0.25">
      <c r="I17" s="2">
        <v>4</v>
      </c>
      <c r="J17" s="2"/>
      <c r="K17" s="7"/>
      <c r="L17" s="22">
        <f>K17/M3-1</f>
        <v>-1</v>
      </c>
      <c r="M17" s="7"/>
      <c r="N17" s="22">
        <f>M17/P3-1</f>
        <v>-1</v>
      </c>
      <c r="O17" s="8"/>
      <c r="P17" s="22">
        <f>O17/S3-1</f>
        <v>-1</v>
      </c>
      <c r="Q17" s="32"/>
      <c r="R17" s="22" t="e">
        <f>Q17/U3-1</f>
        <v>#DIV/0!</v>
      </c>
    </row>
    <row r="18" spans="9:18" x14ac:dyDescent="0.25">
      <c r="I18" s="2">
        <v>5</v>
      </c>
      <c r="J18" s="2"/>
      <c r="K18" s="7"/>
      <c r="L18" s="22">
        <f>K18/M3-1</f>
        <v>-1</v>
      </c>
      <c r="M18" s="7"/>
      <c r="N18" s="22">
        <f>M18/P3-1</f>
        <v>-1</v>
      </c>
      <c r="O18" s="8"/>
      <c r="P18" s="22">
        <f>O18/S3-1</f>
        <v>-1</v>
      </c>
      <c r="Q18" s="32"/>
      <c r="R18" s="22" t="e">
        <f>Q18/U3-1</f>
        <v>#DIV/0!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76</v>
      </c>
      <c r="V2" s="45"/>
    </row>
    <row r="3" spans="1:22" ht="37.5" x14ac:dyDescent="0.25">
      <c r="I3" s="4" t="s">
        <v>9</v>
      </c>
      <c r="J3" s="50">
        <v>1.7073</v>
      </c>
      <c r="K3" s="51"/>
      <c r="L3" s="52"/>
      <c r="M3" s="50">
        <v>1.7031000000000001</v>
      </c>
      <c r="N3" s="51"/>
      <c r="O3" s="52"/>
      <c r="P3" s="50">
        <v>1.7130000000000001</v>
      </c>
      <c r="Q3" s="51"/>
      <c r="R3" s="52"/>
      <c r="S3" s="53">
        <v>1.7059218101262801</v>
      </c>
      <c r="T3" s="54"/>
      <c r="U3" s="44">
        <v>1.7316</v>
      </c>
      <c r="V3" s="45"/>
    </row>
    <row r="4" spans="1:22" ht="30" x14ac:dyDescent="0.25">
      <c r="I4" s="2" t="s">
        <v>10</v>
      </c>
      <c r="J4" s="3">
        <v>136.69470000000001</v>
      </c>
      <c r="K4" s="58">
        <f>ROUND(J4/J3,4)-1</f>
        <v>79.064800000000005</v>
      </c>
      <c r="L4" s="59"/>
      <c r="M4" s="44">
        <v>132.49350000000001</v>
      </c>
      <c r="N4" s="45"/>
      <c r="O4" s="6">
        <f>ROUND(M4/M3,4)-1</f>
        <v>76.795500000000004</v>
      </c>
      <c r="P4" s="44">
        <v>151.20259999999999</v>
      </c>
      <c r="Q4" s="4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58">
        <f>ROUND(J5/J3,4)-1</f>
        <v>0.48760000000000003</v>
      </c>
      <c r="L5" s="59"/>
      <c r="M5" s="44">
        <v>2.5322</v>
      </c>
      <c r="N5" s="45"/>
      <c r="O5" s="6">
        <f>ROUND(M5/M3,4)-1</f>
        <v>0.4867999999999999</v>
      </c>
      <c r="P5" s="44">
        <v>2.5428999999999999</v>
      </c>
      <c r="Q5" s="4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8">
        <f>ROUND(J6/J3,4)-1</f>
        <v>0.49560000000000004</v>
      </c>
      <c r="L6" s="59"/>
      <c r="M6" s="44">
        <v>2.9327999999999999</v>
      </c>
      <c r="N6" s="45"/>
      <c r="O6" s="6">
        <f>ROUND(M6/M3,4)-1</f>
        <v>0.72199999999999998</v>
      </c>
      <c r="P6" s="44">
        <v>2.9142999999999999</v>
      </c>
      <c r="Q6" s="4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104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v>1.7073</v>
      </c>
      <c r="K3" s="51"/>
      <c r="L3" s="52"/>
      <c r="M3" s="50">
        <v>1.7031000000000001</v>
      </c>
      <c r="N3" s="51"/>
      <c r="O3" s="52"/>
      <c r="P3" s="50">
        <v>1.7130000000000001</v>
      </c>
      <c r="Q3" s="51"/>
      <c r="R3" s="52"/>
      <c r="S3" s="53">
        <v>1.7059218101262801</v>
      </c>
      <c r="T3" s="54"/>
      <c r="U3" s="44">
        <v>1.7116</v>
      </c>
      <c r="V3" s="45"/>
    </row>
    <row r="4" spans="1:22" ht="30" x14ac:dyDescent="0.25">
      <c r="I4" s="2" t="s">
        <v>10</v>
      </c>
      <c r="J4" s="3">
        <v>136.69470000000001</v>
      </c>
      <c r="K4" s="58">
        <f>ROUND(J4/J3,4)-1</f>
        <v>79.064800000000005</v>
      </c>
      <c r="L4" s="59"/>
      <c r="M4" s="44">
        <v>132.49350000000001</v>
      </c>
      <c r="N4" s="45"/>
      <c r="O4" s="6">
        <f>ROUND(M4/M3,4)-1</f>
        <v>76.795500000000004</v>
      </c>
      <c r="P4" s="44">
        <v>151.20259999999999</v>
      </c>
      <c r="Q4" s="4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58">
        <f>ROUND(J5/J3,4)-1</f>
        <v>0.48760000000000003</v>
      </c>
      <c r="L5" s="59"/>
      <c r="M5" s="44">
        <v>2.5322</v>
      </c>
      <c r="N5" s="45"/>
      <c r="O5" s="6">
        <f>ROUND(M5/M3,4)-1</f>
        <v>0.4867999999999999</v>
      </c>
      <c r="P5" s="44">
        <v>2.5428999999999999</v>
      </c>
      <c r="Q5" s="4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8">
        <f>ROUND(J6/J3,4)-1</f>
        <v>0.49560000000000004</v>
      </c>
      <c r="L6" s="59"/>
      <c r="M6" s="44">
        <v>2.9327999999999999</v>
      </c>
      <c r="N6" s="45"/>
      <c r="O6" s="6">
        <f>ROUND(M6/M3,4)-1</f>
        <v>0.72199999999999998</v>
      </c>
      <c r="P6" s="44">
        <v>2.9142999999999999</v>
      </c>
      <c r="Q6" s="4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topLeftCell="G1" zoomScale="85" zoomScaleNormal="85" workbookViewId="0">
      <selection activeCell="I26" sqref="I26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9.7109375" style="29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56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44" t="s">
        <v>96</v>
      </c>
      <c r="K2" s="55"/>
      <c r="L2" s="45"/>
      <c r="M2" s="44" t="s">
        <v>96</v>
      </c>
      <c r="N2" s="55"/>
      <c r="O2" s="45"/>
      <c r="P2" s="44" t="s">
        <v>96</v>
      </c>
      <c r="Q2" s="55"/>
      <c r="R2" s="45"/>
      <c r="S2" s="44" t="s">
        <v>96</v>
      </c>
      <c r="T2" s="45"/>
      <c r="U2" s="44" t="s">
        <v>97</v>
      </c>
      <c r="V2" s="45"/>
    </row>
    <row r="3" spans="1:22" ht="37.5" x14ac:dyDescent="0.25">
      <c r="I3" s="4" t="s">
        <v>9</v>
      </c>
      <c r="J3" s="62">
        <v>18.9132</v>
      </c>
      <c r="K3" s="63"/>
      <c r="L3" s="64"/>
      <c r="M3" s="62">
        <v>18.616</v>
      </c>
      <c r="N3" s="63"/>
      <c r="O3" s="64"/>
      <c r="P3" s="62">
        <v>18.846900000000002</v>
      </c>
      <c r="Q3" s="63"/>
      <c r="R3" s="64"/>
      <c r="S3" s="62">
        <v>18.712199999999999</v>
      </c>
      <c r="T3" s="64"/>
      <c r="U3" s="60">
        <v>18.6752</v>
      </c>
      <c r="V3" s="61"/>
    </row>
    <row r="4" spans="1:22" ht="30" x14ac:dyDescent="0.25">
      <c r="I4" s="2" t="s">
        <v>10</v>
      </c>
      <c r="J4" s="19">
        <v>21.318200000000001</v>
      </c>
      <c r="K4" s="58">
        <f>ROUND(J4/J3,4)-1</f>
        <v>0.12719999999999998</v>
      </c>
      <c r="L4" s="59"/>
      <c r="M4" s="60">
        <v>20.9482</v>
      </c>
      <c r="N4" s="61"/>
      <c r="O4" s="6">
        <f>ROUND(M4/M3,4)-1</f>
        <v>0.12529999999999997</v>
      </c>
      <c r="P4" s="60">
        <v>21.1648</v>
      </c>
      <c r="Q4" s="61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58">
        <f>ROUND(J5/J3,4)-1</f>
        <v>1.1400000000000077E-2</v>
      </c>
      <c r="L5" s="59"/>
      <c r="M5" s="60">
        <v>18.8308</v>
      </c>
      <c r="N5" s="61"/>
      <c r="O5" s="6">
        <f>ROUND(M5/M3,4)-1</f>
        <v>1.1500000000000066E-2</v>
      </c>
      <c r="P5" s="60">
        <v>19.061800000000002</v>
      </c>
      <c r="Q5" s="61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58">
        <f>ROUND(J6/J3,4)-1</f>
        <v>0.2488999999999999</v>
      </c>
      <c r="L6" s="59"/>
      <c r="M6" s="60">
        <v>23.1494</v>
      </c>
      <c r="N6" s="61"/>
      <c r="O6" s="6">
        <f>ROUND(M6/M3,4)-1</f>
        <v>0.24350000000000005</v>
      </c>
      <c r="P6" s="60">
        <v>23.457599999999999</v>
      </c>
      <c r="Q6" s="61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38" t="s">
        <v>20</v>
      </c>
      <c r="J13" s="38" t="s">
        <v>15</v>
      </c>
      <c r="K13" s="39">
        <v>22.1372</v>
      </c>
      <c r="L13" s="40">
        <f>K13/M3-1</f>
        <v>0.18914911903738729</v>
      </c>
      <c r="M13" s="39">
        <v>22.516200000000001</v>
      </c>
      <c r="N13" s="40">
        <f>M13/P3-1</f>
        <v>0.19468984289193436</v>
      </c>
      <c r="O13" s="39">
        <v>22.3447</v>
      </c>
      <c r="P13" s="40">
        <f>O13/S3-1</f>
        <v>0.19412468870576416</v>
      </c>
      <c r="Q13" s="39">
        <v>22.241</v>
      </c>
      <c r="R13" s="41">
        <f>Q13/U3-1</f>
        <v>0.19093771418779992</v>
      </c>
    </row>
    <row r="14" spans="1:22" x14ac:dyDescent="0.25">
      <c r="I14" s="2">
        <v>1</v>
      </c>
      <c r="J14" s="2" t="s">
        <v>98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0.17225518334475654</v>
      </c>
    </row>
    <row r="15" spans="1:22" x14ac:dyDescent="0.25">
      <c r="I15" s="2">
        <v>2</v>
      </c>
      <c r="J15" s="2" t="s">
        <v>99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2">
        <v>3</v>
      </c>
      <c r="J16" s="2" t="s">
        <v>103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8.3774203221384402E-2</v>
      </c>
    </row>
    <row r="17" spans="1:18" x14ac:dyDescent="0.25">
      <c r="I17" s="9">
        <v>4</v>
      </c>
      <c r="J17" s="9" t="s">
        <v>101</v>
      </c>
      <c r="K17" s="24">
        <v>19.672999999999998</v>
      </c>
      <c r="L17" s="23">
        <f>K17/M3-1</f>
        <v>5.6779114740008518E-2</v>
      </c>
      <c r="M17" s="24">
        <v>19.934000000000001</v>
      </c>
      <c r="N17" s="23">
        <f>M17/P3-1</f>
        <v>5.7680573463009699E-2</v>
      </c>
      <c r="O17" s="25">
        <v>19.813500000000001</v>
      </c>
      <c r="P17" s="23">
        <f>O17/S3-1</f>
        <v>5.885465097636855E-2</v>
      </c>
      <c r="Q17" s="25">
        <v>19.7805</v>
      </c>
      <c r="R17" s="23">
        <f>Q17/U3-1</f>
        <v>5.9185443797121318E-2</v>
      </c>
    </row>
    <row r="25" spans="1:18" x14ac:dyDescent="0.25">
      <c r="A25" s="29" t="s">
        <v>95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f>ROUND(1.3137349069022,4)</f>
        <v>1.3137000000000001</v>
      </c>
      <c r="K3" s="51"/>
      <c r="L3" s="52"/>
      <c r="M3" s="50">
        <v>1.3108</v>
      </c>
      <c r="N3" s="51"/>
      <c r="O3" s="52"/>
      <c r="P3" s="50">
        <v>1.3133999999999999</v>
      </c>
      <c r="Q3" s="51"/>
      <c r="R3" s="52"/>
      <c r="S3" s="50">
        <v>1.3113999999999999</v>
      </c>
      <c r="T3" s="52"/>
      <c r="U3" s="44">
        <v>1.3261000000000001</v>
      </c>
      <c r="V3" s="45"/>
    </row>
    <row r="4" spans="1:22" ht="30" x14ac:dyDescent="0.25">
      <c r="I4" s="2" t="s">
        <v>10</v>
      </c>
      <c r="J4" s="3">
        <f>ROUND(1.88295256877831,4)</f>
        <v>1.883</v>
      </c>
      <c r="K4" s="48">
        <f>ROUND(J4/J3,4)-1</f>
        <v>0.43340000000000001</v>
      </c>
      <c r="L4" s="49"/>
      <c r="M4" s="44">
        <v>1.9887999999999999</v>
      </c>
      <c r="N4" s="45"/>
      <c r="O4" s="5">
        <f>ROUND(M4/M3,4)-1</f>
        <v>0.5172000000000001</v>
      </c>
      <c r="P4" s="44">
        <v>1.8765000000000001</v>
      </c>
      <c r="Q4" s="45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48">
        <f>ROUND(J5/J3,4)-1</f>
        <v>0.26570000000000005</v>
      </c>
      <c r="L5" s="49"/>
      <c r="M5" s="44">
        <v>1.661</v>
      </c>
      <c r="N5" s="45"/>
      <c r="O5" s="5">
        <f>ROUND(M5/M3,4)-1</f>
        <v>0.2672000000000001</v>
      </c>
      <c r="P5" s="44">
        <v>1.6674</v>
      </c>
      <c r="Q5" s="45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48">
        <f>ROUND(J6/J3,4)-1</f>
        <v>0.29940000000000011</v>
      </c>
      <c r="L6" s="49"/>
      <c r="M6" s="44">
        <v>1.6947000000000001</v>
      </c>
      <c r="N6" s="45"/>
      <c r="O6" s="5">
        <f>ROUND(M6/M3,4)-1</f>
        <v>0.29289999999999994</v>
      </c>
      <c r="P6" s="44">
        <v>1.7579</v>
      </c>
      <c r="Q6" s="45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44" t="s">
        <v>58</v>
      </c>
      <c r="K2" s="55"/>
      <c r="L2" s="45"/>
      <c r="M2" s="44" t="s">
        <v>58</v>
      </c>
      <c r="N2" s="55"/>
      <c r="O2" s="45"/>
      <c r="P2" s="44" t="s">
        <v>58</v>
      </c>
      <c r="Q2" s="55"/>
      <c r="R2" s="45"/>
      <c r="S2" s="44" t="s">
        <v>58</v>
      </c>
      <c r="T2" s="45"/>
      <c r="U2" s="44" t="s">
        <v>72</v>
      </c>
      <c r="V2" s="45"/>
      <c r="W2" s="29"/>
    </row>
    <row r="3" spans="1:23" ht="37.5" x14ac:dyDescent="0.25">
      <c r="I3" s="4" t="s">
        <v>9</v>
      </c>
      <c r="J3" s="62">
        <v>2.153</v>
      </c>
      <c r="K3" s="63"/>
      <c r="L3" s="64"/>
      <c r="M3" s="62">
        <v>2.1661000000000001</v>
      </c>
      <c r="N3" s="63"/>
      <c r="O3" s="64"/>
      <c r="P3" s="62">
        <v>2.17259912712974</v>
      </c>
      <c r="Q3" s="63"/>
      <c r="R3" s="64"/>
      <c r="S3" s="62">
        <v>2.1768999999999998</v>
      </c>
      <c r="T3" s="64"/>
      <c r="U3" s="60">
        <v>2.1660798767267702</v>
      </c>
      <c r="V3" s="61"/>
      <c r="W3" s="29"/>
    </row>
    <row r="4" spans="1:23" ht="30" x14ac:dyDescent="0.25">
      <c r="I4" s="2" t="s">
        <v>10</v>
      </c>
      <c r="J4" s="19">
        <v>2.7635000000000001</v>
      </c>
      <c r="K4" s="48">
        <f>ROUND(J4/J3,4)-1</f>
        <v>0.28360000000000007</v>
      </c>
      <c r="L4" s="49"/>
      <c r="M4" s="60">
        <v>2.9441999999999999</v>
      </c>
      <c r="N4" s="61"/>
      <c r="O4" s="5">
        <f>ROUND(M4/M3,4)-1</f>
        <v>0.35919999999999996</v>
      </c>
      <c r="P4" s="60">
        <v>2.9425150917570599</v>
      </c>
      <c r="Q4" s="61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48">
        <f>ROUND(J5/J3,4)-1</f>
        <v>0.15779999999999994</v>
      </c>
      <c r="L5" s="49"/>
      <c r="M5" s="44">
        <v>2.4994999999999998</v>
      </c>
      <c r="N5" s="45"/>
      <c r="O5" s="5">
        <f>ROUND(M5/M3,4)-1</f>
        <v>0.15389999999999993</v>
      </c>
      <c r="P5" s="60">
        <v>2.4897</v>
      </c>
      <c r="Q5" s="61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48">
        <f>ROUND(J6/J3,4)-1</f>
        <v>7.9199999999999937E-2</v>
      </c>
      <c r="L6" s="49"/>
      <c r="M6" s="60">
        <v>2.3371</v>
      </c>
      <c r="N6" s="61"/>
      <c r="O6" s="5">
        <f>ROUND(M6/M3,4)-1</f>
        <v>7.889999999999997E-2</v>
      </c>
      <c r="P6" s="60">
        <v>2.3441000000000001</v>
      </c>
      <c r="Q6" s="61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f>ROUND(1.04953105339334,4)</f>
        <v>1.0495000000000001</v>
      </c>
      <c r="K3" s="51"/>
      <c r="L3" s="52"/>
      <c r="M3" s="50">
        <f>ROUND(1.04960738441608,4)</f>
        <v>1.0496000000000001</v>
      </c>
      <c r="N3" s="51"/>
      <c r="O3" s="52"/>
      <c r="P3" s="50">
        <f>ROUND(1.04726929636432,4)</f>
        <v>1.0472999999999999</v>
      </c>
      <c r="Q3" s="51"/>
      <c r="R3" s="52"/>
      <c r="S3" s="50">
        <f>ROUND(1.05010333606256,4)</f>
        <v>1.0501</v>
      </c>
      <c r="T3" s="52"/>
      <c r="U3" s="44">
        <f>ROUND(1.0532225410055,4)</f>
        <v>1.0531999999999999</v>
      </c>
      <c r="V3" s="45"/>
    </row>
    <row r="4" spans="1:22" ht="30" x14ac:dyDescent="0.25">
      <c r="I4" s="2" t="s">
        <v>10</v>
      </c>
      <c r="J4" s="3">
        <f>ROUND(1.29359759152171,4)</f>
        <v>1.2936000000000001</v>
      </c>
      <c r="K4" s="48">
        <f>ROUND(J4/J3,4)-1</f>
        <v>0.23259999999999992</v>
      </c>
      <c r="L4" s="49"/>
      <c r="M4" s="44">
        <f>ROUND(1.32368411192381,4)</f>
        <v>1.3237000000000001</v>
      </c>
      <c r="N4" s="45"/>
      <c r="O4" s="5">
        <f>ROUND(M4/M3,4)-1</f>
        <v>0.26110000000000011</v>
      </c>
      <c r="P4" s="44">
        <f>ROUND(1.29757323247913,4)</f>
        <v>1.2976000000000001</v>
      </c>
      <c r="Q4" s="45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48">
        <f>ROUND(J5/J3,4)-1</f>
        <v>0.18989999999999996</v>
      </c>
      <c r="L5" s="49"/>
      <c r="M5" s="44">
        <v>1.2504999999999999</v>
      </c>
      <c r="N5" s="45"/>
      <c r="O5" s="5">
        <f>ROUND(M5/M3,4)-1</f>
        <v>0.19140000000000001</v>
      </c>
      <c r="P5" s="44">
        <v>1.2482</v>
      </c>
      <c r="Q5" s="45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48">
        <f>ROUND(J6/J3,4)-1</f>
        <v>0.41199999999999992</v>
      </c>
      <c r="L6" s="49"/>
      <c r="M6" s="44">
        <v>1.5116000000000001</v>
      </c>
      <c r="N6" s="45"/>
      <c r="O6" s="5">
        <f>ROUND(M6/M3,4)-1</f>
        <v>0.44019999999999992</v>
      </c>
      <c r="P6" s="44">
        <v>1.4991000000000001</v>
      </c>
      <c r="Q6" s="45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China_Telecom_cstm_bimodal_2</vt:lpstr>
      <vt:lpstr>China_Telecom_cstm_bimodal_1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2021-12-13T15:01:16Z</dcterms:modified>
</cp:coreProperties>
</file>