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doye\PycharmProjects\Research_Implementing\Smart_Nodes_Routing\"/>
    </mc:Choice>
  </mc:AlternateContent>
  <xr:revisionPtr revIDLastSave="0" documentId="13_ncr:1_{F5686F9C-2C90-4FB4-9E4E-756512828F41}" xr6:coauthVersionLast="36" xr6:coauthVersionMax="47" xr10:uidLastSave="{00000000-0000-0000-0000-000000000000}"/>
  <bookViews>
    <workbookView xWindow="-120" yWindow="-120" windowWidth="38640" windowHeight="15840" activeTab="4" xr2:uid="{B550FEBA-CBDF-4F8A-ACA3-FAF0BB6C78BC}"/>
  </bookViews>
  <sheets>
    <sheet name="China_Telecom_1024LP" sheetId="4" r:id="rId1"/>
    <sheet name="GEANT_1024LP" sheetId="3" r:id="rId2"/>
    <sheet name="ScaleFree30Nodes_random_1024LP" sheetId="2" r:id="rId3"/>
    <sheet name="GoodNet_Gravity_1024LP" sheetId="1" r:id="rId4"/>
    <sheet name="GoodNet_Bimodal_1024LP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2" i="5" l="1"/>
  <c r="P18" i="5"/>
  <c r="P17" i="5"/>
  <c r="P16" i="5"/>
  <c r="P15" i="5"/>
  <c r="P14" i="5"/>
  <c r="P13" i="5"/>
  <c r="N18" i="5"/>
  <c r="N17" i="5"/>
  <c r="N16" i="5"/>
  <c r="N15" i="5"/>
  <c r="N14" i="5"/>
  <c r="N13" i="5"/>
  <c r="N12" i="5"/>
  <c r="L18" i="5"/>
  <c r="L17" i="5"/>
  <c r="L16" i="5"/>
  <c r="L15" i="5"/>
  <c r="L14" i="5"/>
  <c r="L13" i="5"/>
  <c r="L12" i="5"/>
  <c r="R12" i="1"/>
  <c r="P18" i="1"/>
  <c r="P17" i="1"/>
  <c r="P16" i="1"/>
  <c r="P15" i="1"/>
  <c r="P14" i="1"/>
  <c r="P13" i="1"/>
  <c r="P12" i="1"/>
  <c r="N18" i="1"/>
  <c r="N17" i="1"/>
  <c r="N16" i="1"/>
  <c r="N15" i="1"/>
  <c r="N14" i="1"/>
  <c r="N13" i="1"/>
  <c r="N12" i="1"/>
  <c r="L18" i="1"/>
  <c r="L17" i="1"/>
  <c r="L16" i="1"/>
  <c r="L15" i="1"/>
  <c r="L14" i="1"/>
  <c r="L13" i="1"/>
  <c r="L12" i="1"/>
  <c r="T6" i="4"/>
  <c r="T5" i="4"/>
  <c r="T4" i="4"/>
  <c r="R6" i="4"/>
  <c r="R5" i="4"/>
  <c r="R4" i="4"/>
  <c r="O6" i="4"/>
  <c r="O5" i="4"/>
  <c r="O4" i="4"/>
  <c r="K6" i="4"/>
  <c r="K5" i="4"/>
  <c r="K4" i="4"/>
  <c r="T6" i="3"/>
  <c r="T5" i="3"/>
  <c r="T4" i="3"/>
  <c r="R6" i="3"/>
  <c r="R5" i="3"/>
  <c r="R4" i="3"/>
  <c r="O6" i="3"/>
  <c r="O5" i="3"/>
  <c r="O4" i="3"/>
  <c r="K6" i="3"/>
  <c r="K5" i="3"/>
  <c r="K4" i="3"/>
  <c r="O6" i="2"/>
  <c r="O5" i="2"/>
  <c r="O4" i="2"/>
  <c r="R6" i="2"/>
  <c r="R5" i="2"/>
  <c r="R4" i="2"/>
  <c r="T6" i="2"/>
  <c r="T5" i="2"/>
  <c r="T4" i="2"/>
  <c r="K6" i="2"/>
  <c r="K5" i="2"/>
  <c r="K4" i="2"/>
  <c r="T6" i="5"/>
  <c r="T5" i="5"/>
  <c r="T4" i="5"/>
  <c r="R6" i="5"/>
  <c r="R5" i="5"/>
  <c r="O6" i="5"/>
  <c r="O5" i="5"/>
  <c r="T6" i="1"/>
  <c r="T5" i="1"/>
  <c r="T4" i="1"/>
  <c r="R6" i="1"/>
  <c r="R5" i="1"/>
  <c r="R4" i="1"/>
  <c r="O6" i="1"/>
  <c r="O5" i="1"/>
  <c r="O4" i="1"/>
  <c r="K6" i="1"/>
  <c r="K5" i="1"/>
  <c r="K4" i="1"/>
  <c r="K6" i="5"/>
  <c r="K5" i="5"/>
  <c r="R4" i="5"/>
  <c r="O4" i="5"/>
  <c r="K4" i="5"/>
  <c r="R17" i="5" l="1"/>
  <c r="R18" i="4"/>
  <c r="P18" i="4"/>
  <c r="N18" i="4"/>
  <c r="L18" i="4"/>
  <c r="R17" i="4"/>
  <c r="R16" i="4"/>
  <c r="R15" i="4"/>
  <c r="R14" i="4"/>
  <c r="R13" i="4"/>
  <c r="R12" i="4"/>
  <c r="R17" i="2"/>
  <c r="R16" i="2"/>
  <c r="R15" i="2"/>
  <c r="R14" i="2"/>
  <c r="R13" i="2"/>
  <c r="R12" i="2"/>
  <c r="R12" i="5" l="1"/>
  <c r="R15" i="5"/>
  <c r="R18" i="5"/>
  <c r="R16" i="5"/>
  <c r="R13" i="5"/>
  <c r="R14" i="5"/>
  <c r="R17" i="3"/>
  <c r="R16" i="3"/>
  <c r="R15" i="3"/>
  <c r="R14" i="3"/>
  <c r="R13" i="3"/>
  <c r="R12" i="3"/>
  <c r="P17" i="4"/>
  <c r="N17" i="4"/>
  <c r="L17" i="4"/>
  <c r="P16" i="4"/>
  <c r="N16" i="4"/>
  <c r="L16" i="4"/>
  <c r="P15" i="4"/>
  <c r="N15" i="4"/>
  <c r="L15" i="4"/>
  <c r="P14" i="4"/>
  <c r="N14" i="4"/>
  <c r="L14" i="4"/>
  <c r="P13" i="4"/>
  <c r="N13" i="4"/>
  <c r="L13" i="4"/>
  <c r="P12" i="4"/>
  <c r="N12" i="4"/>
  <c r="L12" i="4"/>
  <c r="P17" i="3"/>
  <c r="N17" i="3"/>
  <c r="L17" i="3"/>
  <c r="P16" i="3"/>
  <c r="N16" i="3"/>
  <c r="L16" i="3"/>
  <c r="P15" i="3"/>
  <c r="N15" i="3"/>
  <c r="L15" i="3"/>
  <c r="P14" i="3"/>
  <c r="N14" i="3"/>
  <c r="L14" i="3"/>
  <c r="P13" i="3"/>
  <c r="N13" i="3"/>
  <c r="L13" i="3"/>
  <c r="P12" i="3"/>
  <c r="N12" i="3"/>
  <c r="L12" i="3"/>
  <c r="P17" i="2"/>
  <c r="P16" i="2"/>
  <c r="P15" i="2"/>
  <c r="P14" i="2"/>
  <c r="P13" i="2"/>
  <c r="P12" i="2"/>
  <c r="N17" i="2"/>
  <c r="N16" i="2"/>
  <c r="N15" i="2"/>
  <c r="N14" i="2"/>
  <c r="N13" i="2"/>
  <c r="N12" i="2"/>
  <c r="L17" i="2"/>
  <c r="L16" i="2"/>
  <c r="L15" i="2"/>
  <c r="L14" i="2"/>
  <c r="L13" i="2"/>
  <c r="L12" i="2"/>
  <c r="J4" i="2"/>
  <c r="J3" i="2"/>
  <c r="S4" i="1"/>
  <c r="P4" i="1"/>
  <c r="M4" i="1"/>
  <c r="J4" i="1"/>
  <c r="M3" i="1"/>
  <c r="J3" i="1"/>
  <c r="S3" i="1"/>
  <c r="P3" i="1"/>
  <c r="U3" i="1"/>
  <c r="R18" i="1" l="1"/>
  <c r="R17" i="1"/>
  <c r="R16" i="1"/>
  <c r="R15" i="1"/>
  <c r="R14" i="1"/>
  <c r="R13" i="1"/>
</calcChain>
</file>

<file path=xl/sharedStrings.xml><?xml version="1.0" encoding="utf-8"?>
<sst xmlns="http://schemas.openxmlformats.org/spreadsheetml/2006/main" count="167" uniqueCount="43">
  <si>
    <t>Number of Nodes</t>
  </si>
  <si>
    <t>Number of links</t>
  </si>
  <si>
    <t>Smart node set</t>
  </si>
  <si>
    <t>{5,7,9,12,15}</t>
  </si>
  <si>
    <t>Training Set:</t>
  </si>
  <si>
    <t>Test Set:</t>
  </si>
  <si>
    <t xml:space="preserve"> Gravity Traffic, 1024 TMs, 30% sparsity</t>
  </si>
  <si>
    <t>LP Set:</t>
  </si>
  <si>
    <t>Description</t>
  </si>
  <si>
    <t>Optimal Expected Congestion</t>
  </si>
  <si>
    <t>Reduce source- destination to destination routing congestion</t>
  </si>
  <si>
    <t>Oblivious Mean Congestion</t>
  </si>
  <si>
    <t>Mean Traffic Matrix optimal routing scheme expected congestion</t>
  </si>
  <si>
    <t>Smart Nodes Set size</t>
  </si>
  <si>
    <t>“Smart Nodes” by evaluating all hubs options</t>
  </si>
  <si>
    <t>None</t>
  </si>
  <si>
    <t>"-1 (No optimization, just smart weight init)"</t>
  </si>
  <si>
    <t>Expected Congestion of Test Set 0</t>
  </si>
  <si>
    <t>Expected Congestion of Test Set 1</t>
  </si>
  <si>
    <t>Expected Congestion of Test Set 2</t>
  </si>
  <si>
    <t>0 just RL</t>
  </si>
  <si>
    <t>{0,1,2,3}</t>
  </si>
  <si>
    <t>(5,7,9,12,15) 1.09425</t>
  </si>
  <si>
    <t>(12,) 1.167</t>
  </si>
  <si>
    <t>(12, 15) 1.1494</t>
  </si>
  <si>
    <t>(7, 12, 15) 1.133</t>
  </si>
  <si>
    <t>(5, 9, 12, 15) 1.115</t>
  </si>
  <si>
    <t>(0,) 1.49</t>
  </si>
  <si>
    <t>(0, 1, 2, 3) 1.398</t>
  </si>
  <si>
    <t>(0, 2) 1.462</t>
  </si>
  <si>
    <t>(0, 2, 3) 1.43</t>
  </si>
  <si>
    <t>{2,4,9,23}</t>
  </si>
  <si>
    <t>(4,) 1.904</t>
  </si>
  <si>
    <t>(2, 4, 9, 23) 1.834</t>
  </si>
  <si>
    <t>{8, 18, 27, 28, 39}</t>
  </si>
  <si>
    <t>(4, 23)  1.87</t>
  </si>
  <si>
    <t>LP</t>
  </si>
  <si>
    <t>(4, 9, 23)  1.8446</t>
  </si>
  <si>
    <t>(28,)1.7077</t>
  </si>
  <si>
    <t>(8, 18, 27, 28, 39)1.507</t>
  </si>
  <si>
    <t>(28, 39) 1.643</t>
  </si>
  <si>
    <t>(8, 18, 28, 39)1.541</t>
  </si>
  <si>
    <t xml:space="preserve"> Bimodal Traffic, 1024 TMs, 30% sparsity 20% elephant flows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</si>
</sst>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%"/>
  </numFmts>
  <fonts count="5" x14ac:knownFonts="1">
    <font>
      <sz val="11"/>
      <color theme="1"/>
      <name val="Arial"/>
      <family val="2"/>
      <scheme val="minor"/>
    </font>
    <font>
      <b/>
      <sz val="11"/>
      <color rgb="FF3F3F3F"/>
      <name val="Arial"/>
      <family val="2"/>
      <scheme val="minor"/>
    </font>
    <font>
      <u/>
      <sz val="11"/>
      <color theme="1"/>
      <name val="Arial"/>
      <family val="2"/>
      <scheme val="minor"/>
    </font>
    <font>
      <b/>
      <sz val="14"/>
      <color rgb="FF3F3F3F"/>
      <name val="Arial"/>
      <family val="2"/>
      <scheme val="minor"/>
    </font>
    <font>
      <sz val="11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5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9" fontId="4" fillId="0" borderId="0" applyFont="0" applyFill="0" applyBorder="0" applyAlignment="0" applyProtection="0"/>
  </cellStyleXfs>
  <cellXfs count="23">
    <xf numFmtId="0" fontId="0" fillId="0" borderId="0" xfId="0"/>
    <xf numFmtId="0" fontId="2" fillId="0" borderId="0" xfId="0" applyFont="1"/>
    <xf numFmtId="0" fontId="1" fillId="2" borderId="1" xfId="1" applyAlignment="1">
      <alignment horizontal="center" vertical="center" wrapText="1"/>
    </xf>
    <xf numFmtId="0" fontId="1" fillId="2" borderId="1" xfId="1" applyAlignment="1">
      <alignment horizontal="center" vertical="center"/>
    </xf>
    <xf numFmtId="0" fontId="3" fillId="2" borderId="1" xfId="1" applyFont="1" applyAlignment="1">
      <alignment horizontal="center" vertical="center" wrapText="1"/>
    </xf>
    <xf numFmtId="0" fontId="3" fillId="2" borderId="1" xfId="1" applyFont="1" applyAlignment="1">
      <alignment horizontal="center" vertical="center"/>
    </xf>
    <xf numFmtId="10" fontId="1" fillId="2" borderId="1" xfId="2" applyNumberFormat="1" applyFont="1" applyFill="1" applyBorder="1" applyAlignment="1">
      <alignment horizontal="center" vertical="center"/>
    </xf>
    <xf numFmtId="0" fontId="1" fillId="2" borderId="2" xfId="1" applyBorder="1" applyAlignment="1">
      <alignment horizontal="center" vertical="center" wrapText="1"/>
    </xf>
    <xf numFmtId="0" fontId="1" fillId="2" borderId="3" xfId="1" applyBorder="1" applyAlignment="1">
      <alignment horizontal="center" vertical="center" wrapText="1"/>
    </xf>
    <xf numFmtId="0" fontId="1" fillId="2" borderId="2" xfId="1" applyBorder="1" applyAlignment="1">
      <alignment horizontal="center" vertical="center"/>
    </xf>
    <xf numFmtId="0" fontId="1" fillId="2" borderId="3" xfId="1" applyBorder="1" applyAlignment="1">
      <alignment horizontal="center" vertical="center"/>
    </xf>
    <xf numFmtId="0" fontId="3" fillId="2" borderId="2" xfId="1" applyFont="1" applyBorder="1" applyAlignment="1">
      <alignment horizontal="center" vertical="center"/>
    </xf>
    <xf numFmtId="0" fontId="3" fillId="2" borderId="4" xfId="1" applyFont="1" applyBorder="1" applyAlignment="1">
      <alignment horizontal="center" vertical="center"/>
    </xf>
    <xf numFmtId="0" fontId="3" fillId="2" borderId="3" xfId="1" applyFont="1" applyBorder="1" applyAlignment="1">
      <alignment horizontal="center" vertical="center"/>
    </xf>
    <xf numFmtId="164" fontId="3" fillId="2" borderId="2" xfId="1" applyNumberFormat="1" applyFont="1" applyBorder="1" applyAlignment="1">
      <alignment horizontal="center" vertical="center"/>
    </xf>
    <xf numFmtId="164" fontId="3" fillId="2" borderId="3" xfId="1" applyNumberFormat="1" applyFont="1" applyBorder="1" applyAlignment="1">
      <alignment horizontal="center" vertical="center"/>
    </xf>
    <xf numFmtId="0" fontId="1" fillId="2" borderId="4" xfId="1" applyBorder="1" applyAlignment="1">
      <alignment horizontal="center" vertical="center"/>
    </xf>
    <xf numFmtId="164" fontId="3" fillId="2" borderId="4" xfId="1" applyNumberFormat="1" applyFont="1" applyBorder="1" applyAlignment="1">
      <alignment horizontal="center" vertical="center"/>
    </xf>
    <xf numFmtId="9" fontId="1" fillId="2" borderId="2" xfId="2" applyFont="1" applyFill="1" applyBorder="1" applyAlignment="1">
      <alignment horizontal="center" vertical="center"/>
    </xf>
    <xf numFmtId="9" fontId="1" fillId="2" borderId="3" xfId="2" applyFont="1" applyFill="1" applyBorder="1" applyAlignment="1">
      <alignment horizontal="center" vertical="center"/>
    </xf>
    <xf numFmtId="10" fontId="1" fillId="2" borderId="2" xfId="2" applyNumberFormat="1" applyFont="1" applyFill="1" applyBorder="1" applyAlignment="1">
      <alignment horizontal="center" vertical="center"/>
    </xf>
    <xf numFmtId="10" fontId="1" fillId="2" borderId="3" xfId="2" applyNumberFormat="1" applyFont="1" applyFill="1" applyBorder="1" applyAlignment="1">
      <alignment horizontal="center" vertical="center"/>
    </xf>
    <xf numFmtId="165" fontId="1" fillId="2" borderId="1" xfId="2" applyNumberFormat="1" applyFont="1" applyFill="1" applyBorder="1" applyAlignment="1">
      <alignment horizontal="center" vertical="center"/>
    </xf>
  </cellXfs>
  <cellStyles count="3">
    <cellStyle name="Normal" xfId="0" builtinId="0"/>
    <cellStyle name="Output" xfId="1" builtinId="21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China_Telecom_1024LP!$L$12:$L$18</c:f>
              <c:numCache>
                <c:formatCode>0.00%</c:formatCode>
                <c:ptCount val="7"/>
                <c:pt idx="0">
                  <c:v>0.43875957990349113</c:v>
                </c:pt>
                <c:pt idx="1">
                  <c:v>0.2448197558898666</c:v>
                </c:pt>
                <c:pt idx="2">
                  <c:v>0.22899517456713037</c:v>
                </c:pt>
                <c:pt idx="3">
                  <c:v>0.1862049389724667</c:v>
                </c:pt>
                <c:pt idx="4">
                  <c:v>-1</c:v>
                </c:pt>
                <c:pt idx="5">
                  <c:v>0.14433721260289523</c:v>
                </c:pt>
                <c:pt idx="6">
                  <c:v>0.12822878228782297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01-4A80-B12F-095F82B91140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China_Telecom_1024LP!$N$12:$N$18</c:f>
              <c:numCache>
                <c:formatCode>0.00%</c:formatCode>
                <c:ptCount val="7"/>
                <c:pt idx="0">
                  <c:v>0.43124468386730941</c:v>
                </c:pt>
                <c:pt idx="1">
                  <c:v>0.25347320669123885</c:v>
                </c:pt>
                <c:pt idx="2">
                  <c:v>0.22660901616104323</c:v>
                </c:pt>
                <c:pt idx="3">
                  <c:v>0.2021548057839524</c:v>
                </c:pt>
                <c:pt idx="4">
                  <c:v>-1</c:v>
                </c:pt>
                <c:pt idx="5">
                  <c:v>0.13935355826481421</c:v>
                </c:pt>
                <c:pt idx="6">
                  <c:v>0.12546073149985837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01-4A80-B12F-095F82B91140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China_Telecom_1024LP!$P$12:$P$18</c:f>
              <c:numCache>
                <c:formatCode>0.00%</c:formatCode>
                <c:ptCount val="7"/>
                <c:pt idx="0">
                  <c:v>0.44604214123006836</c:v>
                </c:pt>
                <c:pt idx="1">
                  <c:v>0.25911161731207288</c:v>
                </c:pt>
                <c:pt idx="2">
                  <c:v>0.22978359908883816</c:v>
                </c:pt>
                <c:pt idx="3">
                  <c:v>0.19597095671981757</c:v>
                </c:pt>
                <c:pt idx="4">
                  <c:v>-1</c:v>
                </c:pt>
                <c:pt idx="5">
                  <c:v>0.1412300683371297</c:v>
                </c:pt>
                <c:pt idx="6">
                  <c:v>0.1252135535307517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D01-4A80-B12F-095F82B91140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China_Telecom_1024LP!$R$12:$R$18</c:f>
              <c:numCache>
                <c:formatCode>0.00%</c:formatCode>
                <c:ptCount val="7"/>
                <c:pt idx="0">
                  <c:v>0.44110722693871729</c:v>
                </c:pt>
                <c:pt idx="1">
                  <c:v>0.25290718413355218</c:v>
                </c:pt>
                <c:pt idx="2">
                  <c:v>0.22565456231718639</c:v>
                </c:pt>
                <c:pt idx="3">
                  <c:v>0.1721481058714418</c:v>
                </c:pt>
                <c:pt idx="4">
                  <c:v>-1</c:v>
                </c:pt>
                <c:pt idx="5">
                  <c:v>0.10087750588571009</c:v>
                </c:pt>
                <c:pt idx="6">
                  <c:v>8.318470428765079E-2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1F-4035-B91A-6859D96372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GEANT_1024LP!$L$12:$L$17</c:f>
              <c:numCache>
                <c:formatCode>0.00%</c:formatCode>
                <c:ptCount val="6"/>
                <c:pt idx="0">
                  <c:v>0.57571487287886791</c:v>
                </c:pt>
                <c:pt idx="1">
                  <c:v>0.13727907932593508</c:v>
                </c:pt>
                <c:pt idx="2">
                  <c:v>0.12500733955727772</c:v>
                </c:pt>
                <c:pt idx="3">
                  <c:v>0.11226586812283479</c:v>
                </c:pt>
                <c:pt idx="4">
                  <c:v>0.11167870354060239</c:v>
                </c:pt>
                <c:pt idx="5">
                  <c:v>0.1152016910339968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B0-40D1-9F09-D72C157A2793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GEANT_1024LP!$N$12:$N$17</c:f>
              <c:numCache>
                <c:formatCode>0.00%</c:formatCode>
                <c:ptCount val="6"/>
                <c:pt idx="0">
                  <c:v>0.62043199065966115</c:v>
                </c:pt>
                <c:pt idx="1">
                  <c:v>0.13712784588441318</c:v>
                </c:pt>
                <c:pt idx="2">
                  <c:v>0.12481027437244596</c:v>
                </c:pt>
                <c:pt idx="3">
                  <c:v>0.10554582603619367</c:v>
                </c:pt>
                <c:pt idx="4">
                  <c:v>0.10858143607705784</c:v>
                </c:pt>
                <c:pt idx="5">
                  <c:v>0.11348511383537652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B0-40D1-9F09-D72C157A2793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GEANT_1024LP!$P$12:$P$17</c:f>
              <c:numCache>
                <c:formatCode>0.00%</c:formatCode>
                <c:ptCount val="6"/>
                <c:pt idx="0">
                  <c:v>0.56777408209701097</c:v>
                </c:pt>
                <c:pt idx="1">
                  <c:v>0.14190462214431743</c:v>
                </c:pt>
                <c:pt idx="2">
                  <c:v>0.12214990665855585</c:v>
                </c:pt>
                <c:pt idx="3">
                  <c:v>0.11329838725692398</c:v>
                </c:pt>
                <c:pt idx="4">
                  <c:v>0.10890193722300068</c:v>
                </c:pt>
                <c:pt idx="5">
                  <c:v>0.11241909725013932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B0-40D1-9F09-D72C157A2793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GEANT_1024LP!$R$12:$R$17</c:f>
              <c:numCache>
                <c:formatCode>0.00%</c:formatCode>
                <c:ptCount val="6"/>
                <c:pt idx="0">
                  <c:v>0.57443327880345874</c:v>
                </c:pt>
                <c:pt idx="1">
                  <c:v>0.14086235101659272</c:v>
                </c:pt>
                <c:pt idx="2">
                  <c:v>0.11661603178312685</c:v>
                </c:pt>
                <c:pt idx="3">
                  <c:v>9.6284178546389487E-2</c:v>
                </c:pt>
                <c:pt idx="4">
                  <c:v>8.8688946015424097E-2</c:v>
                </c:pt>
                <c:pt idx="5">
                  <c:v>8.5592428137415411E-2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5F-4B49-B850-F5FF411245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ScaleFree30Nodes_random_1024LP!$L$12:$L$17</c:f>
              <c:numCache>
                <c:formatCode>0.00%</c:formatCode>
                <c:ptCount val="6"/>
                <c:pt idx="0">
                  <c:v>0.25221238938053103</c:v>
                </c:pt>
                <c:pt idx="1">
                  <c:v>0.15372291730241083</c:v>
                </c:pt>
                <c:pt idx="2">
                  <c:v>0.14540738480317361</c:v>
                </c:pt>
                <c:pt idx="3">
                  <c:v>0.12488556606652423</c:v>
                </c:pt>
                <c:pt idx="4">
                  <c:v>0.10329569728410126</c:v>
                </c:pt>
                <c:pt idx="5">
                  <c:v>9.8565761367104043E-2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63-495C-BB5C-7CE55F9239A9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ScaleFree30Nodes_random_1024LP!$N$12:$N$17</c:f>
              <c:numCache>
                <c:formatCode>0.00%</c:formatCode>
                <c:ptCount val="6"/>
                <c:pt idx="0">
                  <c:v>0.23252626770214713</c:v>
                </c:pt>
                <c:pt idx="1">
                  <c:v>0.15676869194457144</c:v>
                </c:pt>
                <c:pt idx="2">
                  <c:v>0.14154103852596323</c:v>
                </c:pt>
                <c:pt idx="3">
                  <c:v>0.12182122734886569</c:v>
                </c:pt>
                <c:pt idx="4">
                  <c:v>0.10385259631490795</c:v>
                </c:pt>
                <c:pt idx="5">
                  <c:v>8.9005634231764885E-2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63-495C-BB5C-7CE55F9239A9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ScaleFree30Nodes_random_1024LP!$P$12:$P$17</c:f>
              <c:numCache>
                <c:formatCode>0.00%</c:formatCode>
                <c:ptCount val="6"/>
                <c:pt idx="0">
                  <c:v>0.24523410096080545</c:v>
                </c:pt>
                <c:pt idx="1">
                  <c:v>0.15197498856184244</c:v>
                </c:pt>
                <c:pt idx="2">
                  <c:v>0.14534085709928335</c:v>
                </c:pt>
                <c:pt idx="3">
                  <c:v>0.12490468201921634</c:v>
                </c:pt>
                <c:pt idx="4">
                  <c:v>0.10942504193991165</c:v>
                </c:pt>
                <c:pt idx="5">
                  <c:v>8.8150068628946254E-2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63-495C-BB5C-7CE55F9239A9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ScaleFree30Nodes_random_1024LP!$R$12:$R$17</c:f>
              <c:numCache>
                <c:formatCode>0.00%</c:formatCode>
                <c:ptCount val="6"/>
                <c:pt idx="0">
                  <c:v>0.23090264685921125</c:v>
                </c:pt>
                <c:pt idx="1">
                  <c:v>0.13852650629665941</c:v>
                </c:pt>
                <c:pt idx="2">
                  <c:v>0.12864791493854155</c:v>
                </c:pt>
                <c:pt idx="3">
                  <c:v>0.10496945931679358</c:v>
                </c:pt>
                <c:pt idx="4">
                  <c:v>8.6569640298620021E-2</c:v>
                </c:pt>
                <c:pt idx="5">
                  <c:v>6.2740366488198474E-2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87-45FE-A36E-EA3385DC16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ax val="0.2800000000000000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GoodNet_Gravity_1024LP!$L$12:$L$18</c:f>
              <c:numCache>
                <c:formatCode>0.00%</c:formatCode>
                <c:ptCount val="7"/>
                <c:pt idx="0">
                  <c:v>0.18650000000000011</c:v>
                </c:pt>
                <c:pt idx="1">
                  <c:v>0.12840000000000007</c:v>
                </c:pt>
                <c:pt idx="2">
                  <c:v>0.11470000000000002</c:v>
                </c:pt>
                <c:pt idx="3">
                  <c:v>0.10519999999999996</c:v>
                </c:pt>
                <c:pt idx="4">
                  <c:v>9.9499999999999922E-2</c:v>
                </c:pt>
                <c:pt idx="5">
                  <c:v>8.4200000000000053E-2</c:v>
                </c:pt>
                <c:pt idx="6">
                  <c:v>6.7099999999999937E-2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FA-49B4-870A-31AE7D10FBC1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GoodNet_Gravity_1024LP!$N$12:$N$18</c:f>
              <c:numCache>
                <c:formatCode>0.00%</c:formatCode>
                <c:ptCount val="7"/>
                <c:pt idx="0">
                  <c:v>0.1745000000000001</c:v>
                </c:pt>
                <c:pt idx="1">
                  <c:v>0.12890000000000001</c:v>
                </c:pt>
                <c:pt idx="2">
                  <c:v>0.11719999999999997</c:v>
                </c:pt>
                <c:pt idx="3">
                  <c:v>0.1028</c:v>
                </c:pt>
                <c:pt idx="4">
                  <c:v>9.3299999999999939E-2</c:v>
                </c:pt>
                <c:pt idx="5">
                  <c:v>8.3499999999999908E-2</c:v>
                </c:pt>
                <c:pt idx="6">
                  <c:v>7.1299999999999919E-2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FA-49B4-870A-31AE7D10FBC1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GoodNet_Gravity_1024LP!$P$12:$P$18</c:f>
              <c:numCache>
                <c:formatCode>0.00%</c:formatCode>
                <c:ptCount val="7"/>
                <c:pt idx="0">
                  <c:v>0.18149999999999999</c:v>
                </c:pt>
                <c:pt idx="1">
                  <c:v>0.12490000000000001</c:v>
                </c:pt>
                <c:pt idx="2">
                  <c:v>0.11319999999999997</c:v>
                </c:pt>
                <c:pt idx="3">
                  <c:v>0.10470000000000002</c:v>
                </c:pt>
                <c:pt idx="4">
                  <c:v>9.5099999999999962E-2</c:v>
                </c:pt>
                <c:pt idx="5">
                  <c:v>8.2200000000000051E-2</c:v>
                </c:pt>
                <c:pt idx="6">
                  <c:v>7.3199999999999932E-2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FA-49B4-870A-31AE7D10FBC1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GoodNet_Gravity_1024LP!$R$12:$R$18</c:f>
              <c:numCache>
                <c:formatCode>0.00%</c:formatCode>
                <c:ptCount val="7"/>
                <c:pt idx="0">
                  <c:v>0.18389999999999995</c:v>
                </c:pt>
                <c:pt idx="1">
                  <c:v>0.125</c:v>
                </c:pt>
                <c:pt idx="2">
                  <c:v>0.10850000000000004</c:v>
                </c:pt>
                <c:pt idx="3">
                  <c:v>9.1199999999999948E-2</c:v>
                </c:pt>
                <c:pt idx="4">
                  <c:v>8.3099999999999952E-2</c:v>
                </c:pt>
                <c:pt idx="5">
                  <c:v>5.8599999999999985E-2</c:v>
                </c:pt>
                <c:pt idx="6">
                  <c:v>4.1900000000000048E-2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D6-4298-B716-F676F0C5B5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ax val="0.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GoodNet_Bimodal_1024LP!$I$12:$I$18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GoodNet_Bimodal_1024LP!$L$12:$L$18</c:f>
              <c:numCache>
                <c:formatCode>0.00%</c:formatCode>
                <c:ptCount val="7"/>
                <c:pt idx="0">
                  <c:v>2.9752127357383751E-2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E4-4BD1-B90D-FF53C3CE8003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GoodNet_Bimodal_1024LP!$I$12:$I$18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GoodNet_Bimodal_1024LP!$N$12:$N$18</c:f>
              <c:numCache>
                <c:formatCode>0.00%</c:formatCode>
                <c:ptCount val="7"/>
                <c:pt idx="0">
                  <c:v>1.5373716785563207E-2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E4-4BD1-B90D-FF53C3CE8003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GoodNet_Bimodal_1024LP!$I$12:$I$18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GoodNet_Bimodal_1024LP!$P$12:$P$18</c:f>
              <c:numCache>
                <c:formatCode>0.00%</c:formatCode>
                <c:ptCount val="7"/>
                <c:pt idx="0">
                  <c:v>8.2601448013335244E-3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E4-4BD1-B90D-FF53C3CE8003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GoodNet_Bimodal_1024LP!$R$12:$R$18</c:f>
              <c:numCache>
                <c:formatCode>0.00%</c:formatCode>
                <c:ptCount val="7"/>
                <c:pt idx="0">
                  <c:v>5.2000000000000934E-3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EE4-4BD1-B90D-FF53C3CE80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ax val="0.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105790</xdr:colOff>
      <xdr:row>2</xdr:row>
      <xdr:rowOff>123825</xdr:rowOff>
    </xdr:from>
    <xdr:to>
      <xdr:col>7</xdr:col>
      <xdr:colOff>270129</xdr:colOff>
      <xdr:row>21</xdr:row>
      <xdr:rowOff>167639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DA2AEE2-9FB7-445C-852A-2E579E6EFF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5790" y="504825"/>
          <a:ext cx="5707889" cy="4472939"/>
        </a:xfrm>
        <a:prstGeom prst="rect">
          <a:avLst/>
        </a:prstGeom>
      </xdr:spPr>
    </xdr:pic>
    <xdr:clientData/>
  </xdr:twoCellAnchor>
  <xdr:twoCellAnchor>
    <xdr:from>
      <xdr:col>10</xdr:col>
      <xdr:colOff>0</xdr:colOff>
      <xdr:row>23</xdr:row>
      <xdr:rowOff>0</xdr:rowOff>
    </xdr:from>
    <xdr:to>
      <xdr:col>13</xdr:col>
      <xdr:colOff>1290638</xdr:colOff>
      <xdr:row>44</xdr:row>
      <xdr:rowOff>90488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BF7524-1A38-4E98-A8A1-459A9DCD4E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105790</xdr:colOff>
      <xdr:row>2</xdr:row>
      <xdr:rowOff>123825</xdr:rowOff>
    </xdr:from>
    <xdr:to>
      <xdr:col>7</xdr:col>
      <xdr:colOff>272160</xdr:colOff>
      <xdr:row>20</xdr:row>
      <xdr:rowOff>167640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F9C4F04-16CD-4D01-9FBD-3C6F24023A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790" y="504825"/>
          <a:ext cx="5709920" cy="428244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105790</xdr:colOff>
      <xdr:row>2</xdr:row>
      <xdr:rowOff>123825</xdr:rowOff>
    </xdr:from>
    <xdr:to>
      <xdr:col>7</xdr:col>
      <xdr:colOff>270129</xdr:colOff>
      <xdr:row>21</xdr:row>
      <xdr:rowOff>142239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4EAD5D9-2E38-4D6E-ACD3-054CB07792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5790" y="504825"/>
          <a:ext cx="5707889" cy="4282439"/>
        </a:xfrm>
        <a:prstGeom prst="rect">
          <a:avLst/>
        </a:prstGeom>
      </xdr:spPr>
    </xdr:pic>
    <xdr:clientData/>
  </xdr:twoCellAnchor>
  <xdr:twoCellAnchor>
    <xdr:from>
      <xdr:col>10</xdr:col>
      <xdr:colOff>0</xdr:colOff>
      <xdr:row>23</xdr:row>
      <xdr:rowOff>0</xdr:rowOff>
    </xdr:from>
    <xdr:to>
      <xdr:col>13</xdr:col>
      <xdr:colOff>1290638</xdr:colOff>
      <xdr:row>44</xdr:row>
      <xdr:rowOff>90488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A8CE98A-40ED-4938-97B4-915D055025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105790</xdr:colOff>
      <xdr:row>2</xdr:row>
      <xdr:rowOff>85725</xdr:rowOff>
    </xdr:from>
    <xdr:to>
      <xdr:col>7</xdr:col>
      <xdr:colOff>270129</xdr:colOff>
      <xdr:row>21</xdr:row>
      <xdr:rowOff>129540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9D91FCD-3900-4D1F-8797-6CD77F0905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5790" y="466725"/>
          <a:ext cx="5707889" cy="4282440"/>
        </a:xfrm>
        <a:prstGeom prst="rect">
          <a:avLst/>
        </a:prstGeom>
      </xdr:spPr>
    </xdr:pic>
    <xdr:clientData/>
  </xdr:twoCellAnchor>
  <xdr:twoCellAnchor>
    <xdr:from>
      <xdr:col>10</xdr:col>
      <xdr:colOff>0</xdr:colOff>
      <xdr:row>23</xdr:row>
      <xdr:rowOff>0</xdr:rowOff>
    </xdr:from>
    <xdr:to>
      <xdr:col>13</xdr:col>
      <xdr:colOff>1290638</xdr:colOff>
      <xdr:row>44</xdr:row>
      <xdr:rowOff>90488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C949CCC-EAEE-4FF2-BD60-6AF93C2D34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2</xdr:row>
      <xdr:rowOff>85725</xdr:rowOff>
    </xdr:from>
    <xdr:to>
      <xdr:col>7</xdr:col>
      <xdr:colOff>271145</xdr:colOff>
      <xdr:row>21</xdr:row>
      <xdr:rowOff>129540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78B1F3C-0FE9-44E0-8154-E849B110A8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5" y="466725"/>
          <a:ext cx="5709920" cy="4282440"/>
        </a:xfrm>
        <a:prstGeom prst="rect">
          <a:avLst/>
        </a:prstGeom>
      </xdr:spPr>
    </xdr:pic>
    <xdr:clientData/>
  </xdr:twoCellAnchor>
  <xdr:twoCellAnchor>
    <xdr:from>
      <xdr:col>10</xdr:col>
      <xdr:colOff>1366837</xdr:colOff>
      <xdr:row>20</xdr:row>
      <xdr:rowOff>66676</xdr:rowOff>
    </xdr:from>
    <xdr:to>
      <xdr:col>15</xdr:col>
      <xdr:colOff>200025</xdr:colOff>
      <xdr:row>51</xdr:row>
      <xdr:rowOff>171450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0091A3E-8158-4CFD-B189-1F5EEB0198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2</xdr:row>
      <xdr:rowOff>85725</xdr:rowOff>
    </xdr:from>
    <xdr:to>
      <xdr:col>7</xdr:col>
      <xdr:colOff>271145</xdr:colOff>
      <xdr:row>21</xdr:row>
      <xdr:rowOff>129540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FDACBEF-6162-49BA-A2E7-A778AE58F1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5" y="466725"/>
          <a:ext cx="5633720" cy="4520565"/>
        </a:xfrm>
        <a:prstGeom prst="rect">
          <a:avLst/>
        </a:prstGeom>
      </xdr:spPr>
    </xdr:pic>
    <xdr:clientData/>
  </xdr:twoCellAnchor>
  <xdr:twoCellAnchor>
    <xdr:from>
      <xdr:col>10</xdr:col>
      <xdr:colOff>1366837</xdr:colOff>
      <xdr:row>20</xdr:row>
      <xdr:rowOff>66676</xdr:rowOff>
    </xdr:from>
    <xdr:to>
      <xdr:col>15</xdr:col>
      <xdr:colOff>200025</xdr:colOff>
      <xdr:row>51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FD5FD8-5E25-42BF-A5A7-B66D08A247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8E9FF-6293-4A98-AAC0-CA1B55B1C195}">
  <dimension ref="A1:U18"/>
  <sheetViews>
    <sheetView topLeftCell="G1" zoomScale="85" zoomScaleNormal="85" workbookViewId="0">
      <selection activeCell="R12" sqref="R12"/>
    </sheetView>
  </sheetViews>
  <sheetFormatPr defaultColWidth="8.875" defaultRowHeight="14.25" x14ac:dyDescent="0.2"/>
  <cols>
    <col min="1" max="1" width="16.875" bestFit="1" customWidth="1"/>
    <col min="2" max="2" width="15.25" bestFit="1" customWidth="1"/>
    <col min="3" max="3" width="14.375" bestFit="1" customWidth="1"/>
    <col min="9" max="9" width="35.375" bestFit="1" customWidth="1"/>
    <col min="10" max="10" width="35.125" customWidth="1"/>
    <col min="11" max="11" width="25.75" customWidth="1"/>
    <col min="12" max="12" width="15.125" customWidth="1"/>
    <col min="13" max="13" width="22.125" customWidth="1"/>
    <col min="14" max="14" width="18" customWidth="1"/>
    <col min="15" max="15" width="25.875" customWidth="1"/>
    <col min="16" max="16" width="18.375" customWidth="1"/>
    <col min="17" max="17" width="12.375" customWidth="1"/>
    <col min="18" max="18" width="19.875" customWidth="1"/>
    <col min="19" max="19" width="22" customWidth="1"/>
    <col min="20" max="20" width="17.125" customWidth="1"/>
    <col min="21" max="21" width="35.75" bestFit="1" customWidth="1"/>
  </cols>
  <sheetData>
    <row r="1" spans="1:21" ht="15" x14ac:dyDescent="0.2">
      <c r="A1" t="s">
        <v>0</v>
      </c>
      <c r="B1" t="s">
        <v>1</v>
      </c>
      <c r="C1" s="1" t="s">
        <v>2</v>
      </c>
      <c r="I1" s="3"/>
      <c r="J1" s="9" t="s">
        <v>4</v>
      </c>
      <c r="K1" s="16"/>
      <c r="L1" s="10"/>
      <c r="M1" s="9" t="s">
        <v>5</v>
      </c>
      <c r="N1" s="16"/>
      <c r="O1" s="10"/>
      <c r="P1" s="9" t="s">
        <v>5</v>
      </c>
      <c r="Q1" s="16"/>
      <c r="R1" s="10"/>
      <c r="S1" s="9" t="s">
        <v>5</v>
      </c>
      <c r="T1" s="10"/>
      <c r="U1" s="3" t="s">
        <v>7</v>
      </c>
    </row>
    <row r="2" spans="1:21" ht="15" x14ac:dyDescent="0.2">
      <c r="A2">
        <v>42</v>
      </c>
      <c r="B2">
        <v>132</v>
      </c>
      <c r="C2" s="1" t="s">
        <v>34</v>
      </c>
      <c r="I2" s="3" t="s">
        <v>8</v>
      </c>
      <c r="J2" s="9" t="s">
        <v>6</v>
      </c>
      <c r="K2" s="16"/>
      <c r="L2" s="10"/>
      <c r="M2" s="9" t="s">
        <v>6</v>
      </c>
      <c r="N2" s="16"/>
      <c r="O2" s="10"/>
      <c r="P2" s="9" t="s">
        <v>6</v>
      </c>
      <c r="Q2" s="16"/>
      <c r="R2" s="10"/>
      <c r="S2" s="9" t="s">
        <v>6</v>
      </c>
      <c r="T2" s="10"/>
      <c r="U2" s="3" t="s">
        <v>6</v>
      </c>
    </row>
    <row r="3" spans="1:21" ht="36" x14ac:dyDescent="0.2">
      <c r="I3" s="4" t="s">
        <v>9</v>
      </c>
      <c r="J3" s="11">
        <v>1.4016999999999999</v>
      </c>
      <c r="K3" s="12"/>
      <c r="L3" s="13"/>
      <c r="M3" s="11">
        <v>1.4092</v>
      </c>
      <c r="N3" s="12"/>
      <c r="O3" s="13"/>
      <c r="P3" s="11">
        <v>1.4108000000000001</v>
      </c>
      <c r="Q3" s="12"/>
      <c r="R3" s="13"/>
      <c r="S3" s="14">
        <v>1.4048</v>
      </c>
      <c r="T3" s="15"/>
      <c r="U3" s="5">
        <v>1.4016999999999999</v>
      </c>
    </row>
    <row r="4" spans="1:21" ht="30" x14ac:dyDescent="0.2">
      <c r="I4" s="2" t="s">
        <v>10</v>
      </c>
      <c r="J4" s="3">
        <v>6.8305999999999996</v>
      </c>
      <c r="K4" s="20">
        <f>ROUND(J4/J3,4)-1</f>
        <v>3.8731</v>
      </c>
      <c r="L4" s="21"/>
      <c r="M4" s="9">
        <v>7.6843000000000004</v>
      </c>
      <c r="N4" s="10"/>
      <c r="O4" s="6">
        <f>ROUND(M4/M3,4)-1</f>
        <v>4.4530000000000003</v>
      </c>
      <c r="P4" s="9">
        <v>7.6825999999999999</v>
      </c>
      <c r="Q4" s="10"/>
      <c r="R4" s="6">
        <f>ROUND(P4/P3,4)-1</f>
        <v>4.4455999999999998</v>
      </c>
      <c r="S4" s="3">
        <v>7.1189</v>
      </c>
      <c r="T4" s="6">
        <f>ROUND(S4/S3,4)-1</f>
        <v>4.0675999999999997</v>
      </c>
    </row>
    <row r="5" spans="1:21" ht="15" x14ac:dyDescent="0.2">
      <c r="I5" s="2" t="s">
        <v>11</v>
      </c>
      <c r="J5" s="3">
        <v>2.1465000000000001</v>
      </c>
      <c r="K5" s="20">
        <f>ROUND(J5/J3,4)-1</f>
        <v>0.53140000000000009</v>
      </c>
      <c r="L5" s="21"/>
      <c r="M5" s="9">
        <v>2.1532</v>
      </c>
      <c r="N5" s="10"/>
      <c r="O5" s="6">
        <f>ROUND(M5/M3,4)-1</f>
        <v>0.52800000000000002</v>
      </c>
      <c r="P5" s="9">
        <v>2.1534</v>
      </c>
      <c r="Q5" s="10"/>
      <c r="R5" s="6">
        <f>ROUND(P5/P3,4)-1</f>
        <v>0.52639999999999998</v>
      </c>
      <c r="S5" s="3">
        <v>2.1427999999999998</v>
      </c>
      <c r="T5" s="6">
        <f>ROUND(S5/S3,4)-1</f>
        <v>0.5253000000000001</v>
      </c>
    </row>
    <row r="6" spans="1:21" ht="30" x14ac:dyDescent="0.2">
      <c r="I6" s="2" t="s">
        <v>12</v>
      </c>
      <c r="J6" s="3">
        <v>2.29</v>
      </c>
      <c r="K6" s="20">
        <f>ROUND(J6/J3,4)-1</f>
        <v>0.63369999999999993</v>
      </c>
      <c r="L6" s="21"/>
      <c r="M6" s="9">
        <v>2.2345000000000002</v>
      </c>
      <c r="N6" s="10"/>
      <c r="O6" s="6">
        <f>ROUND(M6/M3,4)-1</f>
        <v>0.58570000000000011</v>
      </c>
      <c r="P6" s="9">
        <v>2.23</v>
      </c>
      <c r="Q6" s="10"/>
      <c r="R6" s="6">
        <f>ROUND(P6/P3,4)-1</f>
        <v>0.58069999999999999</v>
      </c>
      <c r="S6" s="3">
        <v>2.3260999999999998</v>
      </c>
      <c r="T6" s="6">
        <f>ROUND(S6/S3,4)-1</f>
        <v>0.65579999999999994</v>
      </c>
    </row>
    <row r="11" spans="1:21" ht="30" x14ac:dyDescent="0.2">
      <c r="I11" s="2" t="s">
        <v>13</v>
      </c>
      <c r="J11" s="2" t="s">
        <v>14</v>
      </c>
      <c r="K11" s="7" t="s">
        <v>17</v>
      </c>
      <c r="L11" s="8"/>
      <c r="M11" s="7" t="s">
        <v>18</v>
      </c>
      <c r="N11" s="8"/>
      <c r="O11" s="9" t="s">
        <v>19</v>
      </c>
      <c r="P11" s="10"/>
      <c r="Q11" s="9" t="s">
        <v>36</v>
      </c>
      <c r="R11" s="10"/>
    </row>
    <row r="12" spans="1:21" ht="30" x14ac:dyDescent="0.2">
      <c r="I12" s="2" t="s">
        <v>16</v>
      </c>
      <c r="J12" s="2" t="s">
        <v>15</v>
      </c>
      <c r="K12" s="2">
        <v>2.0274999999999999</v>
      </c>
      <c r="L12" s="6">
        <f>K12/M3-1</f>
        <v>0.43875957990349113</v>
      </c>
      <c r="M12" s="2">
        <v>2.0192000000000001</v>
      </c>
      <c r="N12" s="6">
        <f>M12/P3-1</f>
        <v>0.43124468386730941</v>
      </c>
      <c r="O12" s="3">
        <v>2.0314000000000001</v>
      </c>
      <c r="P12" s="6">
        <f>O12/S3-1</f>
        <v>0.44604214123006836</v>
      </c>
      <c r="Q12" s="3">
        <v>2.02</v>
      </c>
      <c r="R12" s="6">
        <f>Q12/U3-1</f>
        <v>0.44110722693871729</v>
      </c>
    </row>
    <row r="13" spans="1:21" ht="15" x14ac:dyDescent="0.2">
      <c r="I13" s="2" t="s">
        <v>20</v>
      </c>
      <c r="J13" s="2" t="s">
        <v>15</v>
      </c>
      <c r="K13" s="3">
        <v>1.7542</v>
      </c>
      <c r="L13" s="6">
        <f>K13/M3-1</f>
        <v>0.2448197558898666</v>
      </c>
      <c r="M13" s="3">
        <v>1.7684</v>
      </c>
      <c r="N13" s="6">
        <f>M13/P3-1</f>
        <v>0.25347320669123885</v>
      </c>
      <c r="O13" s="3">
        <v>1.7687999999999999</v>
      </c>
      <c r="P13" s="6">
        <f>O13/S3-1</f>
        <v>0.25911161731207288</v>
      </c>
      <c r="Q13" s="3">
        <v>1.7562</v>
      </c>
      <c r="R13" s="6">
        <f>Q13/U3-1</f>
        <v>0.25290718413355218</v>
      </c>
    </row>
    <row r="14" spans="1:21" ht="15" x14ac:dyDescent="0.2">
      <c r="I14" s="2">
        <v>1</v>
      </c>
      <c r="J14" s="2" t="s">
        <v>38</v>
      </c>
      <c r="K14" s="2">
        <v>1.7319</v>
      </c>
      <c r="L14" s="6">
        <f>K14/M3-1</f>
        <v>0.22899517456713037</v>
      </c>
      <c r="M14" s="2">
        <v>1.7304999999999999</v>
      </c>
      <c r="N14" s="6">
        <f>M14/P3-1</f>
        <v>0.22660901616104323</v>
      </c>
      <c r="O14" s="3">
        <v>1.7276</v>
      </c>
      <c r="P14" s="6">
        <f>O14/S3-1</f>
        <v>0.22978359908883816</v>
      </c>
      <c r="Q14" s="3">
        <v>1.718</v>
      </c>
      <c r="R14" s="6">
        <f>Q14/U3-1</f>
        <v>0.22565456231718639</v>
      </c>
    </row>
    <row r="15" spans="1:21" ht="15" x14ac:dyDescent="0.2">
      <c r="I15" s="2">
        <v>2</v>
      </c>
      <c r="J15" s="2" t="s">
        <v>40</v>
      </c>
      <c r="K15" s="2">
        <v>1.6716</v>
      </c>
      <c r="L15" s="6">
        <f>K15/M3-1</f>
        <v>0.1862049389724667</v>
      </c>
      <c r="M15" s="2">
        <v>1.696</v>
      </c>
      <c r="N15" s="6">
        <f>M15/P3-1</f>
        <v>0.2021548057839524</v>
      </c>
      <c r="O15" s="2">
        <v>1.6800999999999999</v>
      </c>
      <c r="P15" s="6">
        <f>O15/S3-1</f>
        <v>0.19597095671981757</v>
      </c>
      <c r="Q15" s="2">
        <v>1.643</v>
      </c>
      <c r="R15" s="6">
        <f>Q15/U3-1</f>
        <v>0.1721481058714418</v>
      </c>
    </row>
    <row r="16" spans="1:21" ht="15" x14ac:dyDescent="0.2">
      <c r="I16" s="2">
        <v>3</v>
      </c>
      <c r="J16" s="2"/>
      <c r="K16" s="2"/>
      <c r="L16" s="6">
        <f>K16/M3-1</f>
        <v>-1</v>
      </c>
      <c r="M16" s="2"/>
      <c r="N16" s="6">
        <f>M16/P3-1</f>
        <v>-1</v>
      </c>
      <c r="O16" s="2"/>
      <c r="P16" s="6">
        <f>O16/S3-1</f>
        <v>-1</v>
      </c>
      <c r="Q16" s="2"/>
      <c r="R16" s="6">
        <f>Q16/U3-1</f>
        <v>-1</v>
      </c>
    </row>
    <row r="17" spans="9:18" ht="15" x14ac:dyDescent="0.2">
      <c r="I17" s="2">
        <v>4</v>
      </c>
      <c r="J17" s="2" t="s">
        <v>41</v>
      </c>
      <c r="K17" s="2">
        <v>1.6126</v>
      </c>
      <c r="L17" s="6">
        <f>K17/M3-1</f>
        <v>0.14433721260289523</v>
      </c>
      <c r="M17" s="2">
        <v>1.6073999999999999</v>
      </c>
      <c r="N17" s="6">
        <f>M17/P3-1</f>
        <v>0.13935355826481421</v>
      </c>
      <c r="O17" s="3">
        <v>1.6032</v>
      </c>
      <c r="P17" s="6">
        <f>O17/S3-1</f>
        <v>0.1412300683371297</v>
      </c>
      <c r="Q17" s="3">
        <v>1.5430999999999999</v>
      </c>
      <c r="R17" s="6">
        <f>Q17/U3-1</f>
        <v>0.10087750588571009</v>
      </c>
    </row>
    <row r="18" spans="9:18" ht="15" x14ac:dyDescent="0.2">
      <c r="I18" s="2">
        <v>5</v>
      </c>
      <c r="J18" s="2" t="s">
        <v>39</v>
      </c>
      <c r="K18" s="2">
        <v>1.5899000000000001</v>
      </c>
      <c r="L18" s="6">
        <f>K18/M3-1</f>
        <v>0.12822878228782297</v>
      </c>
      <c r="M18" s="2">
        <v>1.5878000000000001</v>
      </c>
      <c r="N18" s="6">
        <f>M18/P3-1</f>
        <v>0.12546073149985837</v>
      </c>
      <c r="O18" s="3">
        <v>1.5807</v>
      </c>
      <c r="P18" s="6">
        <f>O18/S3-1</f>
        <v>0.1252135535307517</v>
      </c>
      <c r="Q18" s="3">
        <v>1.5183</v>
      </c>
      <c r="R18" s="6">
        <f>Q18/U3-1</f>
        <v>8.318470428765079E-2</v>
      </c>
    </row>
  </sheetData>
  <mergeCells count="25">
    <mergeCell ref="J1:L1"/>
    <mergeCell ref="M1:O1"/>
    <mergeCell ref="P1:R1"/>
    <mergeCell ref="S1:T1"/>
    <mergeCell ref="J2:L2"/>
    <mergeCell ref="M2:O2"/>
    <mergeCell ref="P2:R2"/>
    <mergeCell ref="S2:T2"/>
    <mergeCell ref="J3:L3"/>
    <mergeCell ref="M3:O3"/>
    <mergeCell ref="P3:R3"/>
    <mergeCell ref="S3:T3"/>
    <mergeCell ref="K4:L4"/>
    <mergeCell ref="M4:N4"/>
    <mergeCell ref="P4:Q4"/>
    <mergeCell ref="K11:L11"/>
    <mergeCell ref="M11:N11"/>
    <mergeCell ref="O11:P11"/>
    <mergeCell ref="K5:L5"/>
    <mergeCell ref="M5:N5"/>
    <mergeCell ref="P5:Q5"/>
    <mergeCell ref="K6:L6"/>
    <mergeCell ref="M6:N6"/>
    <mergeCell ref="P6:Q6"/>
    <mergeCell ref="Q11:R11"/>
  </mergeCells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64F8B-FA61-49FE-9A1A-9E99500FBC47}">
  <dimension ref="A1:U17"/>
  <sheetViews>
    <sheetView topLeftCell="F1" zoomScale="70" zoomScaleNormal="70" workbookViewId="0">
      <selection activeCell="R12" sqref="R12"/>
    </sheetView>
  </sheetViews>
  <sheetFormatPr defaultColWidth="8.875" defaultRowHeight="14.25" x14ac:dyDescent="0.2"/>
  <cols>
    <col min="1" max="1" width="16.875" bestFit="1" customWidth="1"/>
    <col min="2" max="2" width="15.25" bestFit="1" customWidth="1"/>
    <col min="3" max="3" width="14.375" bestFit="1" customWidth="1"/>
    <col min="9" max="9" width="35.375" bestFit="1" customWidth="1"/>
    <col min="10" max="10" width="35.125" customWidth="1"/>
    <col min="11" max="11" width="25.75" customWidth="1"/>
    <col min="12" max="12" width="15.125" customWidth="1"/>
    <col min="13" max="13" width="22.125" customWidth="1"/>
    <col min="14" max="14" width="18" customWidth="1"/>
    <col min="15" max="15" width="25.875" customWidth="1"/>
    <col min="16" max="16" width="20.375" customWidth="1"/>
    <col min="17" max="17" width="12.125" customWidth="1"/>
    <col min="18" max="18" width="19.875" customWidth="1"/>
    <col min="19" max="19" width="22" customWidth="1"/>
    <col min="20" max="20" width="17.125" customWidth="1"/>
    <col min="21" max="21" width="35.75" bestFit="1" customWidth="1"/>
  </cols>
  <sheetData>
    <row r="1" spans="1:21" ht="15" x14ac:dyDescent="0.2">
      <c r="A1" t="s">
        <v>0</v>
      </c>
      <c r="B1" t="s">
        <v>1</v>
      </c>
      <c r="C1" s="1" t="s">
        <v>2</v>
      </c>
      <c r="I1" s="3"/>
      <c r="J1" s="9" t="s">
        <v>4</v>
      </c>
      <c r="K1" s="16"/>
      <c r="L1" s="10"/>
      <c r="M1" s="9" t="s">
        <v>5</v>
      </c>
      <c r="N1" s="16"/>
      <c r="O1" s="10"/>
      <c r="P1" s="9" t="s">
        <v>5</v>
      </c>
      <c r="Q1" s="16"/>
      <c r="R1" s="10"/>
      <c r="S1" s="9" t="s">
        <v>5</v>
      </c>
      <c r="T1" s="10"/>
      <c r="U1" s="3" t="s">
        <v>7</v>
      </c>
    </row>
    <row r="2" spans="1:21" ht="15" x14ac:dyDescent="0.2">
      <c r="A2">
        <v>34</v>
      </c>
      <c r="B2">
        <v>104</v>
      </c>
      <c r="C2" s="1" t="s">
        <v>31</v>
      </c>
      <c r="I2" s="3" t="s">
        <v>8</v>
      </c>
      <c r="J2" s="9" t="s">
        <v>6</v>
      </c>
      <c r="K2" s="16"/>
      <c r="L2" s="10"/>
      <c r="M2" s="9" t="s">
        <v>6</v>
      </c>
      <c r="N2" s="16"/>
      <c r="O2" s="10"/>
      <c r="P2" s="9" t="s">
        <v>6</v>
      </c>
      <c r="Q2" s="16"/>
      <c r="R2" s="10"/>
      <c r="S2" s="9" t="s">
        <v>6</v>
      </c>
      <c r="T2" s="10"/>
      <c r="U2" s="3" t="s">
        <v>6</v>
      </c>
    </row>
    <row r="3" spans="1:21" ht="36" x14ac:dyDescent="0.2">
      <c r="I3" s="4" t="s">
        <v>9</v>
      </c>
      <c r="J3" s="11">
        <v>1.7073</v>
      </c>
      <c r="K3" s="12"/>
      <c r="L3" s="13"/>
      <c r="M3" s="11">
        <v>1.7031000000000001</v>
      </c>
      <c r="N3" s="12"/>
      <c r="O3" s="13"/>
      <c r="P3" s="11">
        <v>1.7130000000000001</v>
      </c>
      <c r="Q3" s="12"/>
      <c r="R3" s="13"/>
      <c r="S3" s="14">
        <v>1.7059218101262801</v>
      </c>
      <c r="T3" s="15"/>
      <c r="U3" s="5">
        <v>1.7116</v>
      </c>
    </row>
    <row r="4" spans="1:21" ht="30" x14ac:dyDescent="0.2">
      <c r="I4" s="2" t="s">
        <v>10</v>
      </c>
      <c r="J4" s="3">
        <v>136.69470000000001</v>
      </c>
      <c r="K4" s="18">
        <f>ROUND(J4/J3,4)-1</f>
        <v>79.064800000000005</v>
      </c>
      <c r="L4" s="19"/>
      <c r="M4" s="9">
        <v>132.49350000000001</v>
      </c>
      <c r="N4" s="10"/>
      <c r="O4" s="22">
        <f>ROUND(M4/M3,4)-1</f>
        <v>76.795500000000004</v>
      </c>
      <c r="P4" s="9">
        <v>151.20259999999999</v>
      </c>
      <c r="Q4" s="10"/>
      <c r="R4" s="6">
        <f>ROUND(P4/P3,4)-1</f>
        <v>87.267700000000005</v>
      </c>
      <c r="S4" s="3">
        <v>49.514683496694197</v>
      </c>
      <c r="T4" s="22">
        <f>ROUND(S4/S3,4)-1</f>
        <v>28.025200000000002</v>
      </c>
    </row>
    <row r="5" spans="1:21" ht="15" x14ac:dyDescent="0.2">
      <c r="I5" s="2" t="s">
        <v>11</v>
      </c>
      <c r="J5" s="3">
        <v>2.5396999999999998</v>
      </c>
      <c r="K5" s="18">
        <f>ROUND(J5/J3,4)-1</f>
        <v>0.48760000000000003</v>
      </c>
      <c r="L5" s="19"/>
      <c r="M5" s="9">
        <v>2.5322</v>
      </c>
      <c r="N5" s="10"/>
      <c r="O5" s="22">
        <f>ROUND(M5/M3,4)-1</f>
        <v>0.4867999999999999</v>
      </c>
      <c r="P5" s="9">
        <v>2.5428999999999999</v>
      </c>
      <c r="Q5" s="10"/>
      <c r="R5" s="6">
        <f>ROUND(P5/P3,4)-1</f>
        <v>0.48449999999999993</v>
      </c>
      <c r="S5" s="3">
        <v>2.5407999999999999</v>
      </c>
      <c r="T5" s="22">
        <f>ROUND(S5/S3,4)-1</f>
        <v>0.48940000000000006</v>
      </c>
    </row>
    <row r="6" spans="1:21" ht="30" x14ac:dyDescent="0.2">
      <c r="I6" s="2" t="s">
        <v>12</v>
      </c>
      <c r="J6" s="3">
        <v>2.5535000000000001</v>
      </c>
      <c r="K6" s="18">
        <f>ROUND(J6/J3,4)-1</f>
        <v>0.49560000000000004</v>
      </c>
      <c r="L6" s="19"/>
      <c r="M6" s="9">
        <v>2.9327999999999999</v>
      </c>
      <c r="N6" s="10"/>
      <c r="O6" s="22">
        <f>ROUND(M6/M3,4)-1</f>
        <v>0.72199999999999998</v>
      </c>
      <c r="P6" s="9">
        <v>2.9142999999999999</v>
      </c>
      <c r="Q6" s="10"/>
      <c r="R6" s="6">
        <f>ROUND(P6/P3,4)-1</f>
        <v>0.70130000000000003</v>
      </c>
      <c r="S6" s="3">
        <v>2.5127999999999999</v>
      </c>
      <c r="T6" s="22">
        <f>ROUND(S6/S3,4)-1</f>
        <v>0.47300000000000009</v>
      </c>
    </row>
    <row r="11" spans="1:21" ht="30" x14ac:dyDescent="0.2">
      <c r="I11" s="2" t="s">
        <v>13</v>
      </c>
      <c r="J11" s="2" t="s">
        <v>14</v>
      </c>
      <c r="K11" s="7" t="s">
        <v>17</v>
      </c>
      <c r="L11" s="8"/>
      <c r="M11" s="7" t="s">
        <v>18</v>
      </c>
      <c r="N11" s="8"/>
      <c r="O11" s="9" t="s">
        <v>19</v>
      </c>
      <c r="P11" s="10"/>
      <c r="Q11" s="9" t="s">
        <v>36</v>
      </c>
      <c r="R11" s="10"/>
    </row>
    <row r="12" spans="1:21" ht="30" x14ac:dyDescent="0.2">
      <c r="I12" s="2" t="s">
        <v>16</v>
      </c>
      <c r="J12" s="2" t="s">
        <v>15</v>
      </c>
      <c r="K12" s="2">
        <v>2.6836000000000002</v>
      </c>
      <c r="L12" s="6">
        <f>K12/M3-1</f>
        <v>0.57571487287886791</v>
      </c>
      <c r="M12" s="2">
        <v>2.7757999999999998</v>
      </c>
      <c r="N12" s="6">
        <f>M12/P3-1</f>
        <v>0.62043199065966115</v>
      </c>
      <c r="O12" s="3">
        <v>2.6745000000000001</v>
      </c>
      <c r="P12" s="6">
        <f>O12/S3-1</f>
        <v>0.56777408209701097</v>
      </c>
      <c r="Q12" s="3">
        <v>2.6947999999999999</v>
      </c>
      <c r="R12" s="6">
        <f>Q12/U3-1</f>
        <v>0.57443327880345874</v>
      </c>
    </row>
    <row r="13" spans="1:21" ht="15" x14ac:dyDescent="0.2">
      <c r="I13" s="2" t="s">
        <v>20</v>
      </c>
      <c r="J13" s="2" t="s">
        <v>15</v>
      </c>
      <c r="K13" s="3">
        <v>1.9369000000000001</v>
      </c>
      <c r="L13" s="6">
        <f>K13/M3-1</f>
        <v>0.13727907932593508</v>
      </c>
      <c r="M13" s="3">
        <v>1.9479</v>
      </c>
      <c r="N13" s="6">
        <f>M13/P3-1</f>
        <v>0.13712784588441318</v>
      </c>
      <c r="O13" s="3">
        <v>1.948</v>
      </c>
      <c r="P13" s="6">
        <f>O13/S3-1</f>
        <v>0.14190462214431743</v>
      </c>
      <c r="Q13" s="3">
        <v>1.9527000000000001</v>
      </c>
      <c r="R13" s="6">
        <f>Q13/U3-1</f>
        <v>0.14086235101659272</v>
      </c>
    </row>
    <row r="14" spans="1:21" ht="15" x14ac:dyDescent="0.2">
      <c r="I14" s="2">
        <v>1</v>
      </c>
      <c r="J14" s="2" t="s">
        <v>32</v>
      </c>
      <c r="K14" s="2">
        <v>1.9159999999999999</v>
      </c>
      <c r="L14" s="6">
        <f>K14/M3-1</f>
        <v>0.12500733955727772</v>
      </c>
      <c r="M14" s="2">
        <v>1.9268000000000001</v>
      </c>
      <c r="N14" s="6">
        <f>M14/P3-1</f>
        <v>0.12481027437244596</v>
      </c>
      <c r="O14" s="3">
        <v>1.9142999999999999</v>
      </c>
      <c r="P14" s="6">
        <f>O14/S3-1</f>
        <v>0.12214990665855585</v>
      </c>
      <c r="Q14" s="3">
        <v>1.9112</v>
      </c>
      <c r="R14" s="6">
        <f>Q14/U3-1</f>
        <v>0.11661603178312685</v>
      </c>
    </row>
    <row r="15" spans="1:21" ht="15" x14ac:dyDescent="0.2">
      <c r="I15" s="2">
        <v>2</v>
      </c>
      <c r="J15" s="2" t="s">
        <v>35</v>
      </c>
      <c r="K15" s="2">
        <v>1.8943000000000001</v>
      </c>
      <c r="L15" s="6">
        <f>K15/M3-1</f>
        <v>0.11226586812283479</v>
      </c>
      <c r="M15" s="2">
        <v>1.8937999999999999</v>
      </c>
      <c r="N15" s="6">
        <f>M15/P3-1</f>
        <v>0.10554582603619367</v>
      </c>
      <c r="O15" s="2">
        <v>1.8992</v>
      </c>
      <c r="P15" s="6">
        <f>O15/S3-1</f>
        <v>0.11329838725692398</v>
      </c>
      <c r="Q15" s="2">
        <v>1.8764000000000001</v>
      </c>
      <c r="R15" s="6">
        <f>Q15/U3-1</f>
        <v>9.6284178546389487E-2</v>
      </c>
    </row>
    <row r="16" spans="1:21" ht="15" x14ac:dyDescent="0.2">
      <c r="I16" s="2">
        <v>3</v>
      </c>
      <c r="J16" s="2" t="s">
        <v>37</v>
      </c>
      <c r="K16" s="2">
        <v>1.8933</v>
      </c>
      <c r="L16" s="6">
        <f>K16/M3-1</f>
        <v>0.11167870354060239</v>
      </c>
      <c r="M16" s="2">
        <v>1.899</v>
      </c>
      <c r="N16" s="6">
        <f>M16/P3-1</f>
        <v>0.10858143607705784</v>
      </c>
      <c r="O16" s="2">
        <v>1.8916999999999999</v>
      </c>
      <c r="P16" s="6">
        <f>O16/S3-1</f>
        <v>0.10890193722300068</v>
      </c>
      <c r="Q16" s="2">
        <v>1.8633999999999999</v>
      </c>
      <c r="R16" s="6">
        <f>Q16/U3-1</f>
        <v>8.8688946015424097E-2</v>
      </c>
    </row>
    <row r="17" spans="9:18" ht="15" x14ac:dyDescent="0.2">
      <c r="I17" s="2">
        <v>4</v>
      </c>
      <c r="J17" s="2" t="s">
        <v>33</v>
      </c>
      <c r="K17" s="2">
        <v>1.8993</v>
      </c>
      <c r="L17" s="6">
        <f>K17/M3-1</f>
        <v>0.1152016910339968</v>
      </c>
      <c r="M17" s="2">
        <v>1.9074</v>
      </c>
      <c r="N17" s="6">
        <f>M17/P3-1</f>
        <v>0.11348511383537652</v>
      </c>
      <c r="O17" s="3">
        <v>1.8976999999999999</v>
      </c>
      <c r="P17" s="6">
        <f>O17/S3-1</f>
        <v>0.11241909725013932</v>
      </c>
      <c r="Q17" s="3">
        <v>1.8581000000000001</v>
      </c>
      <c r="R17" s="6">
        <f>Q17/U3-1</f>
        <v>8.5592428137415411E-2</v>
      </c>
    </row>
  </sheetData>
  <mergeCells count="25">
    <mergeCell ref="K11:L11"/>
    <mergeCell ref="M11:N11"/>
    <mergeCell ref="O11:P11"/>
    <mergeCell ref="K5:L5"/>
    <mergeCell ref="M5:N5"/>
    <mergeCell ref="P5:Q5"/>
    <mergeCell ref="K6:L6"/>
    <mergeCell ref="M6:N6"/>
    <mergeCell ref="P6:Q6"/>
    <mergeCell ref="Q11:R11"/>
    <mergeCell ref="J3:L3"/>
    <mergeCell ref="M3:O3"/>
    <mergeCell ref="P3:R3"/>
    <mergeCell ref="S3:T3"/>
    <mergeCell ref="K4:L4"/>
    <mergeCell ref="M4:N4"/>
    <mergeCell ref="P4:Q4"/>
    <mergeCell ref="J1:L1"/>
    <mergeCell ref="M1:O1"/>
    <mergeCell ref="P1:R1"/>
    <mergeCell ref="S1:T1"/>
    <mergeCell ref="J2:L2"/>
    <mergeCell ref="M2:O2"/>
    <mergeCell ref="P2:R2"/>
    <mergeCell ref="S2:T2"/>
  </mergeCells>
  <pageMargins left="0.7" right="0.7" top="0.75" bottom="0.75" header="0.3" footer="0.3"/>
  <pageSetup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146B7-669A-4A41-83DA-A8A466CECDDE}">
  <dimension ref="A1:U17"/>
  <sheetViews>
    <sheetView topLeftCell="F1" zoomScale="55" zoomScaleNormal="55" workbookViewId="0">
      <selection activeCell="R12" sqref="R12"/>
    </sheetView>
  </sheetViews>
  <sheetFormatPr defaultColWidth="8.875" defaultRowHeight="14.25" x14ac:dyDescent="0.2"/>
  <cols>
    <col min="1" max="1" width="16.875" bestFit="1" customWidth="1"/>
    <col min="2" max="2" width="15.25" bestFit="1" customWidth="1"/>
    <col min="3" max="3" width="14.375" bestFit="1" customWidth="1"/>
    <col min="9" max="9" width="35.375" bestFit="1" customWidth="1"/>
    <col min="10" max="10" width="43.375" customWidth="1"/>
    <col min="11" max="11" width="36" bestFit="1" customWidth="1"/>
    <col min="12" max="14" width="36" customWidth="1"/>
    <col min="15" max="15" width="31.375" bestFit="1" customWidth="1"/>
    <col min="16" max="16" width="30.375" customWidth="1"/>
    <col min="17" max="17" width="12" customWidth="1"/>
    <col min="18" max="18" width="20.375" customWidth="1"/>
    <col min="19" max="19" width="16.75" customWidth="1"/>
    <col min="20" max="20" width="28.875" customWidth="1"/>
    <col min="21" max="21" width="35.75" bestFit="1" customWidth="1"/>
  </cols>
  <sheetData>
    <row r="1" spans="1:21" ht="15" x14ac:dyDescent="0.2">
      <c r="A1" t="s">
        <v>0</v>
      </c>
      <c r="B1" t="s">
        <v>1</v>
      </c>
      <c r="C1" s="1" t="s">
        <v>2</v>
      </c>
      <c r="I1" s="3"/>
      <c r="J1" s="9" t="s">
        <v>4</v>
      </c>
      <c r="K1" s="16"/>
      <c r="L1" s="10"/>
      <c r="M1" s="9" t="s">
        <v>5</v>
      </c>
      <c r="N1" s="16"/>
      <c r="O1" s="10"/>
      <c r="P1" s="9" t="s">
        <v>5</v>
      </c>
      <c r="Q1" s="16"/>
      <c r="R1" s="10"/>
      <c r="S1" s="9" t="s">
        <v>5</v>
      </c>
      <c r="T1" s="10"/>
      <c r="U1" s="3" t="s">
        <v>7</v>
      </c>
    </row>
    <row r="2" spans="1:21" ht="15" x14ac:dyDescent="0.2">
      <c r="A2">
        <v>30</v>
      </c>
      <c r="B2">
        <v>86</v>
      </c>
      <c r="C2" s="1" t="s">
        <v>21</v>
      </c>
      <c r="I2" s="3" t="s">
        <v>8</v>
      </c>
      <c r="J2" s="9" t="s">
        <v>6</v>
      </c>
      <c r="K2" s="16"/>
      <c r="L2" s="10"/>
      <c r="M2" s="9" t="s">
        <v>6</v>
      </c>
      <c r="N2" s="16"/>
      <c r="O2" s="10"/>
      <c r="P2" s="9" t="s">
        <v>6</v>
      </c>
      <c r="Q2" s="16"/>
      <c r="R2" s="10"/>
      <c r="S2" s="9" t="s">
        <v>6</v>
      </c>
      <c r="T2" s="10"/>
      <c r="U2" s="3" t="s">
        <v>6</v>
      </c>
    </row>
    <row r="3" spans="1:21" ht="36" x14ac:dyDescent="0.2">
      <c r="I3" s="4" t="s">
        <v>9</v>
      </c>
      <c r="J3" s="11">
        <f>ROUND(1.3137349069022,4)</f>
        <v>1.3137000000000001</v>
      </c>
      <c r="K3" s="12"/>
      <c r="L3" s="13"/>
      <c r="M3" s="11">
        <v>1.3108</v>
      </c>
      <c r="N3" s="12"/>
      <c r="O3" s="13"/>
      <c r="P3" s="11">
        <v>1.3133999999999999</v>
      </c>
      <c r="Q3" s="12"/>
      <c r="R3" s="13"/>
      <c r="S3" s="11">
        <v>1.3113999999999999</v>
      </c>
      <c r="T3" s="13"/>
      <c r="U3" s="5">
        <v>1.3261000000000001</v>
      </c>
    </row>
    <row r="4" spans="1:21" ht="30" x14ac:dyDescent="0.2">
      <c r="I4" s="2" t="s">
        <v>10</v>
      </c>
      <c r="J4" s="3">
        <f>ROUND(1.88295256877831,4)</f>
        <v>1.883</v>
      </c>
      <c r="K4" s="20">
        <f>ROUND(J4/J3,4)-1</f>
        <v>0.43340000000000001</v>
      </c>
      <c r="L4" s="21"/>
      <c r="M4" s="9">
        <v>1.9887999999999999</v>
      </c>
      <c r="N4" s="10"/>
      <c r="O4" s="6">
        <f>ROUND(M4/M3,4)-1</f>
        <v>0.5172000000000001</v>
      </c>
      <c r="P4" s="9">
        <v>1.8765000000000001</v>
      </c>
      <c r="Q4" s="10"/>
      <c r="R4" s="6">
        <f>ROUND(P4/P3,4)-1</f>
        <v>0.42870000000000008</v>
      </c>
      <c r="S4" s="3">
        <v>1.8301000000000001</v>
      </c>
      <c r="T4" s="6">
        <f>ROUND(S4/S3,4)-1</f>
        <v>0.39549999999999996</v>
      </c>
    </row>
    <row r="5" spans="1:21" ht="15" x14ac:dyDescent="0.2">
      <c r="I5" s="2" t="s">
        <v>11</v>
      </c>
      <c r="J5" s="3">
        <v>1.6628000000000001</v>
      </c>
      <c r="K5" s="20">
        <f>ROUND(J5/J3,4)-1</f>
        <v>0.26570000000000005</v>
      </c>
      <c r="L5" s="21"/>
      <c r="M5" s="9">
        <v>1.661</v>
      </c>
      <c r="N5" s="10"/>
      <c r="O5" s="6">
        <f>ROUND(M5/M3,4)-1</f>
        <v>0.2672000000000001</v>
      </c>
      <c r="P5" s="9">
        <v>1.6674</v>
      </c>
      <c r="Q5" s="10"/>
      <c r="R5" s="6">
        <f>ROUND(P5/P3,4)-1</f>
        <v>0.26950000000000007</v>
      </c>
      <c r="S5" s="3">
        <v>1.6593</v>
      </c>
      <c r="T5" s="6">
        <f>ROUND(S5/S3,4)-1</f>
        <v>0.26530000000000009</v>
      </c>
    </row>
    <row r="6" spans="1:21" ht="30" x14ac:dyDescent="0.2">
      <c r="I6" s="2" t="s">
        <v>12</v>
      </c>
      <c r="J6" s="3">
        <v>1.7070000000000001</v>
      </c>
      <c r="K6" s="20">
        <f>ROUND(J6/J3,4)-1</f>
        <v>0.29940000000000011</v>
      </c>
      <c r="L6" s="21"/>
      <c r="M6" s="9">
        <v>1.6947000000000001</v>
      </c>
      <c r="N6" s="10"/>
      <c r="O6" s="6">
        <f>ROUND(M6/M3,4)-1</f>
        <v>0.29289999999999994</v>
      </c>
      <c r="P6" s="9">
        <v>1.7579</v>
      </c>
      <c r="Q6" s="10"/>
      <c r="R6" s="6">
        <f>ROUND(P6/P3,4)-1</f>
        <v>0.33840000000000003</v>
      </c>
      <c r="S6" s="3">
        <v>1.7423999999999999</v>
      </c>
      <c r="T6" s="6">
        <f>ROUND(S6/S3,4)-1</f>
        <v>0.32869999999999999</v>
      </c>
    </row>
    <row r="11" spans="1:21" ht="15" x14ac:dyDescent="0.2">
      <c r="I11" s="2" t="s">
        <v>13</v>
      </c>
      <c r="J11" s="2" t="s">
        <v>14</v>
      </c>
      <c r="K11" s="7" t="s">
        <v>17</v>
      </c>
      <c r="L11" s="8"/>
      <c r="M11" s="7" t="s">
        <v>18</v>
      </c>
      <c r="N11" s="8"/>
      <c r="O11" s="9" t="s">
        <v>19</v>
      </c>
      <c r="P11" s="10"/>
      <c r="Q11" s="9" t="s">
        <v>36</v>
      </c>
      <c r="R11" s="10"/>
    </row>
    <row r="12" spans="1:21" ht="30" x14ac:dyDescent="0.2">
      <c r="I12" s="2" t="s">
        <v>16</v>
      </c>
      <c r="J12" s="2" t="s">
        <v>15</v>
      </c>
      <c r="K12" s="2">
        <v>1.6414</v>
      </c>
      <c r="L12" s="6">
        <f>K12/M3-1</f>
        <v>0.25221238938053103</v>
      </c>
      <c r="M12" s="2">
        <v>1.6188</v>
      </c>
      <c r="N12" s="6">
        <f>M12/P3-1</f>
        <v>0.23252626770214713</v>
      </c>
      <c r="O12" s="3">
        <v>1.633</v>
      </c>
      <c r="P12" s="6">
        <f>O12/S3-1</f>
        <v>0.24523410096080545</v>
      </c>
      <c r="Q12" s="3">
        <v>1.6323000000000001</v>
      </c>
      <c r="R12" s="6">
        <f>Q12/U3-1</f>
        <v>0.23090264685921125</v>
      </c>
    </row>
    <row r="13" spans="1:21" ht="15" x14ac:dyDescent="0.2">
      <c r="I13" s="2" t="s">
        <v>20</v>
      </c>
      <c r="J13" s="2" t="s">
        <v>15</v>
      </c>
      <c r="K13" s="3">
        <v>1.5123</v>
      </c>
      <c r="L13" s="6">
        <f>K13/M3-1</f>
        <v>0.15372291730241083</v>
      </c>
      <c r="M13" s="3">
        <v>1.5193000000000001</v>
      </c>
      <c r="N13" s="6">
        <f>M13/P3-1</f>
        <v>0.15676869194457144</v>
      </c>
      <c r="O13" s="3">
        <v>1.5106999999999999</v>
      </c>
      <c r="P13" s="6">
        <f>O13/S3-1</f>
        <v>0.15197498856184244</v>
      </c>
      <c r="Q13" s="3">
        <v>1.5098</v>
      </c>
      <c r="R13" s="6">
        <f>Q13/U3-1</f>
        <v>0.13852650629665941</v>
      </c>
    </row>
    <row r="14" spans="1:21" ht="15" x14ac:dyDescent="0.2">
      <c r="I14" s="2">
        <v>1</v>
      </c>
      <c r="J14" s="2" t="s">
        <v>27</v>
      </c>
      <c r="K14" s="2">
        <v>1.5014000000000001</v>
      </c>
      <c r="L14" s="6">
        <f>K14/M3-1</f>
        <v>0.14540738480317361</v>
      </c>
      <c r="M14" s="2">
        <v>1.4993000000000001</v>
      </c>
      <c r="N14" s="6">
        <f>M14/P3-1</f>
        <v>0.14154103852596323</v>
      </c>
      <c r="O14" s="3">
        <v>1.502</v>
      </c>
      <c r="P14" s="6">
        <f>O14/S3-1</f>
        <v>0.14534085709928335</v>
      </c>
      <c r="Q14" s="3">
        <v>1.4966999999999999</v>
      </c>
      <c r="R14" s="6">
        <f>Q14/U3-1</f>
        <v>0.12864791493854155</v>
      </c>
    </row>
    <row r="15" spans="1:21" ht="15" x14ac:dyDescent="0.2">
      <c r="I15" s="2">
        <v>2</v>
      </c>
      <c r="J15" s="2" t="s">
        <v>29</v>
      </c>
      <c r="K15" s="2">
        <v>1.4744999999999999</v>
      </c>
      <c r="L15" s="6">
        <f>K15/M3-1</f>
        <v>0.12488556606652423</v>
      </c>
      <c r="M15" s="2">
        <v>1.4734</v>
      </c>
      <c r="N15" s="6">
        <f>M15/P3-1</f>
        <v>0.12182122734886569</v>
      </c>
      <c r="O15" s="2">
        <v>1.4752000000000001</v>
      </c>
      <c r="P15" s="6">
        <f>O15/S3-1</f>
        <v>0.12490468201921634</v>
      </c>
      <c r="Q15" s="2">
        <v>1.4653</v>
      </c>
      <c r="R15" s="6">
        <f>Q15/U3-1</f>
        <v>0.10496945931679358</v>
      </c>
    </row>
    <row r="16" spans="1:21" ht="15" x14ac:dyDescent="0.2">
      <c r="I16" s="2">
        <v>3</v>
      </c>
      <c r="J16" s="2" t="s">
        <v>30</v>
      </c>
      <c r="K16" s="2">
        <v>1.4461999999999999</v>
      </c>
      <c r="L16" s="6">
        <f>K16/M3-1</f>
        <v>0.10329569728410126</v>
      </c>
      <c r="M16" s="2">
        <v>1.4498</v>
      </c>
      <c r="N16" s="6">
        <f>M16/P3-1</f>
        <v>0.10385259631490795</v>
      </c>
      <c r="O16" s="2">
        <v>1.4549000000000001</v>
      </c>
      <c r="P16" s="6">
        <f>O16/S3-1</f>
        <v>0.10942504193991165</v>
      </c>
      <c r="Q16" s="3">
        <v>1.4409000000000001</v>
      </c>
      <c r="R16" s="6">
        <f>Q16/U3-1</f>
        <v>8.6569640298620021E-2</v>
      </c>
    </row>
    <row r="17" spans="9:18" ht="15" x14ac:dyDescent="0.2">
      <c r="I17" s="2">
        <v>4</v>
      </c>
      <c r="J17" s="2" t="s">
        <v>28</v>
      </c>
      <c r="K17" s="2">
        <v>1.44</v>
      </c>
      <c r="L17" s="6">
        <f>K17/M3-1</f>
        <v>9.8565761367104043E-2</v>
      </c>
      <c r="M17" s="2">
        <v>1.4302999999999999</v>
      </c>
      <c r="N17" s="6">
        <f>M17/P3-1</f>
        <v>8.9005634231764885E-2</v>
      </c>
      <c r="O17" s="3">
        <v>1.427</v>
      </c>
      <c r="P17" s="6">
        <f>O17/S3-1</f>
        <v>8.8150068628946254E-2</v>
      </c>
      <c r="Q17" s="3">
        <v>1.4093</v>
      </c>
      <c r="R17" s="6">
        <f>Q17/U3-1</f>
        <v>6.2740366488198474E-2</v>
      </c>
    </row>
  </sheetData>
  <mergeCells count="25">
    <mergeCell ref="J1:L1"/>
    <mergeCell ref="M1:O1"/>
    <mergeCell ref="P1:R1"/>
    <mergeCell ref="S1:T1"/>
    <mergeCell ref="J2:L2"/>
    <mergeCell ref="M2:O2"/>
    <mergeCell ref="P2:R2"/>
    <mergeCell ref="S2:T2"/>
    <mergeCell ref="J3:L3"/>
    <mergeCell ref="M3:O3"/>
    <mergeCell ref="P3:R3"/>
    <mergeCell ref="S3:T3"/>
    <mergeCell ref="K4:L4"/>
    <mergeCell ref="M4:N4"/>
    <mergeCell ref="P4:Q4"/>
    <mergeCell ref="K11:L11"/>
    <mergeCell ref="M11:N11"/>
    <mergeCell ref="O11:P11"/>
    <mergeCell ref="K5:L5"/>
    <mergeCell ref="M5:N5"/>
    <mergeCell ref="P5:Q5"/>
    <mergeCell ref="K6:L6"/>
    <mergeCell ref="M6:N6"/>
    <mergeCell ref="P6:Q6"/>
    <mergeCell ref="Q11:R1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38783-86F4-46D7-A421-98DE8BC5E9CD}">
  <dimension ref="A1:U18"/>
  <sheetViews>
    <sheetView topLeftCell="K1" zoomScale="70" zoomScaleNormal="70" workbookViewId="0">
      <selection activeCell="R12" sqref="R12"/>
    </sheetView>
  </sheetViews>
  <sheetFormatPr defaultColWidth="8.875" defaultRowHeight="14.25" x14ac:dyDescent="0.2"/>
  <cols>
    <col min="1" max="1" width="16.875" bestFit="1" customWidth="1"/>
    <col min="2" max="2" width="15.25" bestFit="1" customWidth="1"/>
    <col min="3" max="3" width="14.375" bestFit="1" customWidth="1"/>
    <col min="9" max="9" width="35.375" bestFit="1" customWidth="1"/>
    <col min="10" max="10" width="43.375" customWidth="1"/>
    <col min="11" max="11" width="36" bestFit="1" customWidth="1"/>
    <col min="12" max="14" width="36" customWidth="1"/>
    <col min="15" max="15" width="31.375" bestFit="1" customWidth="1"/>
    <col min="16" max="16" width="30.375" customWidth="1"/>
    <col min="17" max="17" width="10.375" customWidth="1"/>
    <col min="18" max="18" width="20.375" customWidth="1"/>
    <col min="19" max="19" width="16.75" customWidth="1"/>
    <col min="20" max="20" width="28.875" customWidth="1"/>
    <col min="21" max="21" width="35.75" bestFit="1" customWidth="1"/>
  </cols>
  <sheetData>
    <row r="1" spans="1:21" ht="15" x14ac:dyDescent="0.2">
      <c r="A1" t="s">
        <v>0</v>
      </c>
      <c r="B1" t="s">
        <v>1</v>
      </c>
      <c r="C1" s="1" t="s">
        <v>2</v>
      </c>
      <c r="I1" s="3"/>
      <c r="J1" s="9" t="s">
        <v>4</v>
      </c>
      <c r="K1" s="16"/>
      <c r="L1" s="10"/>
      <c r="M1" s="9" t="s">
        <v>5</v>
      </c>
      <c r="N1" s="16"/>
      <c r="O1" s="10"/>
      <c r="P1" s="9" t="s">
        <v>5</v>
      </c>
      <c r="Q1" s="16"/>
      <c r="R1" s="10"/>
      <c r="S1" s="9" t="s">
        <v>5</v>
      </c>
      <c r="T1" s="10"/>
      <c r="U1" s="3" t="s">
        <v>7</v>
      </c>
    </row>
    <row r="2" spans="1:21" ht="15" x14ac:dyDescent="0.2">
      <c r="A2">
        <v>17</v>
      </c>
      <c r="B2">
        <v>62</v>
      </c>
      <c r="C2" s="1" t="s">
        <v>3</v>
      </c>
      <c r="I2" s="3" t="s">
        <v>8</v>
      </c>
      <c r="J2" s="9" t="s">
        <v>6</v>
      </c>
      <c r="K2" s="16"/>
      <c r="L2" s="10"/>
      <c r="M2" s="9" t="s">
        <v>6</v>
      </c>
      <c r="N2" s="16"/>
      <c r="O2" s="10"/>
      <c r="P2" s="9" t="s">
        <v>6</v>
      </c>
      <c r="Q2" s="16"/>
      <c r="R2" s="10"/>
      <c r="S2" s="9" t="s">
        <v>6</v>
      </c>
      <c r="T2" s="10"/>
      <c r="U2" s="3" t="s">
        <v>6</v>
      </c>
    </row>
    <row r="3" spans="1:21" ht="36" x14ac:dyDescent="0.2">
      <c r="I3" s="4" t="s">
        <v>9</v>
      </c>
      <c r="J3" s="11">
        <f>ROUND(1.04953105339334,4)</f>
        <v>1.0495000000000001</v>
      </c>
      <c r="K3" s="12"/>
      <c r="L3" s="13"/>
      <c r="M3" s="11">
        <f>ROUND(1.04960738441608,4)</f>
        <v>1.0496000000000001</v>
      </c>
      <c r="N3" s="12"/>
      <c r="O3" s="13"/>
      <c r="P3" s="11">
        <f>ROUND(1.04726929636432,4)</f>
        <v>1.0472999999999999</v>
      </c>
      <c r="Q3" s="12"/>
      <c r="R3" s="13"/>
      <c r="S3" s="11">
        <f>ROUND(1.05010333606256,4)</f>
        <v>1.0501</v>
      </c>
      <c r="T3" s="13"/>
      <c r="U3" s="5">
        <f>ROUND(1.0532225410055,4)</f>
        <v>1.0531999999999999</v>
      </c>
    </row>
    <row r="4" spans="1:21" ht="30" x14ac:dyDescent="0.2">
      <c r="I4" s="2" t="s">
        <v>10</v>
      </c>
      <c r="J4" s="3">
        <f>ROUND(1.29359759152171,4)</f>
        <v>1.2936000000000001</v>
      </c>
      <c r="K4" s="20">
        <f>ROUND(J4/J3,4)-1</f>
        <v>0.23259999999999992</v>
      </c>
      <c r="L4" s="21"/>
      <c r="M4" s="9">
        <f>ROUND(1.32368411192381,4)</f>
        <v>1.3237000000000001</v>
      </c>
      <c r="N4" s="10"/>
      <c r="O4" s="6">
        <f>ROUND(M4/M3,4)-1</f>
        <v>0.26110000000000011</v>
      </c>
      <c r="P4" s="9">
        <f>ROUND(1.29757323247913,4)</f>
        <v>1.2976000000000001</v>
      </c>
      <c r="Q4" s="10"/>
      <c r="R4" s="6">
        <f>ROUND(P4/P3,4)-1</f>
        <v>0.2390000000000001</v>
      </c>
      <c r="S4" s="3">
        <f>ROUND(1.26194880524321,4)</f>
        <v>1.2619</v>
      </c>
      <c r="T4" s="6">
        <f>ROUND(S4/S3,4)-1</f>
        <v>0.20169999999999999</v>
      </c>
    </row>
    <row r="5" spans="1:21" ht="15" x14ac:dyDescent="0.2">
      <c r="I5" s="2" t="s">
        <v>11</v>
      </c>
      <c r="J5" s="3">
        <v>1.2487999999999999</v>
      </c>
      <c r="K5" s="20">
        <f>ROUND(J5/J3,4)-1</f>
        <v>0.18989999999999996</v>
      </c>
      <c r="L5" s="21"/>
      <c r="M5" s="9">
        <v>1.2504999999999999</v>
      </c>
      <c r="N5" s="10"/>
      <c r="O5" s="6">
        <f>ROUND(M5/M3,4)-1</f>
        <v>0.19140000000000001</v>
      </c>
      <c r="P5" s="9">
        <v>1.2482</v>
      </c>
      <c r="Q5" s="10"/>
      <c r="R5" s="6">
        <f>ROUND(P5/P3,4)-1</f>
        <v>0.19179999999999997</v>
      </c>
      <c r="S5" s="3">
        <v>1.2524999999999999</v>
      </c>
      <c r="T5" s="6">
        <f>ROUND(S5/S3,4)-1</f>
        <v>0.19270000000000009</v>
      </c>
    </row>
    <row r="6" spans="1:21" ht="30" x14ac:dyDescent="0.2">
      <c r="I6" s="2" t="s">
        <v>12</v>
      </c>
      <c r="J6" s="3">
        <v>1.4819</v>
      </c>
      <c r="K6" s="20">
        <f>ROUND(J6/J3,4)-1</f>
        <v>0.41199999999999992</v>
      </c>
      <c r="L6" s="21"/>
      <c r="M6" s="9">
        <v>1.5116000000000001</v>
      </c>
      <c r="N6" s="10"/>
      <c r="O6" s="6">
        <f>ROUND(M6/M3,4)-1</f>
        <v>0.44019999999999992</v>
      </c>
      <c r="P6" s="9">
        <v>1.4991000000000001</v>
      </c>
      <c r="Q6" s="10"/>
      <c r="R6" s="6">
        <f>ROUND(P6/P3,4)-1</f>
        <v>0.43140000000000001</v>
      </c>
      <c r="S6" s="3">
        <v>1.4861</v>
      </c>
      <c r="T6" s="6">
        <f>ROUND(S6/S3,4)-1</f>
        <v>0.41520000000000001</v>
      </c>
    </row>
    <row r="11" spans="1:21" ht="15" x14ac:dyDescent="0.2">
      <c r="I11" s="2" t="s">
        <v>13</v>
      </c>
      <c r="J11" s="2" t="s">
        <v>14</v>
      </c>
      <c r="K11" s="7" t="s">
        <v>17</v>
      </c>
      <c r="L11" s="8"/>
      <c r="M11" s="7" t="s">
        <v>18</v>
      </c>
      <c r="N11" s="8"/>
      <c r="O11" s="9" t="s">
        <v>19</v>
      </c>
      <c r="P11" s="10"/>
      <c r="Q11" s="9" t="s">
        <v>36</v>
      </c>
      <c r="R11" s="10"/>
    </row>
    <row r="12" spans="1:21" ht="30" x14ac:dyDescent="0.2">
      <c r="I12" s="2" t="s">
        <v>16</v>
      </c>
      <c r="J12" s="2" t="s">
        <v>15</v>
      </c>
      <c r="K12" s="2">
        <v>1.2454000000000001</v>
      </c>
      <c r="L12" s="6">
        <f>ROUND(K12/M3,4)-1</f>
        <v>0.18650000000000011</v>
      </c>
      <c r="M12" s="2">
        <v>1.2301</v>
      </c>
      <c r="N12" s="6">
        <f>ROUND(M12/P3,4)-1</f>
        <v>0.1745000000000001</v>
      </c>
      <c r="O12" s="3">
        <v>1.2406999999999999</v>
      </c>
      <c r="P12" s="6">
        <f>ROUND(O12/S3,4)-1</f>
        <v>0.18149999999999999</v>
      </c>
      <c r="Q12" s="3">
        <v>1.2468999999999999</v>
      </c>
      <c r="R12" s="6">
        <f>ROUND(Q12/U3,4)-1</f>
        <v>0.18389999999999995</v>
      </c>
    </row>
    <row r="13" spans="1:21" ht="15" x14ac:dyDescent="0.2">
      <c r="I13" s="2" t="s">
        <v>20</v>
      </c>
      <c r="J13" s="2" t="s">
        <v>15</v>
      </c>
      <c r="K13" s="3">
        <v>1.1843999999999999</v>
      </c>
      <c r="L13" s="6">
        <f>(ROUND(K13/M3,4)-1)</f>
        <v>0.12840000000000007</v>
      </c>
      <c r="M13" s="3">
        <v>1.1822999999999999</v>
      </c>
      <c r="N13" s="6">
        <f>ROUND(M13/P3,4)-1</f>
        <v>0.12890000000000001</v>
      </c>
      <c r="O13" s="3">
        <v>1.1813</v>
      </c>
      <c r="P13" s="6">
        <f>ROUND(O13/S3,4)-1</f>
        <v>0.12490000000000001</v>
      </c>
      <c r="Q13" s="3">
        <v>1.1849000000000001</v>
      </c>
      <c r="R13" s="6">
        <f>ROUND(Q13/U3,4)-1</f>
        <v>0.125</v>
      </c>
    </row>
    <row r="14" spans="1:21" ht="15" x14ac:dyDescent="0.2">
      <c r="I14" s="2">
        <v>1</v>
      </c>
      <c r="J14" s="2" t="s">
        <v>23</v>
      </c>
      <c r="K14" s="2">
        <v>1.17</v>
      </c>
      <c r="L14" s="6">
        <f>(ROUND(K14/M3,4)-1)</f>
        <v>0.11470000000000002</v>
      </c>
      <c r="M14" s="2">
        <v>1.17</v>
      </c>
      <c r="N14" s="6">
        <f>ROUND(M14/P3,4)-1</f>
        <v>0.11719999999999997</v>
      </c>
      <c r="O14" s="3">
        <v>1.169</v>
      </c>
      <c r="P14" s="6">
        <f>ROUND(O14/S3,4)-1</f>
        <v>0.11319999999999997</v>
      </c>
      <c r="Q14" s="3">
        <v>1.1675</v>
      </c>
      <c r="R14" s="6">
        <f>ROUND(Q14/U3,4)-1</f>
        <v>0.10850000000000004</v>
      </c>
    </row>
    <row r="15" spans="1:21" ht="15" x14ac:dyDescent="0.2">
      <c r="I15" s="2">
        <v>2</v>
      </c>
      <c r="J15" s="2" t="s">
        <v>24</v>
      </c>
      <c r="K15" s="2">
        <v>1.1599999999999999</v>
      </c>
      <c r="L15" s="6">
        <f>(ROUND(K15/M3,4)-1)</f>
        <v>0.10519999999999996</v>
      </c>
      <c r="M15" s="2">
        <v>1.155</v>
      </c>
      <c r="N15" s="6">
        <f>ROUND(M15/P3,4)-1</f>
        <v>0.1028</v>
      </c>
      <c r="O15" s="3">
        <v>1.1599999999999999</v>
      </c>
      <c r="P15" s="6">
        <f>ROUND(O15/S3,4)-1</f>
        <v>0.10470000000000002</v>
      </c>
      <c r="Q15" s="3">
        <v>1.1492</v>
      </c>
      <c r="R15" s="6">
        <f>ROUND(Q15/U3,4)-1</f>
        <v>9.1199999999999948E-2</v>
      </c>
    </row>
    <row r="16" spans="1:21" ht="15" x14ac:dyDescent="0.2">
      <c r="I16" s="2">
        <v>3</v>
      </c>
      <c r="J16" s="2" t="s">
        <v>25</v>
      </c>
      <c r="K16" s="2">
        <v>1.1539999999999999</v>
      </c>
      <c r="L16" s="6">
        <f>(ROUND(K16/M3,4)-1)</f>
        <v>9.9499999999999922E-2</v>
      </c>
      <c r="M16" s="2">
        <v>1.145</v>
      </c>
      <c r="N16" s="6">
        <f>ROUND(M16/P3,4)-1</f>
        <v>9.3299999999999939E-2</v>
      </c>
      <c r="O16" s="3">
        <v>1.1499999999999999</v>
      </c>
      <c r="P16" s="6">
        <f>ROUND(O16/S3,4)-1</f>
        <v>9.5099999999999962E-2</v>
      </c>
      <c r="Q16" s="3">
        <v>1.1407</v>
      </c>
      <c r="R16" s="6">
        <f>ROUND(Q16/U3,4)-1</f>
        <v>8.3099999999999952E-2</v>
      </c>
    </row>
    <row r="17" spans="9:18" ht="15" x14ac:dyDescent="0.2">
      <c r="I17" s="2">
        <v>4</v>
      </c>
      <c r="J17" s="2" t="s">
        <v>26</v>
      </c>
      <c r="K17" s="2">
        <v>1.1379999999999999</v>
      </c>
      <c r="L17" s="6">
        <f>(ROUND(K17/M3,4)-1)</f>
        <v>8.4200000000000053E-2</v>
      </c>
      <c r="M17" s="2">
        <v>1.1347</v>
      </c>
      <c r="N17" s="6">
        <f>ROUND(M17/P3,4)-1</f>
        <v>8.3499999999999908E-2</v>
      </c>
      <c r="O17" s="3">
        <v>1.1364000000000001</v>
      </c>
      <c r="P17" s="6">
        <f>ROUND(O17/S3,4)-1</f>
        <v>8.2200000000000051E-2</v>
      </c>
      <c r="Q17" s="3">
        <v>1.1149</v>
      </c>
      <c r="R17" s="6">
        <f>ROUND(Q17/U3,4)-1</f>
        <v>5.8599999999999985E-2</v>
      </c>
    </row>
    <row r="18" spans="9:18" ht="15" x14ac:dyDescent="0.2">
      <c r="I18" s="2">
        <v>5</v>
      </c>
      <c r="J18" s="2" t="s">
        <v>22</v>
      </c>
      <c r="K18" s="2">
        <v>1.1200000000000001</v>
      </c>
      <c r="L18" s="6">
        <f>(ROUND(K18/M3,4)-1)</f>
        <v>6.7099999999999937E-2</v>
      </c>
      <c r="M18" s="2">
        <v>1.1220000000000001</v>
      </c>
      <c r="N18" s="6">
        <f>ROUND(M18/P3,4)-1</f>
        <v>7.1299999999999919E-2</v>
      </c>
      <c r="O18" s="3">
        <v>1.127</v>
      </c>
      <c r="P18" s="6">
        <f>ROUND(O18/S3,4)-1</f>
        <v>7.3199999999999932E-2</v>
      </c>
      <c r="Q18" s="3">
        <v>1.0972999999999999</v>
      </c>
      <c r="R18" s="6">
        <f>ROUND(Q18/U3,4)-1</f>
        <v>4.1900000000000048E-2</v>
      </c>
    </row>
  </sheetData>
  <mergeCells count="25">
    <mergeCell ref="J1:L1"/>
    <mergeCell ref="J2:L2"/>
    <mergeCell ref="J3:L3"/>
    <mergeCell ref="S1:T1"/>
    <mergeCell ref="S2:T2"/>
    <mergeCell ref="S3:T3"/>
    <mergeCell ref="M1:O1"/>
    <mergeCell ref="M2:O2"/>
    <mergeCell ref="M3:O3"/>
    <mergeCell ref="P1:R1"/>
    <mergeCell ref="P2:R2"/>
    <mergeCell ref="P3:R3"/>
    <mergeCell ref="P4:Q4"/>
    <mergeCell ref="P5:Q5"/>
    <mergeCell ref="O11:P11"/>
    <mergeCell ref="K5:L5"/>
    <mergeCell ref="K6:L6"/>
    <mergeCell ref="M4:N4"/>
    <mergeCell ref="M5:N5"/>
    <mergeCell ref="M6:N6"/>
    <mergeCell ref="P6:Q6"/>
    <mergeCell ref="K11:L11"/>
    <mergeCell ref="M11:N11"/>
    <mergeCell ref="K4:L4"/>
    <mergeCell ref="Q11:R11"/>
  </mergeCells>
  <pageMargins left="0.7" right="0.7" top="0.75" bottom="0.75" header="0.3" footer="0.3"/>
  <pageSetup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99634-8B2C-428F-A684-78135E5BFAA9}">
  <dimension ref="A1:W18"/>
  <sheetViews>
    <sheetView tabSelected="1" topLeftCell="H1" zoomScale="70" zoomScaleNormal="70" workbookViewId="0">
      <selection activeCell="P12" sqref="P12"/>
    </sheetView>
  </sheetViews>
  <sheetFormatPr defaultColWidth="8.875" defaultRowHeight="14.25" x14ac:dyDescent="0.2"/>
  <cols>
    <col min="1" max="1" width="16.875" bestFit="1" customWidth="1"/>
    <col min="2" max="2" width="15.25" bestFit="1" customWidth="1"/>
    <col min="3" max="3" width="14.375" bestFit="1" customWidth="1"/>
    <col min="9" max="9" width="35.375" bestFit="1" customWidth="1"/>
    <col min="10" max="10" width="43.375" customWidth="1"/>
    <col min="11" max="11" width="36" bestFit="1" customWidth="1"/>
    <col min="12" max="14" width="36" customWidth="1"/>
    <col min="15" max="15" width="31.375" bestFit="1" customWidth="1"/>
    <col min="16" max="16" width="30.375" customWidth="1"/>
    <col min="17" max="17" width="10.375" customWidth="1"/>
    <col min="18" max="18" width="20.375" customWidth="1"/>
    <col min="19" max="19" width="16.75" customWidth="1"/>
    <col min="20" max="20" width="28.875" customWidth="1"/>
    <col min="21" max="21" width="35.75" bestFit="1" customWidth="1"/>
  </cols>
  <sheetData>
    <row r="1" spans="1:23" ht="15" x14ac:dyDescent="0.2">
      <c r="A1" t="s">
        <v>0</v>
      </c>
      <c r="B1" t="s">
        <v>1</v>
      </c>
      <c r="C1" s="1" t="s">
        <v>2</v>
      </c>
      <c r="I1" s="3"/>
      <c r="J1" s="9" t="s">
        <v>4</v>
      </c>
      <c r="K1" s="16"/>
      <c r="L1" s="10"/>
      <c r="M1" s="9" t="s">
        <v>5</v>
      </c>
      <c r="N1" s="16"/>
      <c r="O1" s="10"/>
      <c r="P1" s="9" t="s">
        <v>5</v>
      </c>
      <c r="Q1" s="16"/>
      <c r="R1" s="10"/>
      <c r="S1" s="9" t="s">
        <v>5</v>
      </c>
      <c r="T1" s="10"/>
      <c r="U1" s="3" t="s">
        <v>7</v>
      </c>
    </row>
    <row r="2" spans="1:23" ht="15" x14ac:dyDescent="0.2">
      <c r="A2">
        <v>17</v>
      </c>
      <c r="B2">
        <v>62</v>
      </c>
      <c r="C2" s="1" t="s">
        <v>3</v>
      </c>
      <c r="I2" s="3" t="s">
        <v>8</v>
      </c>
      <c r="J2" s="9" t="s">
        <v>42</v>
      </c>
      <c r="K2" s="16"/>
      <c r="L2" s="10"/>
      <c r="M2" s="9" t="s">
        <v>42</v>
      </c>
      <c r="N2" s="16"/>
      <c r="O2" s="10"/>
      <c r="P2" s="9" t="s">
        <v>42</v>
      </c>
      <c r="Q2" s="16"/>
      <c r="R2" s="10"/>
      <c r="S2" s="9" t="s">
        <v>42</v>
      </c>
      <c r="T2" s="10"/>
      <c r="U2" s="9" t="s">
        <v>42</v>
      </c>
      <c r="V2" s="16"/>
      <c r="W2" s="10"/>
    </row>
    <row r="3" spans="1:23" ht="36" x14ac:dyDescent="0.2">
      <c r="I3" s="4" t="s">
        <v>9</v>
      </c>
      <c r="J3" s="14">
        <v>8.1255000000000006</v>
      </c>
      <c r="K3" s="17"/>
      <c r="L3" s="15"/>
      <c r="M3" s="11">
        <v>8.0968999999999998</v>
      </c>
      <c r="N3" s="12"/>
      <c r="O3" s="13"/>
      <c r="P3" s="11">
        <v>8.0462000000000007</v>
      </c>
      <c r="Q3" s="12"/>
      <c r="R3" s="13"/>
      <c r="S3" s="11">
        <v>8.0386000000000006</v>
      </c>
      <c r="T3" s="13"/>
      <c r="U3" s="5">
        <v>8.2049000000000003</v>
      </c>
    </row>
    <row r="4" spans="1:23" ht="30" x14ac:dyDescent="0.2">
      <c r="I4" s="2" t="s">
        <v>10</v>
      </c>
      <c r="J4" s="3">
        <v>8.3346999999999998</v>
      </c>
      <c r="K4" s="20">
        <f>J4/J3 -1</f>
        <v>2.5746107931819529E-2</v>
      </c>
      <c r="L4" s="21"/>
      <c r="M4" s="9">
        <v>8.3082999999999991</v>
      </c>
      <c r="N4" s="10"/>
      <c r="O4" s="6">
        <f>M4/M3 -1</f>
        <v>2.6108757672689498E-2</v>
      </c>
      <c r="P4" s="9">
        <v>8.2776999999999994</v>
      </c>
      <c r="Q4" s="10"/>
      <c r="R4" s="6">
        <f>ROUND(P4/P3,4) - 1</f>
        <v>2.8799999999999937E-2</v>
      </c>
      <c r="S4" s="3">
        <v>8.2254000000000005</v>
      </c>
      <c r="T4" s="6">
        <f>ROUND(S4/S3,4) - 1</f>
        <v>2.3200000000000109E-2</v>
      </c>
    </row>
    <row r="5" spans="1:23" ht="15" x14ac:dyDescent="0.2">
      <c r="I5" s="2" t="s">
        <v>11</v>
      </c>
      <c r="J5" s="3">
        <v>8.3390000000000004</v>
      </c>
      <c r="K5" s="20">
        <f>ROUND(J5/J3,4) - 1</f>
        <v>2.629999999999999E-2</v>
      </c>
      <c r="L5" s="21"/>
      <c r="M5" s="9">
        <v>8.3263999999999996</v>
      </c>
      <c r="N5" s="10"/>
      <c r="O5" s="6">
        <f>ROUND(M5/M3,4)-1</f>
        <v>2.8299999999999992E-2</v>
      </c>
      <c r="P5" s="9">
        <v>8.2669999999999995</v>
      </c>
      <c r="Q5" s="10"/>
      <c r="R5" s="6">
        <f>ROUND(P5/P3,4)-1</f>
        <v>2.7400000000000091E-2</v>
      </c>
      <c r="S5" s="3">
        <v>8.25</v>
      </c>
      <c r="T5" s="6">
        <f>ROUND(S5/S3,4)-1</f>
        <v>2.629999999999999E-2</v>
      </c>
    </row>
    <row r="6" spans="1:23" ht="30" x14ac:dyDescent="0.2">
      <c r="I6" s="2" t="s">
        <v>12</v>
      </c>
      <c r="J6" s="3">
        <v>9.0373999999999999</v>
      </c>
      <c r="K6" s="20">
        <f>ROUND(J6/J3,4)-1</f>
        <v>0.11220000000000008</v>
      </c>
      <c r="L6" s="21"/>
      <c r="M6" s="9">
        <v>9.0866000000000007</v>
      </c>
      <c r="N6" s="10"/>
      <c r="O6" s="6">
        <f>ROUND(M6/M3,4)-1</f>
        <v>0.12220000000000009</v>
      </c>
      <c r="P6" s="9">
        <v>9.0182000000000002</v>
      </c>
      <c r="Q6" s="10"/>
      <c r="R6" s="6">
        <f>ROUND(P6/P3,4)-1</f>
        <v>0.12080000000000002</v>
      </c>
      <c r="S6" s="3">
        <v>8.9440000000000008</v>
      </c>
      <c r="T6" s="6">
        <f>ROUND(S6/S3,4)-1</f>
        <v>0.11260000000000003</v>
      </c>
    </row>
    <row r="11" spans="1:23" ht="15" x14ac:dyDescent="0.2">
      <c r="I11" s="2" t="s">
        <v>13</v>
      </c>
      <c r="J11" s="2" t="s">
        <v>14</v>
      </c>
      <c r="K11" s="7" t="s">
        <v>17</v>
      </c>
      <c r="L11" s="8"/>
      <c r="M11" s="7" t="s">
        <v>18</v>
      </c>
      <c r="N11" s="8"/>
      <c r="O11" s="9" t="s">
        <v>19</v>
      </c>
      <c r="P11" s="10"/>
      <c r="Q11" s="9" t="s">
        <v>36</v>
      </c>
      <c r="R11" s="10"/>
    </row>
    <row r="12" spans="1:23" ht="30" x14ac:dyDescent="0.2">
      <c r="I12" s="2" t="s">
        <v>16</v>
      </c>
      <c r="J12" s="2" t="s">
        <v>15</v>
      </c>
      <c r="K12" s="2">
        <v>8.3377999999999997</v>
      </c>
      <c r="L12" s="6">
        <f>K12/M3-1</f>
        <v>2.9752127357383751E-2</v>
      </c>
      <c r="M12" s="2">
        <v>8.1699000000000002</v>
      </c>
      <c r="N12" s="6">
        <f>M12/P3-1</f>
        <v>1.5373716785563207E-2</v>
      </c>
      <c r="O12" s="3">
        <v>8.1050000000000004</v>
      </c>
      <c r="P12" s="6">
        <f>O12/S3-1</f>
        <v>8.2601448013335244E-3</v>
      </c>
      <c r="Q12" s="3">
        <v>8.2477</v>
      </c>
      <c r="R12" s="6">
        <f>ROUND(Q12/U3,4)-1</f>
        <v>5.2000000000000934E-3</v>
      </c>
    </row>
    <row r="13" spans="1:23" ht="15" x14ac:dyDescent="0.2">
      <c r="I13" s="2" t="s">
        <v>20</v>
      </c>
      <c r="J13" s="2" t="s">
        <v>15</v>
      </c>
      <c r="K13" s="3"/>
      <c r="L13" s="6">
        <f>(ROUND(K13/M3,4)-1)</f>
        <v>-1</v>
      </c>
      <c r="M13" s="3"/>
      <c r="N13" s="6">
        <f>ROUND(M13/P3,4)-1</f>
        <v>-1</v>
      </c>
      <c r="O13" s="3"/>
      <c r="P13" s="6">
        <f>ROUND(O13/S3,4)-1</f>
        <v>-1</v>
      </c>
      <c r="Q13" s="3"/>
      <c r="R13" s="6">
        <f>ROUND(Q13/U3,4)-1</f>
        <v>-1</v>
      </c>
    </row>
    <row r="14" spans="1:23" ht="15" x14ac:dyDescent="0.2">
      <c r="I14" s="2">
        <v>1</v>
      </c>
      <c r="J14" s="2" t="s">
        <v>23</v>
      </c>
      <c r="K14" s="2"/>
      <c r="L14" s="6">
        <f>(ROUND(K14/M3,4)-1)</f>
        <v>-1</v>
      </c>
      <c r="M14" s="2"/>
      <c r="N14" s="6">
        <f>ROUND(M14/P3,4)-1</f>
        <v>-1</v>
      </c>
      <c r="O14" s="3"/>
      <c r="P14" s="6">
        <f>ROUND(O14/S3,4)-1</f>
        <v>-1</v>
      </c>
      <c r="Q14" s="3"/>
      <c r="R14" s="6">
        <f>ROUND(Q14/U3,4)-1</f>
        <v>-1</v>
      </c>
    </row>
    <row r="15" spans="1:23" ht="15" x14ac:dyDescent="0.2">
      <c r="I15" s="2">
        <v>2</v>
      </c>
      <c r="J15" s="2" t="s">
        <v>24</v>
      </c>
      <c r="K15" s="2"/>
      <c r="L15" s="6">
        <f>(ROUND(K15/M3,4)-1)</f>
        <v>-1</v>
      </c>
      <c r="M15" s="2"/>
      <c r="N15" s="6">
        <f>ROUND(M15/P3,4)-1</f>
        <v>-1</v>
      </c>
      <c r="O15" s="3"/>
      <c r="P15" s="6">
        <f>ROUND(O15/S3,4)-1</f>
        <v>-1</v>
      </c>
      <c r="Q15" s="3"/>
      <c r="R15" s="6">
        <f>ROUND(Q15/U3,4)-1</f>
        <v>-1</v>
      </c>
    </row>
    <row r="16" spans="1:23" ht="15" x14ac:dyDescent="0.2">
      <c r="I16" s="2">
        <v>3</v>
      </c>
      <c r="J16" s="2" t="s">
        <v>25</v>
      </c>
      <c r="K16" s="2"/>
      <c r="L16" s="6">
        <f>(ROUND(K16/M3,4)-1)</f>
        <v>-1</v>
      </c>
      <c r="M16" s="2"/>
      <c r="N16" s="6">
        <f>ROUND(M16/P3,4)-1</f>
        <v>-1</v>
      </c>
      <c r="O16" s="3"/>
      <c r="P16" s="6">
        <f>ROUND(O16/S3,4)-1</f>
        <v>-1</v>
      </c>
      <c r="Q16" s="3"/>
      <c r="R16" s="6">
        <f>ROUND(Q16/U3,4)-1</f>
        <v>-1</v>
      </c>
    </row>
    <row r="17" spans="9:18" ht="15" x14ac:dyDescent="0.2">
      <c r="I17" s="2">
        <v>4</v>
      </c>
      <c r="J17" s="2" t="s">
        <v>26</v>
      </c>
      <c r="K17" s="2"/>
      <c r="L17" s="6">
        <f>(ROUND(K17/M3,4)-1)</f>
        <v>-1</v>
      </c>
      <c r="M17" s="2"/>
      <c r="N17" s="6">
        <f>ROUND(M17/P3,4)-1</f>
        <v>-1</v>
      </c>
      <c r="O17" s="3"/>
      <c r="P17" s="6">
        <f>ROUND(O17/S3,4)-1</f>
        <v>-1</v>
      </c>
      <c r="Q17" s="3"/>
      <c r="R17" s="6">
        <f>ROUND(Q17/U3,4)-1</f>
        <v>-1</v>
      </c>
    </row>
    <row r="18" spans="9:18" ht="15" x14ac:dyDescent="0.2">
      <c r="I18" s="2">
        <v>5</v>
      </c>
      <c r="J18" s="2" t="s">
        <v>22</v>
      </c>
      <c r="K18" s="2"/>
      <c r="L18" s="6">
        <f>(ROUND(K18/M3,4)-1)</f>
        <v>-1</v>
      </c>
      <c r="M18" s="2"/>
      <c r="N18" s="6">
        <f>ROUND(M18/P3,4)-1</f>
        <v>-1</v>
      </c>
      <c r="O18" s="3"/>
      <c r="P18" s="6">
        <f>ROUND(O18/S3,4)-1</f>
        <v>-1</v>
      </c>
      <c r="Q18" s="3"/>
      <c r="R18" s="6">
        <f>ROUND(Q18/U3,4)-1</f>
        <v>-1</v>
      </c>
    </row>
  </sheetData>
  <mergeCells count="26">
    <mergeCell ref="U2:W2"/>
    <mergeCell ref="J1:L1"/>
    <mergeCell ref="M1:O1"/>
    <mergeCell ref="P1:R1"/>
    <mergeCell ref="S1:T1"/>
    <mergeCell ref="J2:L2"/>
    <mergeCell ref="M2:O2"/>
    <mergeCell ref="P2:R2"/>
    <mergeCell ref="S2:T2"/>
    <mergeCell ref="J3:L3"/>
    <mergeCell ref="M3:O3"/>
    <mergeCell ref="P3:R3"/>
    <mergeCell ref="S3:T3"/>
    <mergeCell ref="K4:L4"/>
    <mergeCell ref="M4:N4"/>
    <mergeCell ref="P4:Q4"/>
    <mergeCell ref="K11:L11"/>
    <mergeCell ref="M11:N11"/>
    <mergeCell ref="O11:P11"/>
    <mergeCell ref="Q11:R11"/>
    <mergeCell ref="K5:L5"/>
    <mergeCell ref="M5:N5"/>
    <mergeCell ref="P5:Q5"/>
    <mergeCell ref="K6:L6"/>
    <mergeCell ref="M6:N6"/>
    <mergeCell ref="P6:Q6"/>
  </mergeCells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China_Telecom_1024LP</vt:lpstr>
      <vt:lpstr>GEANT_1024LP</vt:lpstr>
      <vt:lpstr>ScaleFree30Nodes_random_1024LP</vt:lpstr>
      <vt:lpstr>GoodNet_Gravity_1024LP</vt:lpstr>
      <vt:lpstr>GoodNet_Bimodal_1024LP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IdoYe</dc:creator>
  <cp:lastModifiedBy>Ido Yehezkel</cp:lastModifiedBy>
  <dcterms:created xsi:type="dcterms:W3CDTF">2021-11-10T09:03:54Z</dcterms:created>
  <dcterms:modified xsi:type="dcterms:W3CDTF">2021-11-18T13:38:03Z</dcterms:modified>
</cp:coreProperties>
</file>