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799B1078-C905-4477-B61B-AAD9AA7B5706}" xr6:coauthVersionLast="47" xr6:coauthVersionMax="47" xr10:uidLastSave="{00000000-0000-0000-0000-000000000000}"/>
  <bookViews>
    <workbookView xWindow="-120" yWindow="-120" windowWidth="38640" windowHeight="15840" activeTab="1" xr2:uid="{B550FEBA-CBDF-4F8A-ACA3-FAF0BB6C78BC}"/>
  </bookViews>
  <sheets>
    <sheet name="China_Telecom_gravity_1024LP" sheetId="4" r:id="rId1"/>
    <sheet name="China_Telecom_cstm_bimodal_2" sheetId="25" r:id="rId2"/>
    <sheet name="China_Telecom_cstm_bimodal_1" sheetId="24" r:id="rId3"/>
    <sheet name="GEANT_gravity_2048LP" sheetId="6" r:id="rId4"/>
    <sheet name="GEANT_gravity_1024LP" sheetId="3" r:id="rId5"/>
    <sheet name="GEANT_cstm_bimodal_2048LP" sheetId="23" r:id="rId6"/>
    <sheet name="ScaleFree30Nodes_gravity_1024LP" sheetId="2" r:id="rId7"/>
    <sheet name="ScaleFree30_cstm_bimodal_4096LP" sheetId="17" r:id="rId8"/>
    <sheet name="GoodNet_Gravity_1024LP" sheetId="1" r:id="rId9"/>
    <sheet name="GoodNet_cstm_Bimodal_1024LP_2" sheetId="18" r:id="rId10"/>
    <sheet name="GoodNet_cstm_Bimodal_4096LP" sheetId="22" r:id="rId11"/>
    <sheet name="GoodNet_cstm_Bimodal_1024LP" sheetId="16" r:id="rId12"/>
    <sheet name="Claranet_Gravity_1024LP" sheetId="19" r:id="rId13"/>
    <sheet name="Claranet_cstm_bimodal_4096LP" sheetId="21" r:id="rId14"/>
    <sheet name="Claranet_cstm_bimodal_1024LP" sheetId="20" r:id="rId15"/>
    <sheet name="T-lex_Gravity_1024LP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25" l="1"/>
  <c r="P18" i="25"/>
  <c r="N18" i="25"/>
  <c r="L18" i="25"/>
  <c r="R17" i="25"/>
  <c r="P17" i="25"/>
  <c r="N17" i="25"/>
  <c r="L17" i="25"/>
  <c r="R16" i="25"/>
  <c r="P16" i="25"/>
  <c r="N16" i="25"/>
  <c r="L16" i="25"/>
  <c r="R15" i="25"/>
  <c r="P15" i="25"/>
  <c r="N15" i="25"/>
  <c r="L15" i="25"/>
  <c r="R14" i="25"/>
  <c r="P14" i="25"/>
  <c r="N14" i="25"/>
  <c r="L14" i="25"/>
  <c r="R13" i="25"/>
  <c r="P13" i="25"/>
  <c r="N13" i="25"/>
  <c r="L13" i="25"/>
  <c r="R12" i="25"/>
  <c r="P12" i="25"/>
  <c r="N12" i="25"/>
  <c r="L12" i="25"/>
  <c r="V6" i="25"/>
  <c r="T6" i="25"/>
  <c r="R6" i="25"/>
  <c r="O6" i="25"/>
  <c r="K6" i="25"/>
  <c r="V5" i="25"/>
  <c r="T5" i="25"/>
  <c r="R5" i="25"/>
  <c r="O5" i="25"/>
  <c r="K5" i="25"/>
  <c r="V4" i="25"/>
  <c r="T4" i="25"/>
  <c r="R4" i="25"/>
  <c r="O4" i="25"/>
  <c r="K4" i="25"/>
  <c r="R18" i="24"/>
  <c r="P18" i="24"/>
  <c r="N18" i="24"/>
  <c r="L18" i="24"/>
  <c r="R17" i="24"/>
  <c r="P17" i="24"/>
  <c r="N17" i="24"/>
  <c r="L17" i="24"/>
  <c r="R16" i="24"/>
  <c r="P16" i="24"/>
  <c r="N16" i="24"/>
  <c r="L16" i="24"/>
  <c r="R15" i="24"/>
  <c r="P15" i="24"/>
  <c r="N15" i="24"/>
  <c r="L15" i="24"/>
  <c r="R14" i="24"/>
  <c r="P14" i="24"/>
  <c r="N14" i="24"/>
  <c r="L14" i="24"/>
  <c r="R13" i="24"/>
  <c r="P13" i="24"/>
  <c r="N13" i="24"/>
  <c r="L13" i="24"/>
  <c r="R12" i="24"/>
  <c r="P12" i="24"/>
  <c r="N12" i="24"/>
  <c r="L12" i="24"/>
  <c r="V6" i="24"/>
  <c r="T6" i="24"/>
  <c r="R6" i="24"/>
  <c r="O6" i="24"/>
  <c r="K6" i="24"/>
  <c r="V5" i="24"/>
  <c r="T5" i="24"/>
  <c r="R5" i="24"/>
  <c r="O5" i="24"/>
  <c r="K5" i="24"/>
  <c r="V4" i="24"/>
  <c r="T4" i="24"/>
  <c r="R4" i="24"/>
  <c r="O4" i="24"/>
  <c r="K4" i="24"/>
  <c r="R17" i="23"/>
  <c r="P17" i="23"/>
  <c r="N17" i="23"/>
  <c r="L17" i="23"/>
  <c r="R16" i="23"/>
  <c r="P16" i="23"/>
  <c r="N16" i="23"/>
  <c r="L16" i="23"/>
  <c r="R15" i="23"/>
  <c r="P15" i="23"/>
  <c r="N15" i="23"/>
  <c r="L15" i="23"/>
  <c r="R14" i="23"/>
  <c r="P14" i="23"/>
  <c r="N14" i="23"/>
  <c r="L14" i="23"/>
  <c r="R13" i="23"/>
  <c r="P13" i="23"/>
  <c r="N13" i="23"/>
  <c r="L13" i="23"/>
  <c r="R12" i="23"/>
  <c r="P12" i="23"/>
  <c r="N12" i="23"/>
  <c r="L12" i="23"/>
  <c r="V6" i="23"/>
  <c r="T6" i="23"/>
  <c r="R6" i="23"/>
  <c r="O6" i="23"/>
  <c r="K6" i="23"/>
  <c r="V5" i="23"/>
  <c r="T5" i="23"/>
  <c r="R5" i="23"/>
  <c r="O5" i="23"/>
  <c r="K5" i="23"/>
  <c r="V4" i="23"/>
  <c r="T4" i="23"/>
  <c r="R4" i="23"/>
  <c r="O4" i="23"/>
  <c r="K4" i="23"/>
  <c r="P13" i="22"/>
  <c r="N13" i="22"/>
  <c r="L13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<sst xmlns="http://schemas.openxmlformats.org/spreadsheetml/2006/main" count="533" uniqueCount="110">
  <si>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</si>
  <si>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</si>
  <si>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</si>
  <si>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</si>
  <si>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</si>
  <si>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</si>
  <si>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</si>
  <si>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</si>
  <si>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</si>
  <si>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</si>
  <si>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</si>
  <si>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</si>
  <si>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</si>
  <si>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</si>
  <si>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</si>
  <si>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</si>
  <si>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</si>
  <si>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</si>
  <si>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</si>
  <si>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</si>
  <si>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</si>
  <si>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</si>
  <si>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</si>
  <si>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</si>
  <si>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</si>
  <si>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</si>
  <si>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</si>
  <si>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</si>
  <si>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</si>
  <si>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</si>
  <si>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</si>
  <si>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</si>
  <si>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</si>
  <si>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</si>
  <si>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</si>
  <si>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</si>
  <si>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</si>
  <si>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</si>
  <si>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</si>
  <si>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</si>
  <si>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</si>
  <si>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</si>
  <si>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</si>
  <si>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</si>
  <si>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</si>
  <si>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</si>
  <si>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</si>
  <si>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</si>
  <si>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</si>
  <si>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</si>
  <si>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</si>
  <si>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</si>
  <si>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</si>
  <si>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</si>
  <si>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</si>
  <si>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</si>
  <si>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</si>
  <si>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</si>
  <si>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</si>
  <si>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</si>
  <si>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</si>
  <si>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</si>
  <si>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</si>
  <si>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</si>
  <si>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</si>
  <si>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</si>
  <si>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</si>
  <si>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</si>
  <si>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</si>
  <si>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</si>
  <si>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</si>
  <si>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</si>
  <si>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</si>
  <si>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</si>
  <si>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</si>
  <si>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</si>
  <si>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</si>
  <si>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 xml:space="preserve"> Bimodal Traffic, 4096 TMs, 50% sparsity G_1 (50,10) G_2 (1,0.2)</t>
  </si>
  <si>
    <t>`</t>
  </si>
  <si>
    <t xml:space="preserve"> Bimodal Traffic, 4096 TMs, 40% sparsity G_1 (5,1) G_2 (0.5,0.1)</t>
  </si>
  <si>
    <t>(3) 1.55529</t>
  </si>
  <si>
    <t>(3, 14) 1.53689</t>
  </si>
  <si>
    <t>(3, 12, 14) 1.50812</t>
  </si>
  <si>
    <t>(3,10,12,14) 1.50241</t>
  </si>
  <si>
    <t>LP Set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</si>
  <si>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</si>
  <si>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</si>
  <si>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</si>
  <si>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</si>
  <si>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</si>
  <si>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</si>
  <si>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</si>
  <si>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</si>
  <si>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</si>
  <si>
    <t>(5, 7, 9, 12, 15)  1.82899</t>
  </si>
  <si>
    <t>Link (0, 13) is just 45 Mb/s and most of capacities are 10Gb</t>
  </si>
  <si>
    <t xml:space="preserve"> Bimodal Traffic, 1024 TMs, 40% sparsity G_1 (0.1,0.05)  G_2 (0.01,0.005)</t>
  </si>
  <si>
    <t xml:space="preserve"> Bimodal Traffic, 2048 TMs, 40% sparsity G_1 (0.1,0.05)  G_2 (0.01,0.005)</t>
  </si>
  <si>
    <t>(4,) 21.8921</t>
  </si>
  <si>
    <t>(4, 9)  20.804</t>
  </si>
  <si>
    <t xml:space="preserve"> Bimodal Traffic, 1024 TMs, 40% sparsity G_1 (2.0,0.2)  G_2 (0.2,0.02)</t>
  </si>
  <si>
    <t>(0, 2, 4, 9)  19.7805</t>
  </si>
  <si>
    <t xml:space="preserve"> Bimodal Traffic, 1024 TMs, 30% sparsity G_1 (2.0,0.2)  G_2 (0.2,0.02)</t>
  </si>
  <si>
    <t>(2, 4, 9) 20.2397</t>
  </si>
  <si>
    <t>(39,) 1.69036</t>
  </si>
  <si>
    <t>(0, 2, 4, 9) 1.87753</t>
  </si>
  <si>
    <t>(28, 39) 1.68646</t>
  </si>
  <si>
    <t>(8, 18, 28, 39) 1.68445</t>
  </si>
  <si>
    <t>(8, 18, 27, 28, 39)  1.68403</t>
  </si>
  <si>
    <t>(8, 28, 39) 1.68485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</si>
</sst>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3" borderId="1" xfId="1" applyNumberFormat="1" applyFill="1" applyAlignment="1">
      <alignment horizontal="center" vertical="center" wrapText="1"/>
    </xf>
    <xf numFmtId="164" fontId="1" fillId="3" borderId="1" xfId="1" applyNumberFormat="1" applyFill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0" fontId="1" fillId="7" borderId="1" xfId="1" applyFill="1" applyAlignment="1">
      <alignment horizontal="center" vertical="center" wrapText="1"/>
    </xf>
    <xf numFmtId="164" fontId="1" fillId="7" borderId="1" xfId="1" applyNumberFormat="1" applyFill="1" applyAlignment="1">
      <alignment horizontal="center" vertical="center"/>
    </xf>
    <xf numFmtId="10" fontId="1" fillId="7" borderId="1" xfId="1" applyNumberFormat="1" applyFill="1" applyAlignment="1">
      <alignment horizontal="center" vertical="center"/>
    </xf>
    <xf numFmtId="0" fontId="1" fillId="7" borderId="1" xfId="1" applyFill="1" applyAlignment="1">
      <alignment horizontal="center" vertical="center"/>
    </xf>
    <xf numFmtId="166" fontId="1" fillId="7" borderId="1" xfId="1" applyNumberFormat="1" applyFill="1" applyAlignment="1">
      <alignment horizontal="center" vertical="center"/>
    </xf>
    <xf numFmtId="0" fontId="1" fillId="8" borderId="1" xfId="1" applyFill="1" applyAlignment="1">
      <alignment horizontal="center" vertical="center" wrapText="1"/>
    </xf>
    <xf numFmtId="166" fontId="1" fillId="8" borderId="1" xfId="1" applyNumberFormat="1" applyFill="1" applyAlignment="1">
      <alignment horizontal="center" vertical="center"/>
    </xf>
    <xf numFmtId="10" fontId="1" fillId="8" borderId="1" xfId="2" applyNumberFormat="1" applyFont="1" applyFill="1" applyBorder="1" applyAlignment="1">
      <alignment horizontal="center" vertical="center"/>
    </xf>
    <xf numFmtId="10" fontId="1" fillId="8" borderId="1" xfId="1" applyNumberFormat="1" applyFill="1" applyAlignment="1">
      <alignment horizontal="center" vertical="center"/>
    </xf>
    <xf numFmtId="166" fontId="1" fillId="5" borderId="1" xfId="1" applyNumberFormat="1" applyFill="1" applyAlignment="1">
      <alignment horizontal="center" vertical="center" wrapText="1"/>
    </xf>
    <xf numFmtId="10" fontId="1" fillId="5" borderId="1" xfId="1" applyNumberFormat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0.11280000000000001</c:v>
                </c:pt>
                <c:pt idx="3">
                  <c:v>9.5599999999999907E-2</c:v>
                </c:pt>
                <c:pt idx="4">
                  <c:v>8.3800000000000097E-2</c:v>
                </c:pt>
                <c:pt idx="5">
                  <c:v>6.7199999999999926E-2</c:v>
                </c:pt>
                <c:pt idx="6">
                  <c:v>4.7299999999999898E-2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0.11020000000000008</c:v>
                </c:pt>
                <c:pt idx="3">
                  <c:v>9.8500000000000032E-2</c:v>
                </c:pt>
                <c:pt idx="4">
                  <c:v>7.9299999999999926E-2</c:v>
                </c:pt>
                <c:pt idx="5">
                  <c:v>6.7199999999999926E-2</c:v>
                </c:pt>
                <c:pt idx="6">
                  <c:v>5.0100000000000033E-2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0.1201000000000001</c:v>
                </c:pt>
                <c:pt idx="3">
                  <c:v>0.10030000000000006</c:v>
                </c:pt>
                <c:pt idx="4">
                  <c:v>8.3700000000000108E-2</c:v>
                </c:pt>
                <c:pt idx="5">
                  <c:v>6.9299999999999917E-2</c:v>
                </c:pt>
                <c:pt idx="6">
                  <c:v>4.9099999999999921E-2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0.13250000000000006</c:v>
                </c:pt>
                <c:pt idx="1">
                  <c:v>0.12338719956355981</c:v>
                </c:pt>
                <c:pt idx="2">
                  <c:v>0.1016999999999999</c:v>
                </c:pt>
                <c:pt idx="3">
                  <c:v>8.5099999999999953E-2</c:v>
                </c:pt>
                <c:pt idx="4">
                  <c:v>6.8899999999999961E-2</c:v>
                </c:pt>
                <c:pt idx="5">
                  <c:v>4.8399999999999999E-2</c:v>
                </c:pt>
                <c:pt idx="6">
                  <c:v>3.4499999999999975E-2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7.3099999999999943E-2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7.2699999999999987E-2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7.0999999999999952E-2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3.4200000000000008E-2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China_Telecom_cstm_bimodal_2!$L$12:$L$18</c:f>
              <c:numCache>
                <c:formatCode>0.00%</c:formatCode>
                <c:ptCount val="7"/>
                <c:pt idx="0">
                  <c:v>1.3419755918425924E-2</c:v>
                </c:pt>
                <c:pt idx="1">
                  <c:v>-1</c:v>
                </c:pt>
                <c:pt idx="2">
                  <c:v>1.1252417511574908E-2</c:v>
                </c:pt>
                <c:pt idx="3">
                  <c:v>1.0197503369864691E-2</c:v>
                </c:pt>
                <c:pt idx="4">
                  <c:v>3.3815858875930527E-2</c:v>
                </c:pt>
                <c:pt idx="5">
                  <c:v>4.9170720271933366E-2</c:v>
                </c:pt>
                <c:pt idx="6">
                  <c:v>6.9624333352868772E-2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86B-AFCE-D562539F17A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China_Telecom_cstm_bimodal_2!$N$12:$N$18</c:f>
              <c:numCache>
                <c:formatCode>0.00%</c:formatCode>
                <c:ptCount val="7"/>
                <c:pt idx="0">
                  <c:v>1.1372224023277866E-2</c:v>
                </c:pt>
                <c:pt idx="1">
                  <c:v>-1</c:v>
                </c:pt>
                <c:pt idx="2">
                  <c:v>9.2636579572447086E-3</c:v>
                </c:pt>
                <c:pt idx="3">
                  <c:v>9.7387173396674687E-3</c:v>
                </c:pt>
                <c:pt idx="4">
                  <c:v>-1</c:v>
                </c:pt>
                <c:pt idx="5">
                  <c:v>5.1068883610451365E-2</c:v>
                </c:pt>
                <c:pt idx="6">
                  <c:v>6.7874109263657889E-2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86B-AFCE-D562539F17A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China_Telecom_cstm_bimodal_2!$P$12:$P$18</c:f>
              <c:numCache>
                <c:formatCode>0.00%</c:formatCode>
                <c:ptCount val="7"/>
                <c:pt idx="0">
                  <c:v>1.4421202166244207E-2</c:v>
                </c:pt>
                <c:pt idx="1">
                  <c:v>-1</c:v>
                </c:pt>
                <c:pt idx="2">
                  <c:v>1.0589565113927168E-2</c:v>
                </c:pt>
                <c:pt idx="3">
                  <c:v>1.1660420013088091E-2</c:v>
                </c:pt>
                <c:pt idx="4">
                  <c:v>-1</c:v>
                </c:pt>
                <c:pt idx="5">
                  <c:v>5.1341543220893682E-2</c:v>
                </c:pt>
                <c:pt idx="6">
                  <c:v>7.4781367124754583E-2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86B-AFCE-D562539F17A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China_Telecom_cstm_bimodal_2!$R$12:$R$18</c:f>
              <c:numCache>
                <c:formatCode>0.00%</c:formatCode>
                <c:ptCount val="7"/>
                <c:pt idx="0">
                  <c:v>1.3692694716154863E-2</c:v>
                </c:pt>
                <c:pt idx="1">
                  <c:v>-1</c:v>
                </c:pt>
                <c:pt idx="2">
                  <c:v>8.0267159639810792E-3</c:v>
                </c:pt>
                <c:pt idx="3">
                  <c:v>5.7009958852645148E-3</c:v>
                </c:pt>
                <c:pt idx="4">
                  <c:v>4.5023555370027335E-3</c:v>
                </c:pt>
                <c:pt idx="5">
                  <c:v>4.5023555370027335E-3</c:v>
                </c:pt>
                <c:pt idx="6">
                  <c:v>4.2518933746793497E-3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86B-AFCE-D562539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China_Telecom_cstm_bimodal_1!$L$12:$L$18</c:f>
              <c:numCache>
                <c:formatCode>0.00%</c:formatCode>
                <c:ptCount val="7"/>
                <c:pt idx="0">
                  <c:v>4.472984568467453E-3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4-4F8A-AAA0-A885EA8F59E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China_Telecom_cstm_bimodal_1!$N$12:$N$18</c:f>
              <c:numCache>
                <c:formatCode>0.00%</c:formatCode>
                <c:ptCount val="7"/>
                <c:pt idx="0">
                  <c:v>4.9902447207808009E-3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4-4F8A-AAA0-A885EA8F59E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China_Telecom_cstm_bimodal_1!$P$12:$P$18</c:f>
              <c:numCache>
                <c:formatCode>0.00%</c:formatCode>
                <c:ptCount val="7"/>
                <c:pt idx="0">
                  <c:v>5.4412128002228055E-3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4-4F8A-AAA0-A885EA8F59E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China_Telecom_cstm_bimodal_1!$R$12:$R$18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4-4F8A-AAA0-A885EA8F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GEANT_cstm_bimodal_2048LP!$L$12:$L$17</c:f>
              <c:numCache>
                <c:formatCode>0.00%</c:formatCode>
                <c:ptCount val="6"/>
                <c:pt idx="0">
                  <c:v>0.18891806540358824</c:v>
                </c:pt>
                <c:pt idx="1">
                  <c:v>0.18914911903738729</c:v>
                </c:pt>
                <c:pt idx="2">
                  <c:v>0.17136871508379903</c:v>
                </c:pt>
                <c:pt idx="3">
                  <c:v>0.11673828964331756</c:v>
                </c:pt>
                <c:pt idx="4">
                  <c:v>8.2493553932101449E-2</c:v>
                </c:pt>
                <c:pt idx="5">
                  <c:v>5.6779114740008518E-2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5F5-9628-D43D2EF5224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GEANT_cstm_bimodal_2048LP!$N$12:$N$17</c:f>
              <c:numCache>
                <c:formatCode>0.00%</c:formatCode>
                <c:ptCount val="6"/>
                <c:pt idx="0">
                  <c:v>0.19346669838998976</c:v>
                </c:pt>
                <c:pt idx="1">
                  <c:v>0.19468984289193436</c:v>
                </c:pt>
                <c:pt idx="2">
                  <c:v>0.17357761753922385</c:v>
                </c:pt>
                <c:pt idx="3">
                  <c:v>0.11312205190243474</c:v>
                </c:pt>
                <c:pt idx="4">
                  <c:v>8.2384901495736518E-2</c:v>
                </c:pt>
                <c:pt idx="5">
                  <c:v>5.7680573463009699E-2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5F5-9628-D43D2EF5224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GEANT_cstm_bimodal_2048LP!$P$12:$P$17</c:f>
              <c:numCache>
                <c:formatCode>0.00%</c:formatCode>
                <c:ptCount val="6"/>
                <c:pt idx="0">
                  <c:v>0.1919861663091833</c:v>
                </c:pt>
                <c:pt idx="1">
                  <c:v>0.19412468870576416</c:v>
                </c:pt>
                <c:pt idx="2">
                  <c:v>0.17128931926764368</c:v>
                </c:pt>
                <c:pt idx="3">
                  <c:v>0.11718023535447464</c:v>
                </c:pt>
                <c:pt idx="4">
                  <c:v>8.4869764111114687E-2</c:v>
                </c:pt>
                <c:pt idx="5">
                  <c:v>5.885465097636855E-2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7-45F5-9628-D43D2EF52240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GEANT_cstm_bimodal_2048LP!$R$12:$R$17</c:f>
              <c:numCache>
                <c:formatCode>0.00%</c:formatCode>
                <c:ptCount val="6"/>
                <c:pt idx="0">
                  <c:v>0.19231845517287094</c:v>
                </c:pt>
                <c:pt idx="1">
                  <c:v>0.19093771418779992</c:v>
                </c:pt>
                <c:pt idx="2">
                  <c:v>0.17225518334475654</c:v>
                </c:pt>
                <c:pt idx="3">
                  <c:v>0.11399074708704582</c:v>
                </c:pt>
                <c:pt idx="4">
                  <c:v>8.3774203221384402E-2</c:v>
                </c:pt>
                <c:pt idx="5">
                  <c:v>5.9185443797121318E-2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7-45F5-9628-D43D2EF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ScaleFree30_cstm_bimodal_4096LP!$R$12:$R$17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106843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9</xdr:col>
      <xdr:colOff>340179</xdr:colOff>
      <xdr:row>21</xdr:row>
      <xdr:rowOff>95250</xdr:rowOff>
    </xdr:from>
    <xdr:to>
      <xdr:col>15</xdr:col>
      <xdr:colOff>1088571</xdr:colOff>
      <xdr:row>51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6</xdr:col>
      <xdr:colOff>108874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ACF88-28C5-45FF-A613-D93BA98C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A0014-583F-4B9C-AE55-64338F2BA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3B4599-DE8F-4F7F-9456-77C2661E3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C22BE-36F9-4A0C-8BEB-80B317A36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34944-9EEF-48EF-9320-28DF3ABCB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96A3A0-ACD3-4A37-9926-70F6F23D3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131033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438217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80135-F4D2-4FBE-86BA-97A1797E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122464</xdr:colOff>
      <xdr:row>21</xdr:row>
      <xdr:rowOff>0</xdr:rowOff>
    </xdr:from>
    <xdr:to>
      <xdr:col>16</xdr:col>
      <xdr:colOff>27215</xdr:colOff>
      <xdr:row>44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3D840-1CA3-40C6-8575-ED452A9A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J17" sqref="J17"/>
    </sheetView>
  </sheetViews>
  <sheetFormatPr defaultColWidth="8.85546875" defaultRowHeight="15" x14ac:dyDescent="0.25"/>
  <cols>
    <col min="1" max="1" width="16.85546875" bestFit="1" customWidth="1"/>
    <col min="2" max="2" width="19.5703125" customWidth="1"/>
    <col min="3" max="3" width="21.42578125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  <col min="22" max="22" width="17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8" t="s">
        <v>4</v>
      </c>
      <c r="K1" s="49"/>
      <c r="L1" s="39"/>
      <c r="M1" s="38" t="s">
        <v>5</v>
      </c>
      <c r="N1" s="49"/>
      <c r="O1" s="39"/>
      <c r="P1" s="38" t="s">
        <v>5</v>
      </c>
      <c r="Q1" s="49"/>
      <c r="R1" s="39"/>
      <c r="S1" s="38" t="s">
        <v>5</v>
      </c>
      <c r="T1" s="39"/>
      <c r="U1" s="38" t="s">
        <v>7</v>
      </c>
      <c r="V1" s="39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38" t="s">
        <v>6</v>
      </c>
      <c r="K2" s="49"/>
      <c r="L2" s="39"/>
      <c r="M2" s="38" t="s">
        <v>6</v>
      </c>
      <c r="N2" s="49"/>
      <c r="O2" s="39"/>
      <c r="P2" s="38" t="s">
        <v>6</v>
      </c>
      <c r="Q2" s="49"/>
      <c r="R2" s="39"/>
      <c r="S2" s="38" t="s">
        <v>6</v>
      </c>
      <c r="T2" s="39"/>
      <c r="U2" s="38" t="s">
        <v>6</v>
      </c>
      <c r="V2" s="39"/>
    </row>
    <row r="3" spans="1:22" ht="37.5" x14ac:dyDescent="0.25">
      <c r="I3" s="4" t="s">
        <v>9</v>
      </c>
      <c r="J3" s="44">
        <v>1.4016999999999999</v>
      </c>
      <c r="K3" s="45"/>
      <c r="L3" s="46"/>
      <c r="M3" s="44">
        <v>1.4092</v>
      </c>
      <c r="N3" s="45"/>
      <c r="O3" s="46"/>
      <c r="P3" s="44">
        <v>1.4108000000000001</v>
      </c>
      <c r="Q3" s="45"/>
      <c r="R3" s="46"/>
      <c r="S3" s="47">
        <v>1.4048</v>
      </c>
      <c r="T3" s="48"/>
      <c r="U3" s="38">
        <v>1.4016999999999999</v>
      </c>
      <c r="V3" s="39"/>
    </row>
    <row r="4" spans="1:22" ht="30" x14ac:dyDescent="0.25">
      <c r="I4" s="2" t="s">
        <v>10</v>
      </c>
      <c r="J4" s="3">
        <v>6.8305999999999996</v>
      </c>
      <c r="K4" s="42">
        <f>ROUND(J4/J3,4)-1</f>
        <v>3.8731</v>
      </c>
      <c r="L4" s="43"/>
      <c r="M4" s="38">
        <v>7.6843000000000004</v>
      </c>
      <c r="N4" s="39"/>
      <c r="O4" s="5">
        <f>ROUND(M4/M3,4)-1</f>
        <v>4.4530000000000003</v>
      </c>
      <c r="P4" s="38">
        <v>7.6825999999999999</v>
      </c>
      <c r="Q4" s="39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2.1461999999999999</v>
      </c>
      <c r="K5" s="42">
        <f>ROUND(J5/J3,4)-1</f>
        <v>0.53109999999999991</v>
      </c>
      <c r="L5" s="43"/>
      <c r="M5" s="38">
        <v>2.1528999999999998</v>
      </c>
      <c r="N5" s="39"/>
      <c r="O5" s="5">
        <f>ROUND(M5/M3,4)-1</f>
        <v>0.52770000000000006</v>
      </c>
      <c r="P5" s="38">
        <v>2.153</v>
      </c>
      <c r="Q5" s="39"/>
      <c r="R5" s="5">
        <f>ROUND(P5/P3,4)-1</f>
        <v>0.52610000000000001</v>
      </c>
      <c r="S5" s="32">
        <v>2.1425000000000001</v>
      </c>
      <c r="T5" s="5">
        <f>ROUND(S5/S3,4)-1</f>
        <v>0.5250999999999999</v>
      </c>
      <c r="U5" s="32">
        <v>2.1358000000000001</v>
      </c>
      <c r="V5" s="5">
        <f>U5/U3-1</f>
        <v>0.52372119569094688</v>
      </c>
    </row>
    <row r="6" spans="1:22" ht="30" x14ac:dyDescent="0.25">
      <c r="I6" s="2" t="s">
        <v>12</v>
      </c>
      <c r="J6" s="3">
        <v>2.29</v>
      </c>
      <c r="K6" s="42">
        <f>ROUND(J6/J3,4)-1</f>
        <v>0.63369999999999993</v>
      </c>
      <c r="L6" s="43"/>
      <c r="M6" s="38">
        <v>2.2345000000000002</v>
      </c>
      <c r="N6" s="39"/>
      <c r="O6" s="5">
        <f>ROUND(M6/M3,4)-1</f>
        <v>0.58570000000000011</v>
      </c>
      <c r="P6" s="38">
        <v>2.23</v>
      </c>
      <c r="Q6" s="39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8" t="s">
        <v>19</v>
      </c>
      <c r="P11" s="39"/>
      <c r="Q11" s="38" t="s">
        <v>36</v>
      </c>
      <c r="R11" s="39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27">
        <v>2.0163000000000002</v>
      </c>
      <c r="R12" s="26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27">
        <v>1.7562</v>
      </c>
      <c r="R13" s="26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27">
        <v>1.718</v>
      </c>
      <c r="R14" s="26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28">
        <v>1.643</v>
      </c>
      <c r="R15" s="26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28">
        <v>1.5871</v>
      </c>
      <c r="R16" s="2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27">
        <v>1.5430999999999999</v>
      </c>
      <c r="R17" s="26">
        <f>Q17/U3-1</f>
        <v>0.10087750588571009</v>
      </c>
    </row>
    <row r="18" spans="9:18" x14ac:dyDescent="0.25">
      <c r="I18" s="2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27">
        <v>1.5183</v>
      </c>
      <c r="R18" s="26">
        <f>Q18/U3-1</f>
        <v>8.318470428765079E-2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topLeftCell="D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20.42578125" style="16" customWidth="1"/>
    <col min="19" max="19" width="16.7109375" style="16" customWidth="1"/>
    <col min="20" max="20" width="30.85546875" style="16" customWidth="1"/>
    <col min="21" max="21" width="54.85546875" style="16" bestFit="1" customWidth="1"/>
    <col min="22" max="22" width="15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38" t="s">
        <v>4</v>
      </c>
      <c r="K1" s="49"/>
      <c r="L1" s="39"/>
      <c r="M1" s="38" t="s">
        <v>5</v>
      </c>
      <c r="N1" s="49"/>
      <c r="O1" s="39"/>
      <c r="P1" s="38" t="s">
        <v>5</v>
      </c>
      <c r="Q1" s="49"/>
      <c r="R1" s="39"/>
      <c r="S1" s="38" t="s">
        <v>5</v>
      </c>
      <c r="T1" s="39"/>
      <c r="U1" s="38" t="s">
        <v>7</v>
      </c>
      <c r="V1" s="39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38" t="s">
        <v>52</v>
      </c>
      <c r="K2" s="49"/>
      <c r="L2" s="39"/>
      <c r="M2" s="38" t="s">
        <v>52</v>
      </c>
      <c r="N2" s="49"/>
      <c r="O2" s="39"/>
      <c r="P2" s="38" t="s">
        <v>52</v>
      </c>
      <c r="Q2" s="49"/>
      <c r="R2" s="39"/>
      <c r="S2" s="38" t="s">
        <v>52</v>
      </c>
      <c r="T2" s="39"/>
      <c r="U2" s="38" t="s">
        <v>52</v>
      </c>
      <c r="V2" s="39"/>
    </row>
    <row r="3" spans="1:22" ht="37.5" x14ac:dyDescent="0.25">
      <c r="I3" s="4" t="s">
        <v>9</v>
      </c>
      <c r="J3" s="47">
        <v>1.3595999999999999</v>
      </c>
      <c r="K3" s="59"/>
      <c r="L3" s="48"/>
      <c r="M3" s="44">
        <v>1.365</v>
      </c>
      <c r="N3" s="45"/>
      <c r="O3" s="46"/>
      <c r="P3" s="56">
        <v>1.3514125075416099</v>
      </c>
      <c r="Q3" s="57"/>
      <c r="R3" s="58"/>
      <c r="S3" s="56">
        <v>1.3651251654597301</v>
      </c>
      <c r="T3" s="58"/>
      <c r="U3" s="38">
        <v>1.3535999999999999</v>
      </c>
      <c r="V3" s="39"/>
    </row>
    <row r="4" spans="1:22" ht="30" x14ac:dyDescent="0.25">
      <c r="I4" s="2" t="s">
        <v>10</v>
      </c>
      <c r="J4" s="3">
        <v>1.4525999999999999</v>
      </c>
      <c r="K4" s="42">
        <f>J4/J3 -1</f>
        <v>6.8402471315092583E-2</v>
      </c>
      <c r="L4" s="43"/>
      <c r="M4" s="38">
        <v>1.4593</v>
      </c>
      <c r="N4" s="39"/>
      <c r="O4" s="5">
        <f>M4/M3 -1</f>
        <v>6.908424908424915E-2</v>
      </c>
      <c r="P4" s="54">
        <v>1.4406216981198601</v>
      </c>
      <c r="Q4" s="55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42">
        <f>ROUND(J5/J3,4) - 1</f>
        <v>4.3199999999999905E-2</v>
      </c>
      <c r="L5" s="43"/>
      <c r="M5" s="38">
        <v>1.4261999999999999</v>
      </c>
      <c r="N5" s="39"/>
      <c r="O5" s="5">
        <f>ROUND(M5/M3,4)-1</f>
        <v>4.4799999999999951E-2</v>
      </c>
      <c r="P5" s="38">
        <v>1.4086000000000001</v>
      </c>
      <c r="Q5" s="39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42">
        <f>ROUND(J6/J3,4)-1</f>
        <v>0.20900000000000007</v>
      </c>
      <c r="L6" s="43"/>
      <c r="M6" s="38">
        <v>1.6247</v>
      </c>
      <c r="N6" s="39"/>
      <c r="O6" s="5">
        <f>ROUND(M6/M3,4)-1</f>
        <v>0.19029999999999991</v>
      </c>
      <c r="P6" s="38">
        <v>1.6135999999999999</v>
      </c>
      <c r="Q6" s="39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8" t="s">
        <v>19</v>
      </c>
      <c r="P11" s="39"/>
      <c r="Q11" s="38" t="s">
        <v>36</v>
      </c>
      <c r="R11" s="39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55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56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57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54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53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C1" zoomScale="70" zoomScaleNormal="70" workbookViewId="0">
      <selection activeCell="J27" sqref="J2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0.42578125" style="29" customWidth="1"/>
    <col min="18" max="18" width="33.28515625" style="29" customWidth="1"/>
    <col min="19" max="19" width="40" style="29" customWidth="1"/>
    <col min="20" max="20" width="49.140625" style="29" customWidth="1"/>
    <col min="21" max="21" width="53" style="29" customWidth="1"/>
    <col min="22" max="22" width="21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38" t="s">
        <v>4</v>
      </c>
      <c r="K1" s="49"/>
      <c r="L1" s="39"/>
      <c r="M1" s="38" t="s">
        <v>5</v>
      </c>
      <c r="N1" s="49"/>
      <c r="O1" s="39"/>
      <c r="P1" s="38" t="s">
        <v>5</v>
      </c>
      <c r="Q1" s="49"/>
      <c r="R1" s="39"/>
      <c r="S1" s="38" t="s">
        <v>5</v>
      </c>
      <c r="T1" s="39"/>
      <c r="U1" s="38" t="s">
        <v>7</v>
      </c>
      <c r="V1" s="39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38" t="s">
        <v>59</v>
      </c>
      <c r="K2" s="49"/>
      <c r="L2" s="39"/>
      <c r="M2" s="38" t="s">
        <v>59</v>
      </c>
      <c r="N2" s="49"/>
      <c r="O2" s="39"/>
      <c r="P2" s="38" t="s">
        <v>59</v>
      </c>
      <c r="Q2" s="49"/>
      <c r="R2" s="39"/>
      <c r="S2" s="38" t="s">
        <v>59</v>
      </c>
      <c r="T2" s="39"/>
      <c r="U2" s="51" t="s">
        <v>77</v>
      </c>
      <c r="V2" s="51"/>
    </row>
    <row r="3" spans="1:22" ht="37.5" x14ac:dyDescent="0.25">
      <c r="I3" s="4" t="s">
        <v>9</v>
      </c>
      <c r="J3" s="47">
        <v>1.7427999999999999</v>
      </c>
      <c r="K3" s="59"/>
      <c r="L3" s="48"/>
      <c r="M3" s="44">
        <v>1.7568999999999999</v>
      </c>
      <c r="N3" s="45"/>
      <c r="O3" s="46"/>
      <c r="P3" s="44">
        <v>1.7190000000000001</v>
      </c>
      <c r="Q3" s="45"/>
      <c r="R3" s="46"/>
      <c r="S3" s="44">
        <v>1.7482</v>
      </c>
      <c r="T3" s="46"/>
      <c r="U3" s="38">
        <v>1.76234872603957</v>
      </c>
      <c r="V3" s="39"/>
    </row>
    <row r="4" spans="1:22" ht="30" x14ac:dyDescent="0.25">
      <c r="I4" s="2" t="s">
        <v>10</v>
      </c>
      <c r="J4" s="30">
        <v>1.9646999999999999</v>
      </c>
      <c r="K4" s="42">
        <f>J4/J3 -1</f>
        <v>0.12732384668349783</v>
      </c>
      <c r="L4" s="43"/>
      <c r="M4" s="38">
        <v>1.9716</v>
      </c>
      <c r="N4" s="39"/>
      <c r="O4" s="5">
        <f>M4/M3 -1</f>
        <v>0.12220388183732722</v>
      </c>
      <c r="P4" s="38">
        <v>1.9383999999999999</v>
      </c>
      <c r="Q4" s="39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x14ac:dyDescent="0.25">
      <c r="I5" s="2" t="s">
        <v>11</v>
      </c>
      <c r="J5" s="30">
        <v>1.8277000000000001</v>
      </c>
      <c r="K5" s="42">
        <f>ROUND(J5/J3,4) - 1</f>
        <v>4.8699999999999966E-2</v>
      </c>
      <c r="L5" s="43"/>
      <c r="M5" s="38">
        <v>1.8434999999999999</v>
      </c>
      <c r="N5" s="39"/>
      <c r="O5" s="5">
        <f>ROUND(M5/M3,4)-1</f>
        <v>4.9299999999999899E-2</v>
      </c>
      <c r="P5" s="38">
        <v>1.8077000000000001</v>
      </c>
      <c r="Q5" s="39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5">
      <c r="I6" s="2" t="s">
        <v>12</v>
      </c>
      <c r="J6" s="30">
        <v>2.3231000000000002</v>
      </c>
      <c r="K6" s="42">
        <f>ROUND(J6/J3,4)-1</f>
        <v>0.33299999999999996</v>
      </c>
      <c r="L6" s="43"/>
      <c r="M6" s="38">
        <v>2.3214999999999999</v>
      </c>
      <c r="N6" s="39"/>
      <c r="O6" s="5">
        <f>ROUND(M6/M3,4)-1</f>
        <v>0.32139999999999991</v>
      </c>
      <c r="P6" s="38">
        <v>2.3069000000000002</v>
      </c>
      <c r="Q6" s="39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x14ac:dyDescent="0.25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8" t="s">
        <v>19</v>
      </c>
      <c r="P11" s="39"/>
      <c r="Q11" s="38" t="s">
        <v>36</v>
      </c>
      <c r="R11" s="39"/>
    </row>
    <row r="12" spans="1:22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1.9959225129367899</v>
      </c>
      <c r="R12" s="5">
        <f>ROUND(Q12/U3,4)-1</f>
        <v>0.13250000000000006</v>
      </c>
    </row>
    <row r="13" spans="1:22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1.9798</v>
      </c>
      <c r="R13" s="5">
        <f>Q13/U3-1</f>
        <v>0.12338719956355981</v>
      </c>
    </row>
    <row r="14" spans="1:22" x14ac:dyDescent="0.25">
      <c r="I14" s="2">
        <v>1</v>
      </c>
      <c r="J14" s="13" t="s">
        <v>89</v>
      </c>
      <c r="K14" s="13">
        <v>1.9551000000000001</v>
      </c>
      <c r="L14" s="5">
        <f>(ROUND(K14/M3,4)-1)</f>
        <v>0.11280000000000001</v>
      </c>
      <c r="M14" s="2">
        <v>1.9085000000000001</v>
      </c>
      <c r="N14" s="5">
        <f>ROUND(M14/P3,4)-1</f>
        <v>0.11020000000000008</v>
      </c>
      <c r="O14" s="30">
        <v>1.9581999999999999</v>
      </c>
      <c r="P14" s="5">
        <f>ROUND(O14/S3,4)-1</f>
        <v>0.1201000000000001</v>
      </c>
      <c r="Q14" s="8">
        <v>1.9416</v>
      </c>
      <c r="R14" s="5">
        <f>ROUND(Q14/U3,4)-1</f>
        <v>0.1016999999999999</v>
      </c>
    </row>
    <row r="15" spans="1:22" x14ac:dyDescent="0.25">
      <c r="I15" s="13">
        <v>2</v>
      </c>
      <c r="J15" s="2" t="s">
        <v>92</v>
      </c>
      <c r="K15" s="13">
        <v>1.9248000000000001</v>
      </c>
      <c r="L15" s="17">
        <f>(ROUND(K15/M3,4)-1)</f>
        <v>9.5599999999999907E-2</v>
      </c>
      <c r="M15" s="13">
        <v>1.8884000000000001</v>
      </c>
      <c r="N15" s="17">
        <f>ROUND(M15/P3,4)-1</f>
        <v>9.8500000000000032E-2</v>
      </c>
      <c r="O15" s="18">
        <v>1.9236</v>
      </c>
      <c r="P15" s="17">
        <f>ROUND(O15/S3,4)-1</f>
        <v>0.10030000000000006</v>
      </c>
      <c r="Q15" s="18">
        <v>1.9124000000000001</v>
      </c>
      <c r="R15" s="17">
        <f>ROUND(Q15/U3,4)-1</f>
        <v>8.5099999999999953E-2</v>
      </c>
    </row>
    <row r="16" spans="1:22" x14ac:dyDescent="0.25">
      <c r="I16" s="13">
        <v>3</v>
      </c>
      <c r="J16" s="2" t="s">
        <v>90</v>
      </c>
      <c r="K16" s="2">
        <v>1.9040999999999999</v>
      </c>
      <c r="L16" s="22">
        <f>(ROUND(K16/M3,4)-1)</f>
        <v>8.3800000000000097E-2</v>
      </c>
      <c r="M16" s="2">
        <v>1.8552999999999999</v>
      </c>
      <c r="N16" s="22">
        <f>ROUND(M16/P3,4)-1</f>
        <v>7.9299999999999926E-2</v>
      </c>
      <c r="O16" s="30">
        <v>1.8946000000000001</v>
      </c>
      <c r="P16" s="22">
        <f>ROUND(O16/S3,4)-1</f>
        <v>8.3700000000000108E-2</v>
      </c>
      <c r="Q16" s="30">
        <v>1.8837999999999999</v>
      </c>
      <c r="R16" s="22">
        <f>ROUND(Q16/U3,4)-1</f>
        <v>6.8899999999999961E-2</v>
      </c>
    </row>
    <row r="17" spans="9:18" x14ac:dyDescent="0.25">
      <c r="I17" s="2">
        <v>4</v>
      </c>
      <c r="J17" s="2" t="s">
        <v>93</v>
      </c>
      <c r="K17" s="2">
        <v>1.8749</v>
      </c>
      <c r="L17" s="22">
        <f>(ROUND(K17/M3,4)-1)</f>
        <v>6.7199999999999926E-2</v>
      </c>
      <c r="M17" s="2">
        <v>1.8345</v>
      </c>
      <c r="N17" s="22">
        <f>ROUND(M17/P3,4)-1</f>
        <v>6.7199999999999926E-2</v>
      </c>
      <c r="O17" s="30">
        <v>1.8693500000000001</v>
      </c>
      <c r="P17" s="22">
        <f>ROUND(O17/S3,4)-1</f>
        <v>6.9299999999999917E-2</v>
      </c>
      <c r="Q17" s="30">
        <v>1.8475999999999999</v>
      </c>
      <c r="R17" s="22">
        <f>ROUND(Q17/U3,4)-1</f>
        <v>4.8399999999999999E-2</v>
      </c>
    </row>
    <row r="18" spans="9:18" x14ac:dyDescent="0.25">
      <c r="I18" s="9">
        <v>5</v>
      </c>
      <c r="J18" s="9" t="s">
        <v>94</v>
      </c>
      <c r="K18" s="9">
        <v>1.84</v>
      </c>
      <c r="L18" s="23">
        <f>(ROUND(K18/M3,4)-1)</f>
        <v>4.7299999999999898E-2</v>
      </c>
      <c r="M18" s="9">
        <v>1.8051999999999999</v>
      </c>
      <c r="N18" s="23">
        <f>ROUND(M18/P3,4)-1</f>
        <v>5.0100000000000033E-2</v>
      </c>
      <c r="O18" s="11">
        <v>1.8341000000000001</v>
      </c>
      <c r="P18" s="23">
        <f>ROUND(O18/S3,4)-1</f>
        <v>4.9099999999999921E-2</v>
      </c>
      <c r="Q18" s="11">
        <v>1.8230999999999999</v>
      </c>
      <c r="R18" s="23">
        <f>ROUND(Q18/U3,4)-1</f>
        <v>3.4499999999999975E-2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3:V3"/>
    <mergeCell ref="S1:T1"/>
    <mergeCell ref="J2:L2"/>
    <mergeCell ref="M2:O2"/>
    <mergeCell ref="P2:R2"/>
    <mergeCell ref="S2:T2"/>
    <mergeCell ref="S3:T3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zoomScale="70" zoomScaleNormal="70" workbookViewId="0">
      <selection activeCell="I18" sqref="I18:R18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14.710937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38" t="s">
        <v>4</v>
      </c>
      <c r="K1" s="49"/>
      <c r="L1" s="39"/>
      <c r="M1" s="38" t="s">
        <v>5</v>
      </c>
      <c r="N1" s="49"/>
      <c r="O1" s="39"/>
      <c r="P1" s="38" t="s">
        <v>5</v>
      </c>
      <c r="Q1" s="49"/>
      <c r="R1" s="39"/>
      <c r="S1" s="38" t="s">
        <v>5</v>
      </c>
      <c r="T1" s="39"/>
      <c r="U1" s="51" t="s">
        <v>7</v>
      </c>
      <c r="V1" s="51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38" t="s">
        <v>59</v>
      </c>
      <c r="K2" s="49"/>
      <c r="L2" s="39"/>
      <c r="M2" s="38" t="s">
        <v>59</v>
      </c>
      <c r="N2" s="49"/>
      <c r="O2" s="39"/>
      <c r="P2" s="38" t="s">
        <v>59</v>
      </c>
      <c r="Q2" s="49"/>
      <c r="R2" s="39"/>
      <c r="S2" s="38" t="s">
        <v>59</v>
      </c>
      <c r="T2" s="39"/>
      <c r="U2" s="51" t="s">
        <v>59</v>
      </c>
      <c r="V2" s="51"/>
      <c r="W2" s="29"/>
    </row>
    <row r="3" spans="1:23" ht="18.75" x14ac:dyDescent="0.25">
      <c r="I3" s="4" t="s">
        <v>9</v>
      </c>
      <c r="J3" s="47">
        <v>1.7427999999999999</v>
      </c>
      <c r="K3" s="59"/>
      <c r="L3" s="48"/>
      <c r="M3" s="44">
        <v>1.7568999999999999</v>
      </c>
      <c r="N3" s="45"/>
      <c r="O3" s="46"/>
      <c r="P3" s="44">
        <v>1.7190000000000001</v>
      </c>
      <c r="Q3" s="45"/>
      <c r="R3" s="46"/>
      <c r="S3" s="44">
        <v>1.7482</v>
      </c>
      <c r="T3" s="46"/>
      <c r="U3" s="38">
        <v>1.7783</v>
      </c>
      <c r="V3" s="39"/>
      <c r="W3" s="29"/>
    </row>
    <row r="4" spans="1:23" ht="30" x14ac:dyDescent="0.25">
      <c r="I4" s="2" t="s">
        <v>10</v>
      </c>
      <c r="J4" s="3">
        <v>1.9646999999999999</v>
      </c>
      <c r="K4" s="42">
        <f>J4/J3 -1</f>
        <v>0.12732384668349783</v>
      </c>
      <c r="L4" s="43"/>
      <c r="M4" s="38">
        <v>1.9716</v>
      </c>
      <c r="N4" s="39"/>
      <c r="O4" s="5">
        <f>M4/M3 -1</f>
        <v>0.12220388183732722</v>
      </c>
      <c r="P4" s="38">
        <v>1.9383999999999999</v>
      </c>
      <c r="Q4" s="39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x14ac:dyDescent="0.25">
      <c r="I5" s="2" t="s">
        <v>11</v>
      </c>
      <c r="J5" s="30">
        <v>1.8277000000000001</v>
      </c>
      <c r="K5" s="42">
        <f>ROUND(J5/J3,4) - 1</f>
        <v>4.8699999999999966E-2</v>
      </c>
      <c r="L5" s="43"/>
      <c r="M5" s="38">
        <v>1.8434999999999999</v>
      </c>
      <c r="N5" s="39"/>
      <c r="O5" s="5">
        <f>ROUND(M5/M3,4)-1</f>
        <v>4.9299999999999899E-2</v>
      </c>
      <c r="P5" s="38">
        <v>1.8077000000000001</v>
      </c>
      <c r="Q5" s="39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5">
      <c r="I6" s="2" t="s">
        <v>12</v>
      </c>
      <c r="J6" s="30">
        <v>2.3231000000000002</v>
      </c>
      <c r="K6" s="42">
        <f>ROUND(J6/J3,4)-1</f>
        <v>0.33299999999999996</v>
      </c>
      <c r="L6" s="43"/>
      <c r="M6" s="38">
        <v>2.3214999999999999</v>
      </c>
      <c r="N6" s="39"/>
      <c r="O6" s="5">
        <f>ROUND(M6/M3,4)-1</f>
        <v>0.32139999999999991</v>
      </c>
      <c r="P6" s="38">
        <v>2.3069000000000002</v>
      </c>
      <c r="Q6" s="39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8" t="s">
        <v>19</v>
      </c>
      <c r="P11" s="39"/>
      <c r="Q11" s="38" t="s">
        <v>36</v>
      </c>
      <c r="R11" s="39"/>
    </row>
    <row r="12" spans="1:23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x14ac:dyDescent="0.25">
      <c r="I14" s="2">
        <v>1</v>
      </c>
      <c r="J14" s="13" t="s">
        <v>85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x14ac:dyDescent="0.25">
      <c r="I15" s="13">
        <v>2</v>
      </c>
      <c r="J15" s="13" t="s">
        <v>86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x14ac:dyDescent="0.25">
      <c r="I16" s="13">
        <v>3</v>
      </c>
      <c r="J16" s="13" t="s">
        <v>88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x14ac:dyDescent="0.25">
      <c r="I17" s="2">
        <v>4</v>
      </c>
      <c r="J17" s="2" t="s">
        <v>87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x14ac:dyDescent="0.25">
      <c r="I18" s="9">
        <v>5</v>
      </c>
      <c r="J18" s="9" t="s">
        <v>91</v>
      </c>
      <c r="K18" s="9">
        <v>1.8854</v>
      </c>
      <c r="L18" s="23">
        <f>(ROUND(K18/M3,4)-1)</f>
        <v>7.3099999999999943E-2</v>
      </c>
      <c r="M18" s="9">
        <v>1.8440000000000001</v>
      </c>
      <c r="N18" s="23">
        <f>ROUND(M18/P3,4)-1</f>
        <v>7.2699999999999987E-2</v>
      </c>
      <c r="O18" s="11">
        <v>1.8723000000000001</v>
      </c>
      <c r="P18" s="23">
        <f>ROUND(O18/S3,4)-1</f>
        <v>7.0999999999999952E-2</v>
      </c>
      <c r="Q18" s="11">
        <v>1.8391999999999999</v>
      </c>
      <c r="R18" s="23">
        <f>ROUND(Q18/U3,4)-1</f>
        <v>3.4200000000000008E-2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2:V2"/>
    <mergeCell ref="U3:V3"/>
    <mergeCell ref="S1:T1"/>
    <mergeCell ref="J2:L2"/>
    <mergeCell ref="M2:O2"/>
    <mergeCell ref="P2:R2"/>
    <mergeCell ref="S2:T2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topLeftCell="K1"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38" t="s">
        <v>4</v>
      </c>
      <c r="K1" s="49"/>
      <c r="L1" s="39"/>
      <c r="M1" s="38" t="s">
        <v>5</v>
      </c>
      <c r="N1" s="49"/>
      <c r="O1" s="39"/>
      <c r="P1" s="38" t="s">
        <v>5</v>
      </c>
      <c r="Q1" s="49"/>
      <c r="R1" s="39"/>
      <c r="S1" s="38" t="s">
        <v>5</v>
      </c>
      <c r="T1" s="39"/>
      <c r="U1" s="38" t="s">
        <v>7</v>
      </c>
      <c r="V1" s="39"/>
    </row>
    <row r="2" spans="1:22" x14ac:dyDescent="0.25">
      <c r="A2" s="20">
        <v>15</v>
      </c>
      <c r="B2" s="20">
        <v>36</v>
      </c>
      <c r="C2" s="1" t="s">
        <v>60</v>
      </c>
      <c r="I2" s="3" t="s">
        <v>8</v>
      </c>
      <c r="J2" s="38" t="s">
        <v>6</v>
      </c>
      <c r="K2" s="49"/>
      <c r="L2" s="39"/>
      <c r="M2" s="38" t="s">
        <v>6</v>
      </c>
      <c r="N2" s="49"/>
      <c r="O2" s="39"/>
      <c r="P2" s="38" t="s">
        <v>6</v>
      </c>
      <c r="Q2" s="49"/>
      <c r="R2" s="39"/>
      <c r="S2" s="38" t="s">
        <v>6</v>
      </c>
      <c r="T2" s="39"/>
      <c r="U2" s="38" t="s">
        <v>6</v>
      </c>
      <c r="V2" s="39"/>
    </row>
    <row r="3" spans="1:22" ht="37.5" x14ac:dyDescent="0.25">
      <c r="I3" s="4" t="s">
        <v>9</v>
      </c>
      <c r="J3" s="44">
        <v>1.5758657990203599</v>
      </c>
      <c r="K3" s="45"/>
      <c r="L3" s="46"/>
      <c r="M3" s="44">
        <v>1.5974999999999999</v>
      </c>
      <c r="N3" s="45"/>
      <c r="O3" s="46"/>
      <c r="P3" s="44">
        <v>1.59002881643003</v>
      </c>
      <c r="Q3" s="45"/>
      <c r="R3" s="46"/>
      <c r="S3" s="44">
        <v>1.59024985946683</v>
      </c>
      <c r="T3" s="46"/>
      <c r="U3" s="44">
        <v>1.5943000000000001</v>
      </c>
      <c r="V3" s="46"/>
    </row>
    <row r="4" spans="1:22" ht="30" x14ac:dyDescent="0.25">
      <c r="I4" s="2" t="s">
        <v>10</v>
      </c>
      <c r="J4" s="3">
        <v>2.7644269401354302</v>
      </c>
      <c r="K4" s="42">
        <f>ROUND(J4/J3,4)-1</f>
        <v>0.75419999999999998</v>
      </c>
      <c r="L4" s="43"/>
      <c r="M4" s="38">
        <v>2.7111999999999998</v>
      </c>
      <c r="N4" s="39"/>
      <c r="O4" s="5">
        <f>ROUND(M4/M3,4)-1</f>
        <v>0.69720000000000004</v>
      </c>
      <c r="P4" s="38">
        <v>2.75520184353182</v>
      </c>
      <c r="Q4" s="39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42">
        <f>ROUND(J5/J3,4)-1</f>
        <v>0.32679999999999998</v>
      </c>
      <c r="L5" s="43"/>
      <c r="M5" s="38">
        <v>2.1181999999999999</v>
      </c>
      <c r="N5" s="39"/>
      <c r="O5" s="5">
        <f>ROUND(M5/M3,4)-1</f>
        <v>0.32590000000000008</v>
      </c>
      <c r="P5" s="38">
        <v>2.105</v>
      </c>
      <c r="Q5" s="39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42">
        <f>ROUND(J6/J3,4)-1</f>
        <v>0.27069999999999994</v>
      </c>
      <c r="L6" s="43"/>
      <c r="M6" s="38">
        <v>2.0304000000000002</v>
      </c>
      <c r="N6" s="39"/>
      <c r="O6" s="5">
        <f>ROUND(M6/M3,4)-1</f>
        <v>0.27099999999999991</v>
      </c>
      <c r="P6" s="38">
        <v>2.0093999999999999</v>
      </c>
      <c r="Q6" s="39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8" t="s">
        <v>19</v>
      </c>
      <c r="P11" s="39"/>
      <c r="Q11" s="38" t="s">
        <v>36</v>
      </c>
      <c r="R11" s="39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62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63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64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61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N17" sqref="N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28.85546875" style="29" customWidth="1"/>
    <col min="21" max="21" width="35.7109375" style="29" bestFit="1" customWidth="1"/>
    <col min="22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38" t="s">
        <v>4</v>
      </c>
      <c r="K1" s="49"/>
      <c r="L1" s="39"/>
      <c r="M1" s="38" t="s">
        <v>5</v>
      </c>
      <c r="N1" s="49"/>
      <c r="O1" s="39"/>
      <c r="P1" s="38" t="s">
        <v>5</v>
      </c>
      <c r="Q1" s="49"/>
      <c r="R1" s="39"/>
      <c r="S1" s="38" t="s">
        <v>5</v>
      </c>
      <c r="T1" s="39"/>
      <c r="U1" s="38" t="s">
        <v>7</v>
      </c>
      <c r="V1" s="39"/>
    </row>
    <row r="2" spans="1:22" x14ac:dyDescent="0.25">
      <c r="A2" s="29">
        <v>15</v>
      </c>
      <c r="B2" s="29">
        <v>36</v>
      </c>
      <c r="C2" s="1" t="s">
        <v>60</v>
      </c>
      <c r="I2" s="3" t="s">
        <v>8</v>
      </c>
      <c r="J2" s="38" t="s">
        <v>69</v>
      </c>
      <c r="K2" s="49"/>
      <c r="L2" s="39"/>
      <c r="M2" s="38" t="s">
        <v>69</v>
      </c>
      <c r="N2" s="49"/>
      <c r="O2" s="39"/>
      <c r="P2" s="38" t="s">
        <v>69</v>
      </c>
      <c r="Q2" s="49"/>
      <c r="R2" s="39"/>
      <c r="S2" s="38" t="s">
        <v>70</v>
      </c>
      <c r="T2" s="39"/>
      <c r="U2" s="38" t="s">
        <v>79</v>
      </c>
      <c r="V2" s="39"/>
    </row>
    <row r="3" spans="1:22" ht="37.5" x14ac:dyDescent="0.25">
      <c r="I3" s="4" t="s">
        <v>9</v>
      </c>
      <c r="J3" s="44">
        <v>1.3918999999999999</v>
      </c>
      <c r="K3" s="45"/>
      <c r="L3" s="46"/>
      <c r="M3" s="44">
        <v>1.4401999999999999</v>
      </c>
      <c r="N3" s="45"/>
      <c r="O3" s="46"/>
      <c r="P3" s="44">
        <v>1.4033</v>
      </c>
      <c r="Q3" s="45"/>
      <c r="R3" s="46"/>
      <c r="S3" s="44">
        <v>1.409</v>
      </c>
      <c r="T3" s="46"/>
      <c r="U3" s="44">
        <v>1.423</v>
      </c>
      <c r="V3" s="46"/>
    </row>
    <row r="4" spans="1:22" ht="30" x14ac:dyDescent="0.25">
      <c r="I4" s="2" t="s">
        <v>10</v>
      </c>
      <c r="J4" s="3">
        <v>2.1012</v>
      </c>
      <c r="K4" s="42">
        <f>ROUND(J4/J3,4)-1</f>
        <v>0.50960000000000005</v>
      </c>
      <c r="L4" s="43"/>
      <c r="M4" s="38">
        <v>2.1937000000000002</v>
      </c>
      <c r="N4" s="39"/>
      <c r="O4" s="5">
        <f>ROUND(M4/M3,4)-1</f>
        <v>0.52320000000000011</v>
      </c>
      <c r="P4" s="38">
        <v>2.1276999999999999</v>
      </c>
      <c r="Q4" s="39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42">
        <f>ROUND(J5/J3,4)-1</f>
        <v>0.16759999999999997</v>
      </c>
      <c r="L5" s="43"/>
      <c r="M5" s="38">
        <v>1.6619999999999999</v>
      </c>
      <c r="N5" s="39"/>
      <c r="O5" s="5">
        <f>ROUND(M5/M3,4)-1</f>
        <v>0.15399999999999991</v>
      </c>
      <c r="P5" s="38">
        <v>1.6387</v>
      </c>
      <c r="Q5" s="39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42">
        <f>ROUND(J6/J3,4)-1</f>
        <v>0.25249999999999995</v>
      </c>
      <c r="L6" s="43"/>
      <c r="M6" s="38">
        <v>1.7850999999999999</v>
      </c>
      <c r="N6" s="39"/>
      <c r="O6" s="5">
        <f>ROUND(M6/M3,4)-1</f>
        <v>0.23950000000000005</v>
      </c>
      <c r="P6" s="38">
        <v>1.7501</v>
      </c>
      <c r="Q6" s="39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8" t="s">
        <v>19</v>
      </c>
      <c r="P11" s="39"/>
      <c r="Q11" s="38" t="s">
        <v>36</v>
      </c>
      <c r="R11" s="39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80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81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82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83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V4" sqref="V4:V7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38" t="s">
        <v>4</v>
      </c>
      <c r="K1" s="49"/>
      <c r="L1" s="39"/>
      <c r="M1" s="38" t="s">
        <v>5</v>
      </c>
      <c r="N1" s="49"/>
      <c r="O1" s="39"/>
      <c r="P1" s="38" t="s">
        <v>5</v>
      </c>
      <c r="Q1" s="49"/>
      <c r="R1" s="39"/>
      <c r="S1" s="38" t="s">
        <v>5</v>
      </c>
      <c r="T1" s="39"/>
      <c r="U1" s="38" t="s">
        <v>84</v>
      </c>
      <c r="V1" s="39"/>
    </row>
    <row r="2" spans="1:22" x14ac:dyDescent="0.25">
      <c r="A2" s="21">
        <v>15</v>
      </c>
      <c r="B2" s="21">
        <v>36</v>
      </c>
      <c r="C2" s="1" t="s">
        <v>60</v>
      </c>
      <c r="I2" s="3" t="s">
        <v>8</v>
      </c>
      <c r="J2" s="38" t="s">
        <v>69</v>
      </c>
      <c r="K2" s="49"/>
      <c r="L2" s="39"/>
      <c r="M2" s="38" t="s">
        <v>69</v>
      </c>
      <c r="N2" s="49"/>
      <c r="O2" s="39"/>
      <c r="P2" s="38" t="s">
        <v>69</v>
      </c>
      <c r="Q2" s="49"/>
      <c r="R2" s="39"/>
      <c r="S2" s="38" t="s">
        <v>70</v>
      </c>
      <c r="T2" s="39"/>
      <c r="U2" s="38" t="s">
        <v>69</v>
      </c>
      <c r="V2" s="39"/>
    </row>
    <row r="3" spans="1:22" ht="37.5" x14ac:dyDescent="0.25">
      <c r="I3" s="4" t="s">
        <v>9</v>
      </c>
      <c r="J3" s="44">
        <v>1.3918999999999999</v>
      </c>
      <c r="K3" s="45"/>
      <c r="L3" s="46"/>
      <c r="M3" s="44">
        <v>1.4401999999999999</v>
      </c>
      <c r="N3" s="45"/>
      <c r="O3" s="46"/>
      <c r="P3" s="44">
        <v>1.4033</v>
      </c>
      <c r="Q3" s="45"/>
      <c r="R3" s="46"/>
      <c r="S3" s="44">
        <v>1.409</v>
      </c>
      <c r="T3" s="46"/>
      <c r="U3" s="44">
        <v>1.4252</v>
      </c>
      <c r="V3" s="46"/>
    </row>
    <row r="4" spans="1:22" ht="30" x14ac:dyDescent="0.25">
      <c r="I4" s="2" t="s">
        <v>10</v>
      </c>
      <c r="J4" s="3">
        <v>2.1012</v>
      </c>
      <c r="K4" s="42">
        <f>ROUND(J4/J3,4)-1</f>
        <v>0.50960000000000005</v>
      </c>
      <c r="L4" s="43"/>
      <c r="M4" s="38">
        <v>2.1937000000000002</v>
      </c>
      <c r="N4" s="39"/>
      <c r="O4" s="5">
        <f>ROUND(M4/M3,4)-1</f>
        <v>0.52320000000000011</v>
      </c>
      <c r="P4" s="38">
        <v>2.1276999999999999</v>
      </c>
      <c r="Q4" s="39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42">
        <f>ROUND(J5/J3,4)-1</f>
        <v>0.16759999999999997</v>
      </c>
      <c r="L5" s="43"/>
      <c r="M5" s="38">
        <v>1.6619999999999999</v>
      </c>
      <c r="N5" s="39"/>
      <c r="O5" s="5">
        <f>ROUND(M5/M3,4)-1</f>
        <v>0.15399999999999991</v>
      </c>
      <c r="P5" s="38">
        <v>1.6387</v>
      </c>
      <c r="Q5" s="39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42">
        <f>ROUND(J6/J3,4)-1</f>
        <v>0.25249999999999995</v>
      </c>
      <c r="L6" s="43"/>
      <c r="M6" s="38">
        <v>1.7850999999999999</v>
      </c>
      <c r="N6" s="39"/>
      <c r="O6" s="5">
        <f>ROUND(M6/M3,4)-1</f>
        <v>0.23950000000000005</v>
      </c>
      <c r="P6" s="38">
        <v>1.7501</v>
      </c>
      <c r="Q6" s="39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8" t="s">
        <v>19</v>
      </c>
      <c r="P11" s="39"/>
      <c r="Q11" s="38" t="s">
        <v>36</v>
      </c>
      <c r="R11" s="39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65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68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67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66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topLeftCell="K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38" t="s">
        <v>4</v>
      </c>
      <c r="K1" s="49"/>
      <c r="L1" s="39"/>
      <c r="M1" s="38" t="s">
        <v>5</v>
      </c>
      <c r="N1" s="49"/>
      <c r="O1" s="39"/>
      <c r="P1" s="38" t="s">
        <v>5</v>
      </c>
      <c r="Q1" s="49"/>
      <c r="R1" s="39"/>
      <c r="S1" s="38" t="s">
        <v>5</v>
      </c>
      <c r="T1" s="39"/>
      <c r="U1" s="38" t="s">
        <v>7</v>
      </c>
      <c r="V1" s="39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38" t="s">
        <v>6</v>
      </c>
      <c r="K2" s="49"/>
      <c r="L2" s="39"/>
      <c r="M2" s="38" t="s">
        <v>6</v>
      </c>
      <c r="N2" s="49"/>
      <c r="O2" s="39"/>
      <c r="P2" s="38" t="s">
        <v>6</v>
      </c>
      <c r="Q2" s="49"/>
      <c r="R2" s="39"/>
      <c r="S2" s="38" t="s">
        <v>6</v>
      </c>
      <c r="T2" s="39"/>
      <c r="U2" s="38" t="s">
        <v>6</v>
      </c>
      <c r="V2" s="39"/>
    </row>
    <row r="3" spans="1:22" ht="37.5" x14ac:dyDescent="0.25">
      <c r="I3" s="4" t="s">
        <v>9</v>
      </c>
      <c r="J3" s="44">
        <v>1.1397999999999999</v>
      </c>
      <c r="K3" s="45"/>
      <c r="L3" s="46"/>
      <c r="M3" s="44">
        <v>1.1405000000000001</v>
      </c>
      <c r="N3" s="45"/>
      <c r="O3" s="46"/>
      <c r="P3" s="44">
        <v>1.1354</v>
      </c>
      <c r="Q3" s="45"/>
      <c r="R3" s="46"/>
      <c r="S3" s="44">
        <v>1.1472</v>
      </c>
      <c r="T3" s="46"/>
      <c r="U3" s="44">
        <v>1.129</v>
      </c>
      <c r="V3" s="46"/>
    </row>
    <row r="4" spans="1:22" ht="30" x14ac:dyDescent="0.25">
      <c r="I4" s="2" t="s">
        <v>10</v>
      </c>
      <c r="J4" s="3">
        <v>1.3655999999999999</v>
      </c>
      <c r="K4" s="42">
        <f>ROUND(J4/J3,4)-1</f>
        <v>0.19809999999999994</v>
      </c>
      <c r="L4" s="43"/>
      <c r="M4" s="38">
        <v>1.3802000000000001</v>
      </c>
      <c r="N4" s="39"/>
      <c r="O4" s="5">
        <f>ROUND(M4/M3,4)-1</f>
        <v>0.21019999999999994</v>
      </c>
      <c r="P4" s="38">
        <v>1.3492</v>
      </c>
      <c r="Q4" s="39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42">
        <f>ROUND(J5/J3,4)-1</f>
        <v>9.220000000000006E-2</v>
      </c>
      <c r="L5" s="43"/>
      <c r="M5" s="38">
        <v>1.2455000000000001</v>
      </c>
      <c r="N5" s="39"/>
      <c r="O5" s="5">
        <f>ROUND(M5/M3,4)-1</f>
        <v>9.2100000000000071E-2</v>
      </c>
      <c r="P5" s="38">
        <v>1.2343</v>
      </c>
      <c r="Q5" s="39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42">
        <f>ROUND(J6/J3,4)-1</f>
        <v>0.45940000000000003</v>
      </c>
      <c r="L6" s="43"/>
      <c r="M6" s="38">
        <v>1.6489</v>
      </c>
      <c r="N6" s="39"/>
      <c r="O6" s="5">
        <f>ROUND(M6/M3,4)-1</f>
        <v>0.44579999999999997</v>
      </c>
      <c r="P6" s="38">
        <v>1.6713</v>
      </c>
      <c r="Q6" s="39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8" t="s">
        <v>19</v>
      </c>
      <c r="P11" s="39"/>
      <c r="Q11" s="38" t="s">
        <v>36</v>
      </c>
      <c r="R11" s="39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C07E-29BB-485F-B91C-BBEB92F0FDAE}">
  <dimension ref="A1:V18"/>
  <sheetViews>
    <sheetView tabSelected="1" topLeftCell="K1" zoomScale="85" zoomScaleNormal="85" workbookViewId="0">
      <selection activeCell="U23" sqref="U23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38" t="s">
        <v>4</v>
      </c>
      <c r="K1" s="49"/>
      <c r="L1" s="39"/>
      <c r="M1" s="38" t="s">
        <v>5</v>
      </c>
      <c r="N1" s="49"/>
      <c r="O1" s="39"/>
      <c r="P1" s="38" t="s">
        <v>5</v>
      </c>
      <c r="Q1" s="49"/>
      <c r="R1" s="39"/>
      <c r="S1" s="38" t="s">
        <v>5</v>
      </c>
      <c r="T1" s="39"/>
      <c r="U1" s="51" t="s">
        <v>7</v>
      </c>
      <c r="V1" s="51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38" t="s">
        <v>102</v>
      </c>
      <c r="K2" s="49"/>
      <c r="L2" s="39"/>
      <c r="M2" s="38" t="s">
        <v>102</v>
      </c>
      <c r="N2" s="49"/>
      <c r="O2" s="39"/>
      <c r="P2" s="38" t="s">
        <v>102</v>
      </c>
      <c r="Q2" s="49"/>
      <c r="R2" s="39"/>
      <c r="S2" s="38" t="s">
        <v>102</v>
      </c>
      <c r="T2" s="49"/>
      <c r="U2" s="38" t="s">
        <v>102</v>
      </c>
      <c r="V2" s="49"/>
    </row>
    <row r="3" spans="1:22" ht="37.5" x14ac:dyDescent="0.25">
      <c r="I3" s="4" t="s">
        <v>9</v>
      </c>
      <c r="J3" s="44">
        <v>1.7000999999999999</v>
      </c>
      <c r="K3" s="45"/>
      <c r="L3" s="46"/>
      <c r="M3" s="44">
        <v>1.7062999999999999</v>
      </c>
      <c r="N3" s="45"/>
      <c r="O3" s="46"/>
      <c r="P3" s="44">
        <v>1.6839999999999999</v>
      </c>
      <c r="Q3" s="45"/>
      <c r="R3" s="46"/>
      <c r="S3" s="47">
        <v>1.6809000000000001</v>
      </c>
      <c r="T3" s="48"/>
      <c r="U3" s="51">
        <v>1.6769000000000001</v>
      </c>
      <c r="V3" s="51"/>
    </row>
    <row r="4" spans="1:22" ht="30" x14ac:dyDescent="0.25">
      <c r="I4" s="2" t="s">
        <v>10</v>
      </c>
      <c r="J4" s="32">
        <v>2.7684000000000002</v>
      </c>
      <c r="K4" s="42">
        <f>ROUND(J4/J3,4)-1</f>
        <v>0.62840000000000007</v>
      </c>
      <c r="L4" s="43"/>
      <c r="M4" s="38">
        <v>2.6797</v>
      </c>
      <c r="N4" s="39"/>
      <c r="O4" s="5">
        <f>ROUND(M4/M3,4)-1</f>
        <v>0.57050000000000001</v>
      </c>
      <c r="P4" s="38">
        <v>3.0983999999999998</v>
      </c>
      <c r="Q4" s="39"/>
      <c r="R4" s="5">
        <f>ROUND(P4/P3,4)-1</f>
        <v>0.83990000000000009</v>
      </c>
      <c r="S4" s="32">
        <v>2.6518999999999999</v>
      </c>
      <c r="T4" s="5">
        <f>ROUND(S4/S3,4)-1</f>
        <v>0.5777000000000001</v>
      </c>
      <c r="U4" s="33">
        <v>2.9621</v>
      </c>
      <c r="V4" s="5">
        <f>U4/U3-1</f>
        <v>0.76641421670940413</v>
      </c>
    </row>
    <row r="5" spans="1:22" x14ac:dyDescent="0.25">
      <c r="I5" s="2" t="s">
        <v>11</v>
      </c>
      <c r="J5" s="32">
        <v>1.7001999999999999</v>
      </c>
      <c r="K5" s="42">
        <f>ROUND(J5/J3,4)-1</f>
        <v>9.9999999999988987E-5</v>
      </c>
      <c r="L5" s="43"/>
      <c r="M5" s="38">
        <v>1.7070000000000001</v>
      </c>
      <c r="N5" s="39"/>
      <c r="O5" s="5">
        <f>ROUND(M5/M3,4)-1</f>
        <v>3.9999999999995595E-4</v>
      </c>
      <c r="P5" s="38">
        <v>1.6850000000000001</v>
      </c>
      <c r="Q5" s="39"/>
      <c r="R5" s="5">
        <f>ROUND(P5/P3,4)-1</f>
        <v>5.9999999999993392E-4</v>
      </c>
      <c r="S5" s="32">
        <v>1.6815</v>
      </c>
      <c r="T5" s="5">
        <f>ROUND(S5/S3,4)-1</f>
        <v>3.9999999999995595E-4</v>
      </c>
      <c r="U5" s="32">
        <v>1.6782999999999999</v>
      </c>
      <c r="V5" s="5">
        <f>U5/U3-1</f>
        <v>8.3487387441105732E-4</v>
      </c>
    </row>
    <row r="6" spans="1:22" ht="30" x14ac:dyDescent="0.25">
      <c r="I6" s="2" t="s">
        <v>12</v>
      </c>
      <c r="J6" s="33">
        <v>1.9125000000000001</v>
      </c>
      <c r="K6" s="42">
        <f>ROUND(J6/J3,4)-1</f>
        <v>0.12490000000000001</v>
      </c>
      <c r="L6" s="43"/>
      <c r="M6" s="38">
        <v>1.8948</v>
      </c>
      <c r="N6" s="39"/>
      <c r="O6" s="5">
        <f>ROUND(M6/M3,4)-1</f>
        <v>0.11050000000000004</v>
      </c>
      <c r="P6" s="38">
        <v>1.8818999999999999</v>
      </c>
      <c r="Q6" s="39"/>
      <c r="R6" s="5">
        <f>ROUND(P6/P3,4)-1</f>
        <v>0.11749999999999994</v>
      </c>
      <c r="S6" s="32">
        <v>1.9047000000000001</v>
      </c>
      <c r="T6" s="5">
        <f>ROUND(S6/S3,4)-1</f>
        <v>0.1331</v>
      </c>
      <c r="U6" s="32">
        <v>1.9201999999999999</v>
      </c>
      <c r="V6" s="5">
        <f>U6/U3-1</f>
        <v>0.14508915260301736</v>
      </c>
    </row>
    <row r="11" spans="1:22" ht="30" x14ac:dyDescent="0.25">
      <c r="I11" s="2" t="s">
        <v>13</v>
      </c>
      <c r="J11" s="2" t="s">
        <v>14</v>
      </c>
      <c r="K11" s="50" t="s">
        <v>17</v>
      </c>
      <c r="L11" s="50"/>
      <c r="M11" s="50" t="s">
        <v>18</v>
      </c>
      <c r="N11" s="50"/>
      <c r="O11" s="51" t="s">
        <v>19</v>
      </c>
      <c r="P11" s="51"/>
      <c r="Q11" s="51" t="s">
        <v>36</v>
      </c>
      <c r="R11" s="51"/>
    </row>
    <row r="12" spans="1:22" ht="30" x14ac:dyDescent="0.25">
      <c r="I12" s="34" t="s">
        <v>16</v>
      </c>
      <c r="J12" s="34" t="s">
        <v>15</v>
      </c>
      <c r="K12" s="14">
        <v>1.7291981295236101</v>
      </c>
      <c r="L12" s="22">
        <f>K12/M3-1</f>
        <v>1.3419755918425924E-2</v>
      </c>
      <c r="M12" s="14">
        <v>1.7031508252551999</v>
      </c>
      <c r="N12" s="22">
        <f>M12/P3-1</f>
        <v>1.1372224023277866E-2</v>
      </c>
      <c r="O12" s="8">
        <v>1.70514059872124</v>
      </c>
      <c r="P12" s="22">
        <f>O12/S3-1</f>
        <v>1.4421202166244207E-2</v>
      </c>
      <c r="Q12" s="33">
        <v>1.6998612797695201</v>
      </c>
      <c r="R12" s="22">
        <f>Q12/U3-1</f>
        <v>1.3692694716154863E-2</v>
      </c>
    </row>
    <row r="13" spans="1:22" x14ac:dyDescent="0.25">
      <c r="I13" s="60" t="s">
        <v>20</v>
      </c>
      <c r="J13" s="60" t="s">
        <v>15</v>
      </c>
      <c r="K13" s="64"/>
      <c r="L13" s="62">
        <f>K13/M3-1</f>
        <v>-1</v>
      </c>
      <c r="M13" s="64"/>
      <c r="N13" s="62">
        <f>M13/P3-1</f>
        <v>-1</v>
      </c>
      <c r="O13" s="61"/>
      <c r="P13" s="62">
        <f>O13/S3-1</f>
        <v>-1</v>
      </c>
      <c r="Q13" s="63"/>
      <c r="R13" s="62">
        <f>Q13/U3-1</f>
        <v>-1</v>
      </c>
    </row>
    <row r="14" spans="1:22" x14ac:dyDescent="0.25">
      <c r="I14" s="2">
        <v>1</v>
      </c>
      <c r="J14" s="34" t="s">
        <v>104</v>
      </c>
      <c r="K14" s="14">
        <v>1.7255</v>
      </c>
      <c r="L14" s="22">
        <f>K14/M3-1</f>
        <v>1.1252417511574908E-2</v>
      </c>
      <c r="M14" s="14">
        <v>1.6996</v>
      </c>
      <c r="N14" s="22">
        <f>M14/P3-1</f>
        <v>9.2636579572447086E-3</v>
      </c>
      <c r="O14" s="8">
        <v>1.6987000000000001</v>
      </c>
      <c r="P14" s="22">
        <f>O14/S3-1</f>
        <v>1.0589565113927168E-2</v>
      </c>
      <c r="Q14" s="33">
        <v>1.6903600000000001</v>
      </c>
      <c r="R14" s="22">
        <f>Q14/U3-1</f>
        <v>8.0267159639810792E-3</v>
      </c>
    </row>
    <row r="15" spans="1:22" x14ac:dyDescent="0.25">
      <c r="I15" s="2">
        <v>2</v>
      </c>
      <c r="J15" s="34" t="s">
        <v>106</v>
      </c>
      <c r="K15" s="14">
        <v>1.7237</v>
      </c>
      <c r="L15" s="22">
        <f>K15/M3-1</f>
        <v>1.0197503369864691E-2</v>
      </c>
      <c r="M15" s="14">
        <v>1.7003999999999999</v>
      </c>
      <c r="N15" s="22">
        <f>M15/P3-1</f>
        <v>9.7387173396674687E-3</v>
      </c>
      <c r="O15" s="7">
        <v>1.7004999999999999</v>
      </c>
      <c r="P15" s="22">
        <f>O15/S3-1</f>
        <v>1.1660420013088091E-2</v>
      </c>
      <c r="Q15" s="34">
        <v>1.6864600000000001</v>
      </c>
      <c r="R15" s="22">
        <f>Q15/U3-1</f>
        <v>5.7009958852645148E-3</v>
      </c>
    </row>
    <row r="16" spans="1:22" x14ac:dyDescent="0.25">
      <c r="I16" s="2">
        <v>3</v>
      </c>
      <c r="J16" s="34" t="s">
        <v>109</v>
      </c>
      <c r="K16" s="14">
        <v>1.764</v>
      </c>
      <c r="L16" s="22">
        <f>K16/M3-1</f>
        <v>3.3815858875930527E-2</v>
      </c>
      <c r="M16" s="14"/>
      <c r="N16" s="22">
        <f>M16/P3-1</f>
        <v>-1</v>
      </c>
      <c r="O16" s="7"/>
      <c r="P16" s="22">
        <f>O16/S3-1</f>
        <v>-1</v>
      </c>
      <c r="Q16" s="34">
        <v>1.68445</v>
      </c>
      <c r="R16" s="22">
        <f>Q16/U3-1</f>
        <v>4.5023555370027335E-3</v>
      </c>
    </row>
    <row r="17" spans="9:18" x14ac:dyDescent="0.25">
      <c r="I17" s="2">
        <v>4</v>
      </c>
      <c r="J17" s="28" t="s">
        <v>107</v>
      </c>
      <c r="K17" s="69">
        <v>1.7902</v>
      </c>
      <c r="L17" s="70">
        <f>K17/M3-1</f>
        <v>4.9170720271933366E-2</v>
      </c>
      <c r="M17" s="69">
        <v>1.77</v>
      </c>
      <c r="N17" s="70">
        <f>M17/P3-1</f>
        <v>5.1068883610451365E-2</v>
      </c>
      <c r="O17" s="71">
        <v>1.7672000000000001</v>
      </c>
      <c r="P17" s="70">
        <f>O17/S3-1</f>
        <v>5.1341543220893682E-2</v>
      </c>
      <c r="Q17" s="27">
        <v>1.68445</v>
      </c>
      <c r="R17" s="70">
        <f>Q17/U3-1</f>
        <v>4.5023555370027335E-3</v>
      </c>
    </row>
    <row r="18" spans="9:18" x14ac:dyDescent="0.25">
      <c r="I18" s="2">
        <v>5</v>
      </c>
      <c r="J18" s="2" t="s">
        <v>108</v>
      </c>
      <c r="K18" s="14">
        <v>1.8250999999999999</v>
      </c>
      <c r="L18" s="22">
        <f>K18/M3-1</f>
        <v>6.9624333352868772E-2</v>
      </c>
      <c r="M18" s="14">
        <v>1.7983</v>
      </c>
      <c r="N18" s="22">
        <f>M18/P3-1</f>
        <v>6.7874109263657889E-2</v>
      </c>
      <c r="O18" s="8">
        <v>1.8066</v>
      </c>
      <c r="P18" s="22">
        <f>O18/S3-1</f>
        <v>7.4781367124754583E-2</v>
      </c>
      <c r="Q18" s="33">
        <v>1.6840299999999999</v>
      </c>
      <c r="R18" s="22">
        <f>Q18/U3-1</f>
        <v>4.2518933746793497E-3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S3:T3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D5A8-197E-42E5-B6BB-DE7F2F65A144}">
  <dimension ref="A1:V18"/>
  <sheetViews>
    <sheetView zoomScale="70" zoomScaleNormal="70" workbookViewId="0">
      <selection activeCell="M50" sqref="M50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1.140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38" t="s">
        <v>4</v>
      </c>
      <c r="K1" s="49"/>
      <c r="L1" s="39"/>
      <c r="M1" s="38" t="s">
        <v>5</v>
      </c>
      <c r="N1" s="49"/>
      <c r="O1" s="39"/>
      <c r="P1" s="38" t="s">
        <v>5</v>
      </c>
      <c r="Q1" s="49"/>
      <c r="R1" s="39"/>
      <c r="S1" s="38" t="s">
        <v>5</v>
      </c>
      <c r="T1" s="39"/>
      <c r="U1" s="51" t="s">
        <v>7</v>
      </c>
      <c r="V1" s="51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38" t="s">
        <v>100</v>
      </c>
      <c r="K2" s="49"/>
      <c r="L2" s="39"/>
      <c r="M2" s="38" t="s">
        <v>100</v>
      </c>
      <c r="N2" s="49"/>
      <c r="O2" s="39"/>
      <c r="P2" s="38" t="s">
        <v>100</v>
      </c>
      <c r="Q2" s="49"/>
      <c r="R2" s="39"/>
      <c r="S2" s="38" t="s">
        <v>100</v>
      </c>
      <c r="T2" s="49"/>
      <c r="U2" s="38"/>
      <c r="V2" s="49"/>
    </row>
    <row r="3" spans="1:22" ht="37.5" x14ac:dyDescent="0.25">
      <c r="I3" s="4" t="s">
        <v>9</v>
      </c>
      <c r="J3" s="44">
        <v>2.1194000000000002</v>
      </c>
      <c r="K3" s="45"/>
      <c r="L3" s="46"/>
      <c r="M3" s="44">
        <v>2.1288999999999998</v>
      </c>
      <c r="N3" s="45"/>
      <c r="O3" s="46"/>
      <c r="P3" s="44">
        <v>2.1644999999999999</v>
      </c>
      <c r="Q3" s="45"/>
      <c r="R3" s="46"/>
      <c r="S3" s="47">
        <v>2.1535000000000002</v>
      </c>
      <c r="T3" s="48"/>
      <c r="U3" s="51"/>
      <c r="V3" s="51"/>
    </row>
    <row r="4" spans="1:22" ht="30" x14ac:dyDescent="0.25">
      <c r="I4" s="2" t="s">
        <v>10</v>
      </c>
      <c r="J4" s="32">
        <v>2.6423999999999999</v>
      </c>
      <c r="K4" s="42">
        <f>ROUND(J4/J3,4)-1</f>
        <v>0.24679999999999991</v>
      </c>
      <c r="L4" s="43"/>
      <c r="M4" s="38">
        <v>2.8656999999999999</v>
      </c>
      <c r="N4" s="39"/>
      <c r="O4" s="5">
        <f>ROUND(M4/M3,4)-1</f>
        <v>0.34610000000000007</v>
      </c>
      <c r="P4" s="38">
        <v>2.6551999999999998</v>
      </c>
      <c r="Q4" s="39"/>
      <c r="R4" s="5">
        <f>ROUND(P4/P3,4)-1</f>
        <v>0.2266999999999999</v>
      </c>
      <c r="S4" s="32">
        <v>2.8736999999999999</v>
      </c>
      <c r="T4" s="5">
        <f>ROUND(S4/S3,4)-1</f>
        <v>0.33440000000000003</v>
      </c>
      <c r="U4" s="32"/>
      <c r="V4" s="5" t="e">
        <f>U4/U3-1</f>
        <v>#DIV/0!</v>
      </c>
    </row>
    <row r="5" spans="1:22" x14ac:dyDescent="0.25">
      <c r="I5" s="2" t="s">
        <v>11</v>
      </c>
      <c r="J5" s="32">
        <v>2.1196999999999999</v>
      </c>
      <c r="K5" s="42">
        <f>ROUND(J5/J3,4)-1</f>
        <v>9.9999999999988987E-5</v>
      </c>
      <c r="L5" s="43"/>
      <c r="M5" s="38">
        <v>2.129</v>
      </c>
      <c r="N5" s="39"/>
      <c r="O5" s="5">
        <f>ROUND(M5/M3,4)-1</f>
        <v>0</v>
      </c>
      <c r="P5" s="38">
        <v>2.1646999999999998</v>
      </c>
      <c r="Q5" s="39"/>
      <c r="R5" s="5">
        <f>ROUND(P5/P3,4)-1</f>
        <v>9.9999999999988987E-5</v>
      </c>
      <c r="S5" s="32">
        <v>2.1536</v>
      </c>
      <c r="T5" s="5">
        <f>ROUND(S5/S3,4)-1</f>
        <v>0</v>
      </c>
      <c r="U5" s="32"/>
      <c r="V5" s="5" t="e">
        <f>U5/U3-1</f>
        <v>#DIV/0!</v>
      </c>
    </row>
    <row r="6" spans="1:22" ht="30" x14ac:dyDescent="0.25">
      <c r="I6" s="2" t="s">
        <v>12</v>
      </c>
      <c r="J6" s="32">
        <v>2.3296000000000001</v>
      </c>
      <c r="K6" s="42">
        <f>ROUND(J6/J3,4)-1</f>
        <v>9.9199999999999955E-2</v>
      </c>
      <c r="L6" s="43"/>
      <c r="M6" s="38">
        <v>2.3645999999999998</v>
      </c>
      <c r="N6" s="39"/>
      <c r="O6" s="5">
        <f>ROUND(M6/M3,4)-1</f>
        <v>0.11070000000000002</v>
      </c>
      <c r="P6" s="38">
        <v>2.33</v>
      </c>
      <c r="Q6" s="39"/>
      <c r="R6" s="5">
        <f>ROUND(P6/P3,4)-1</f>
        <v>7.6500000000000012E-2</v>
      </c>
      <c r="S6" s="32">
        <v>2.4304999999999999</v>
      </c>
      <c r="T6" s="5">
        <f>ROUND(S6/S3,4)-1</f>
        <v>0.12860000000000005</v>
      </c>
      <c r="U6" s="32"/>
      <c r="V6" s="5" t="e">
        <f>U6/U3-1</f>
        <v>#DIV/0!</v>
      </c>
    </row>
    <row r="11" spans="1:22" ht="30" x14ac:dyDescent="0.25">
      <c r="I11" s="2" t="s">
        <v>13</v>
      </c>
      <c r="J11" s="2" t="s">
        <v>14</v>
      </c>
      <c r="K11" s="50" t="s">
        <v>17</v>
      </c>
      <c r="L11" s="50"/>
      <c r="M11" s="50" t="s">
        <v>18</v>
      </c>
      <c r="N11" s="50"/>
      <c r="O11" s="51" t="s">
        <v>19</v>
      </c>
      <c r="P11" s="51"/>
      <c r="Q11" s="51" t="s">
        <v>36</v>
      </c>
      <c r="R11" s="51"/>
    </row>
    <row r="12" spans="1:22" ht="30" x14ac:dyDescent="0.25">
      <c r="I12" s="9" t="s">
        <v>16</v>
      </c>
      <c r="J12" s="9" t="s">
        <v>15</v>
      </c>
      <c r="K12" s="36">
        <v>2.13842253684781</v>
      </c>
      <c r="L12" s="23">
        <f>K12/M3-1</f>
        <v>4.472984568467453E-3</v>
      </c>
      <c r="M12" s="36">
        <v>2.1753013846981299</v>
      </c>
      <c r="N12" s="23">
        <f>M12/P3-1</f>
        <v>4.9902447207808009E-3</v>
      </c>
      <c r="O12" s="37">
        <v>2.1652176517652801</v>
      </c>
      <c r="P12" s="23">
        <f>O12/S3-1</f>
        <v>5.4412128002228055E-3</v>
      </c>
      <c r="Q12" s="32"/>
      <c r="R12" s="22" t="e">
        <f>Q12/U3-1</f>
        <v>#DIV/0!</v>
      </c>
    </row>
    <row r="13" spans="1:22" x14ac:dyDescent="0.25">
      <c r="I13" s="2" t="s">
        <v>20</v>
      </c>
      <c r="J13" s="2" t="s">
        <v>15</v>
      </c>
      <c r="K13" s="8"/>
      <c r="L13" s="22">
        <f>K13/M3-1</f>
        <v>-1</v>
      </c>
      <c r="M13" s="8"/>
      <c r="N13" s="22">
        <f>M13/P3-1</f>
        <v>-1</v>
      </c>
      <c r="O13" s="8"/>
      <c r="P13" s="22">
        <f>O13/S3-1</f>
        <v>-1</v>
      </c>
      <c r="Q13" s="32"/>
      <c r="R13" s="22" t="e">
        <f>Q13/U3-1</f>
        <v>#DIV/0!</v>
      </c>
    </row>
    <row r="14" spans="1:22" x14ac:dyDescent="0.25">
      <c r="I14" s="2">
        <v>1</v>
      </c>
      <c r="J14" s="2"/>
      <c r="K14" s="7"/>
      <c r="L14" s="22">
        <f>K14/M3-1</f>
        <v>-1</v>
      </c>
      <c r="M14" s="7"/>
      <c r="N14" s="22">
        <f>M14/P3-1</f>
        <v>-1</v>
      </c>
      <c r="O14" s="8"/>
      <c r="P14" s="22">
        <f>O14/S3-1</f>
        <v>-1</v>
      </c>
      <c r="Q14" s="32"/>
      <c r="R14" s="22" t="e">
        <f>Q14/U3-1</f>
        <v>#DIV/0!</v>
      </c>
    </row>
    <row r="15" spans="1:22" x14ac:dyDescent="0.25">
      <c r="I15" s="2">
        <v>2</v>
      </c>
      <c r="J15" s="2"/>
      <c r="K15" s="7"/>
      <c r="L15" s="22">
        <f>K15/M3-1</f>
        <v>-1</v>
      </c>
      <c r="M15" s="7"/>
      <c r="N15" s="22">
        <f>M15/P3-1</f>
        <v>-1</v>
      </c>
      <c r="O15" s="7"/>
      <c r="P15" s="22">
        <f>O15/S3-1</f>
        <v>-1</v>
      </c>
      <c r="Q15" s="2"/>
      <c r="R15" s="22" t="e">
        <f>Q15/U3-1</f>
        <v>#DIV/0!</v>
      </c>
    </row>
    <row r="16" spans="1:22" x14ac:dyDescent="0.25">
      <c r="I16" s="2">
        <v>3</v>
      </c>
      <c r="J16" s="2"/>
      <c r="K16" s="7"/>
      <c r="L16" s="22">
        <f>K16/M3-1</f>
        <v>-1</v>
      </c>
      <c r="M16" s="7"/>
      <c r="N16" s="22">
        <f>M16/P3-1</f>
        <v>-1</v>
      </c>
      <c r="O16" s="7"/>
      <c r="P16" s="22">
        <f>O16/S3-1</f>
        <v>-1</v>
      </c>
      <c r="Q16" s="2"/>
      <c r="R16" s="22" t="e">
        <f>Q16/U3-1</f>
        <v>#DIV/0!</v>
      </c>
    </row>
    <row r="17" spans="9:18" x14ac:dyDescent="0.25">
      <c r="I17" s="2">
        <v>4</v>
      </c>
      <c r="J17" s="2"/>
      <c r="K17" s="7"/>
      <c r="L17" s="22">
        <f>K17/M3-1</f>
        <v>-1</v>
      </c>
      <c r="M17" s="7"/>
      <c r="N17" s="22">
        <f>M17/P3-1</f>
        <v>-1</v>
      </c>
      <c r="O17" s="8"/>
      <c r="P17" s="22">
        <f>O17/S3-1</f>
        <v>-1</v>
      </c>
      <c r="Q17" s="32"/>
      <c r="R17" s="22" t="e">
        <f>Q17/U3-1</f>
        <v>#DIV/0!</v>
      </c>
    </row>
    <row r="18" spans="9:18" x14ac:dyDescent="0.25">
      <c r="I18" s="2">
        <v>5</v>
      </c>
      <c r="J18" s="2"/>
      <c r="K18" s="7"/>
      <c r="L18" s="22">
        <f>K18/M3-1</f>
        <v>-1</v>
      </c>
      <c r="M18" s="7"/>
      <c r="N18" s="22">
        <f>M18/P3-1</f>
        <v>-1</v>
      </c>
      <c r="O18" s="8"/>
      <c r="P18" s="22">
        <f>O18/S3-1</f>
        <v>-1</v>
      </c>
      <c r="Q18" s="32"/>
      <c r="R18" s="22" t="e">
        <f>Q18/U3-1</f>
        <v>#DIV/0!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S3:T3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21"/>
  <sheetViews>
    <sheetView zoomScale="85" zoomScaleNormal="85" workbookViewId="0">
      <selection activeCell="J29" sqref="J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8" t="s">
        <v>4</v>
      </c>
      <c r="K1" s="49"/>
      <c r="L1" s="39"/>
      <c r="M1" s="38" t="s">
        <v>5</v>
      </c>
      <c r="N1" s="49"/>
      <c r="O1" s="39"/>
      <c r="P1" s="38" t="s">
        <v>5</v>
      </c>
      <c r="Q1" s="49"/>
      <c r="R1" s="39"/>
      <c r="S1" s="38" t="s">
        <v>5</v>
      </c>
      <c r="T1" s="39"/>
      <c r="U1" s="38" t="s">
        <v>7</v>
      </c>
      <c r="V1" s="39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38" t="s">
        <v>6</v>
      </c>
      <c r="K2" s="49"/>
      <c r="L2" s="39"/>
      <c r="M2" s="38" t="s">
        <v>6</v>
      </c>
      <c r="N2" s="49"/>
      <c r="O2" s="39"/>
      <c r="P2" s="38" t="s">
        <v>6</v>
      </c>
      <c r="Q2" s="49"/>
      <c r="R2" s="39"/>
      <c r="S2" s="38" t="s">
        <v>6</v>
      </c>
      <c r="T2" s="39"/>
      <c r="U2" s="38" t="s">
        <v>76</v>
      </c>
      <c r="V2" s="39"/>
    </row>
    <row r="3" spans="1:22" ht="37.5" x14ac:dyDescent="0.25">
      <c r="I3" s="4" t="s">
        <v>9</v>
      </c>
      <c r="J3" s="44">
        <v>1.7073</v>
      </c>
      <c r="K3" s="45"/>
      <c r="L3" s="46"/>
      <c r="M3" s="44">
        <v>1.7031000000000001</v>
      </c>
      <c r="N3" s="45"/>
      <c r="O3" s="46"/>
      <c r="P3" s="44">
        <v>1.7130000000000001</v>
      </c>
      <c r="Q3" s="45"/>
      <c r="R3" s="46"/>
      <c r="S3" s="47">
        <v>1.7059218101262801</v>
      </c>
      <c r="T3" s="48"/>
      <c r="U3" s="38">
        <v>1.7316</v>
      </c>
      <c r="V3" s="39"/>
    </row>
    <row r="4" spans="1:22" ht="30" x14ac:dyDescent="0.25">
      <c r="I4" s="2" t="s">
        <v>10</v>
      </c>
      <c r="J4" s="3">
        <v>136.69470000000001</v>
      </c>
      <c r="K4" s="52">
        <f>ROUND(J4/J3,4)-1</f>
        <v>79.064800000000005</v>
      </c>
      <c r="L4" s="53"/>
      <c r="M4" s="38">
        <v>132.49350000000001</v>
      </c>
      <c r="N4" s="39"/>
      <c r="O4" s="6">
        <f>ROUND(M4/M3,4)-1</f>
        <v>76.795500000000004</v>
      </c>
      <c r="P4" s="38">
        <v>151.20259999999999</v>
      </c>
      <c r="Q4" s="39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52">
        <f>ROUND(J5/J3,4)-1</f>
        <v>0.48760000000000003</v>
      </c>
      <c r="L5" s="53"/>
      <c r="M5" s="38">
        <v>2.5322</v>
      </c>
      <c r="N5" s="39"/>
      <c r="O5" s="6">
        <f>ROUND(M5/M3,4)-1</f>
        <v>0.4867999999999999</v>
      </c>
      <c r="P5" s="38">
        <v>2.5428999999999999</v>
      </c>
      <c r="Q5" s="39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52">
        <f>ROUND(J6/J3,4)-1</f>
        <v>0.49560000000000004</v>
      </c>
      <c r="L6" s="53"/>
      <c r="M6" s="38">
        <v>2.9327999999999999</v>
      </c>
      <c r="N6" s="39"/>
      <c r="O6" s="6">
        <f>ROUND(M6/M3,4)-1</f>
        <v>0.72199999999999998</v>
      </c>
      <c r="P6" s="38">
        <v>2.9142999999999999</v>
      </c>
      <c r="Q6" s="39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8" t="s">
        <v>19</v>
      </c>
      <c r="P11" s="39"/>
      <c r="Q11" s="38" t="s">
        <v>36</v>
      </c>
      <c r="R11" s="39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32">
        <v>2.6861000000000002</v>
      </c>
      <c r="R12" s="22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32">
        <v>1.9598</v>
      </c>
      <c r="R13" s="22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32">
        <v>1.9139999999999999</v>
      </c>
      <c r="R14" s="22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">
        <v>1.8766</v>
      </c>
      <c r="R15" s="22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">
        <v>1.8537999999999999</v>
      </c>
      <c r="R16" s="22">
        <f>Q16/U3-1</f>
        <v>7.057057057057059E-2</v>
      </c>
    </row>
    <row r="17" spans="9:18" ht="15.75" customHeight="1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32">
        <v>1.8504</v>
      </c>
      <c r="R17" s="22">
        <f>Q17/U3-1</f>
        <v>6.8607068607068555E-2</v>
      </c>
    </row>
    <row r="21" spans="9:18" x14ac:dyDescent="0.25">
      <c r="I21" s="35" t="s">
        <v>105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C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21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8" t="s">
        <v>4</v>
      </c>
      <c r="K1" s="49"/>
      <c r="L1" s="39"/>
      <c r="M1" s="38" t="s">
        <v>5</v>
      </c>
      <c r="N1" s="49"/>
      <c r="O1" s="39"/>
      <c r="P1" s="38" t="s">
        <v>5</v>
      </c>
      <c r="Q1" s="49"/>
      <c r="R1" s="39"/>
      <c r="S1" s="38" t="s">
        <v>5</v>
      </c>
      <c r="T1" s="39"/>
      <c r="U1" s="38" t="s">
        <v>7</v>
      </c>
      <c r="V1" s="39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38" t="s">
        <v>6</v>
      </c>
      <c r="K2" s="49"/>
      <c r="L2" s="39"/>
      <c r="M2" s="38" t="s">
        <v>6</v>
      </c>
      <c r="N2" s="49"/>
      <c r="O2" s="39"/>
      <c r="P2" s="38" t="s">
        <v>6</v>
      </c>
      <c r="Q2" s="49"/>
      <c r="R2" s="39"/>
      <c r="S2" s="38" t="s">
        <v>6</v>
      </c>
      <c r="T2" s="39"/>
      <c r="U2" s="38" t="s">
        <v>6</v>
      </c>
      <c r="V2" s="39"/>
    </row>
    <row r="3" spans="1:22" ht="37.5" x14ac:dyDescent="0.25">
      <c r="I3" s="4" t="s">
        <v>9</v>
      </c>
      <c r="J3" s="44">
        <v>1.7073</v>
      </c>
      <c r="K3" s="45"/>
      <c r="L3" s="46"/>
      <c r="M3" s="44">
        <v>1.7031000000000001</v>
      </c>
      <c r="N3" s="45"/>
      <c r="O3" s="46"/>
      <c r="P3" s="44">
        <v>1.7130000000000001</v>
      </c>
      <c r="Q3" s="45"/>
      <c r="R3" s="46"/>
      <c r="S3" s="47">
        <v>1.7059218101262801</v>
      </c>
      <c r="T3" s="48"/>
      <c r="U3" s="38">
        <v>1.7116</v>
      </c>
      <c r="V3" s="39"/>
    </row>
    <row r="4" spans="1:22" ht="30" x14ac:dyDescent="0.25">
      <c r="I4" s="2" t="s">
        <v>10</v>
      </c>
      <c r="J4" s="3">
        <v>136.69470000000001</v>
      </c>
      <c r="K4" s="52">
        <f>ROUND(J4/J3,4)-1</f>
        <v>79.064800000000005</v>
      </c>
      <c r="L4" s="53"/>
      <c r="M4" s="38">
        <v>132.49350000000001</v>
      </c>
      <c r="N4" s="39"/>
      <c r="O4" s="6">
        <f>ROUND(M4/M3,4)-1</f>
        <v>76.795500000000004</v>
      </c>
      <c r="P4" s="38">
        <v>151.20259999999999</v>
      </c>
      <c r="Q4" s="39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52">
        <f>ROUND(J5/J3,4)-1</f>
        <v>0.48760000000000003</v>
      </c>
      <c r="L5" s="53"/>
      <c r="M5" s="38">
        <v>2.5322</v>
      </c>
      <c r="N5" s="39"/>
      <c r="O5" s="6">
        <f>ROUND(M5/M3,4)-1</f>
        <v>0.4867999999999999</v>
      </c>
      <c r="P5" s="38">
        <v>2.5428999999999999</v>
      </c>
      <c r="Q5" s="39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52">
        <f>ROUND(J6/J3,4)-1</f>
        <v>0.49560000000000004</v>
      </c>
      <c r="L6" s="53"/>
      <c r="M6" s="38">
        <v>2.9327999999999999</v>
      </c>
      <c r="N6" s="39"/>
      <c r="O6" s="6">
        <f>ROUND(M6/M3,4)-1</f>
        <v>0.72199999999999998</v>
      </c>
      <c r="P6" s="38">
        <v>2.9142999999999999</v>
      </c>
      <c r="Q6" s="39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8" t="s">
        <v>19</v>
      </c>
      <c r="P11" s="39"/>
      <c r="Q11" s="38" t="s">
        <v>36</v>
      </c>
      <c r="R11" s="39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5">
        <f>K17/M3-1</f>
        <v>0.1152016910339968</v>
      </c>
      <c r="M17" s="2">
        <v>1.9074</v>
      </c>
      <c r="N17" s="5">
        <f>M17/P3-1</f>
        <v>0.11348511383537652</v>
      </c>
      <c r="O17" s="3">
        <v>1.8976999999999999</v>
      </c>
      <c r="P17" s="5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437-DBCF-4C6C-908E-6144222307B6}">
  <dimension ref="A1:V25"/>
  <sheetViews>
    <sheetView zoomScale="85" zoomScaleNormal="85" workbookViewId="0">
      <selection activeCell="P17" sqref="P17"/>
    </sheetView>
  </sheetViews>
  <sheetFormatPr defaultColWidth="8.85546875" defaultRowHeight="15" x14ac:dyDescent="0.25"/>
  <cols>
    <col min="1" max="1" width="23.140625" style="29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9.7109375" style="29" customWidth="1"/>
    <col min="11" max="11" width="25.7109375" style="29" customWidth="1"/>
    <col min="12" max="12" width="19.28515625" style="29" customWidth="1"/>
    <col min="13" max="13" width="22.140625" style="29" customWidth="1"/>
    <col min="14" max="14" width="24" style="29" customWidth="1"/>
    <col min="15" max="15" width="43.85546875" style="29" customWidth="1"/>
    <col min="16" max="16" width="20.42578125" style="29" customWidth="1"/>
    <col min="17" max="17" width="12.140625" style="29" customWidth="1"/>
    <col min="18" max="18" width="61.7109375" style="29" customWidth="1"/>
    <col min="19" max="19" width="22" style="29" customWidth="1"/>
    <col min="20" max="20" width="56.85546875" style="29" customWidth="1"/>
    <col min="21" max="21" width="35.7109375" style="29" bestFit="1" customWidth="1"/>
    <col min="22" max="22" width="42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1"/>
      <c r="J1" s="38" t="s">
        <v>4</v>
      </c>
      <c r="K1" s="49"/>
      <c r="L1" s="39"/>
      <c r="M1" s="38" t="s">
        <v>5</v>
      </c>
      <c r="N1" s="49"/>
      <c r="O1" s="39"/>
      <c r="P1" s="38" t="s">
        <v>5</v>
      </c>
      <c r="Q1" s="49"/>
      <c r="R1" s="39"/>
      <c r="S1" s="38" t="s">
        <v>5</v>
      </c>
      <c r="T1" s="39"/>
      <c r="U1" s="38" t="s">
        <v>7</v>
      </c>
      <c r="V1" s="39"/>
    </row>
    <row r="2" spans="1:22" x14ac:dyDescent="0.25">
      <c r="A2" s="29">
        <v>34</v>
      </c>
      <c r="B2" s="29">
        <v>104</v>
      </c>
      <c r="C2" s="1" t="s">
        <v>31</v>
      </c>
      <c r="I2" s="31" t="s">
        <v>8</v>
      </c>
      <c r="J2" s="38" t="s">
        <v>96</v>
      </c>
      <c r="K2" s="49"/>
      <c r="L2" s="39"/>
      <c r="M2" s="38" t="s">
        <v>96</v>
      </c>
      <c r="N2" s="49"/>
      <c r="O2" s="39"/>
      <c r="P2" s="38" t="s">
        <v>96</v>
      </c>
      <c r="Q2" s="49"/>
      <c r="R2" s="39"/>
      <c r="S2" s="38" t="s">
        <v>96</v>
      </c>
      <c r="T2" s="39"/>
      <c r="U2" s="38" t="s">
        <v>97</v>
      </c>
      <c r="V2" s="39"/>
    </row>
    <row r="3" spans="1:22" ht="37.5" x14ac:dyDescent="0.25">
      <c r="I3" s="4" t="s">
        <v>9</v>
      </c>
      <c r="J3" s="56">
        <v>18.9132</v>
      </c>
      <c r="K3" s="57"/>
      <c r="L3" s="58"/>
      <c r="M3" s="56">
        <v>18.616</v>
      </c>
      <c r="N3" s="57"/>
      <c r="O3" s="58"/>
      <c r="P3" s="56">
        <v>18.846900000000002</v>
      </c>
      <c r="Q3" s="57"/>
      <c r="R3" s="58"/>
      <c r="S3" s="56">
        <v>18.712199999999999</v>
      </c>
      <c r="T3" s="58"/>
      <c r="U3" s="54">
        <v>18.6752</v>
      </c>
      <c r="V3" s="55"/>
    </row>
    <row r="4" spans="1:22" ht="30" x14ac:dyDescent="0.25">
      <c r="I4" s="2" t="s">
        <v>10</v>
      </c>
      <c r="J4" s="19">
        <v>21.318200000000001</v>
      </c>
      <c r="K4" s="52">
        <f>ROUND(J4/J3,4)-1</f>
        <v>0.12719999999999998</v>
      </c>
      <c r="L4" s="53"/>
      <c r="M4" s="54">
        <v>20.9482</v>
      </c>
      <c r="N4" s="55"/>
      <c r="O4" s="6">
        <f>ROUND(M4/M3,4)-1</f>
        <v>0.12529999999999997</v>
      </c>
      <c r="P4" s="54">
        <v>21.1648</v>
      </c>
      <c r="Q4" s="55"/>
      <c r="R4" s="5">
        <f>ROUND(P4/P3,4)-1</f>
        <v>0.123</v>
      </c>
      <c r="S4" s="19">
        <v>21.0365</v>
      </c>
      <c r="T4" s="6">
        <f>ROUND(S4/S3,4)-1</f>
        <v>0.12420000000000009</v>
      </c>
      <c r="U4" s="19">
        <v>20.982600000000001</v>
      </c>
      <c r="V4" s="5">
        <f>U4/U3-1</f>
        <v>0.12355423235092533</v>
      </c>
    </row>
    <row r="5" spans="1:22" x14ac:dyDescent="0.25">
      <c r="I5" s="2" t="s">
        <v>11</v>
      </c>
      <c r="J5" s="19">
        <v>19.128</v>
      </c>
      <c r="K5" s="52">
        <f>ROUND(J5/J3,4)-1</f>
        <v>1.1400000000000077E-2</v>
      </c>
      <c r="L5" s="53"/>
      <c r="M5" s="54">
        <v>18.8308</v>
      </c>
      <c r="N5" s="55"/>
      <c r="O5" s="6">
        <f>ROUND(M5/M3,4)-1</f>
        <v>1.1500000000000066E-2</v>
      </c>
      <c r="P5" s="54">
        <v>19.061800000000002</v>
      </c>
      <c r="Q5" s="55"/>
      <c r="R5" s="5">
        <f>ROUND(P5/P3,4)-1</f>
        <v>1.1400000000000077E-2</v>
      </c>
      <c r="S5" s="19">
        <v>18.9268</v>
      </c>
      <c r="T5" s="6">
        <f>ROUND(S5/S3,4)-1</f>
        <v>1.1500000000000066E-2</v>
      </c>
      <c r="U5" s="19">
        <v>18.889199999999999</v>
      </c>
      <c r="V5" s="5">
        <f>U5/U3-1</f>
        <v>1.1459047292666114E-2</v>
      </c>
    </row>
    <row r="6" spans="1:22" ht="30" x14ac:dyDescent="0.25">
      <c r="I6" s="2" t="s">
        <v>12</v>
      </c>
      <c r="J6" s="19">
        <v>23.620899999999999</v>
      </c>
      <c r="K6" s="52">
        <f>ROUND(J6/J3,4)-1</f>
        <v>0.2488999999999999</v>
      </c>
      <c r="L6" s="53"/>
      <c r="M6" s="54">
        <v>23.1494</v>
      </c>
      <c r="N6" s="55"/>
      <c r="O6" s="6">
        <f>ROUND(M6/M3,4)-1</f>
        <v>0.24350000000000005</v>
      </c>
      <c r="P6" s="54">
        <v>23.457599999999999</v>
      </c>
      <c r="Q6" s="55"/>
      <c r="R6" s="5">
        <f>ROUND(P6/P3,4)-1</f>
        <v>0.24459999999999993</v>
      </c>
      <c r="S6" s="19">
        <v>23.238</v>
      </c>
      <c r="T6" s="6">
        <f>ROUND(S6/S3,4)-1</f>
        <v>0.2419</v>
      </c>
      <c r="U6" s="19">
        <v>23.302700000000002</v>
      </c>
      <c r="V6" s="5">
        <f>U6/U3-1</f>
        <v>0.24778851096641552</v>
      </c>
    </row>
    <row r="11" spans="1:22" ht="30" x14ac:dyDescent="0.25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8" t="s">
        <v>19</v>
      </c>
      <c r="P11" s="39"/>
      <c r="Q11" s="38" t="s">
        <v>36</v>
      </c>
      <c r="R11" s="39"/>
    </row>
    <row r="12" spans="1:22" ht="30" x14ac:dyDescent="0.25">
      <c r="I12" s="2" t="s">
        <v>16</v>
      </c>
      <c r="J12" s="2" t="s">
        <v>15</v>
      </c>
      <c r="K12" s="14">
        <v>22.132898705553199</v>
      </c>
      <c r="L12" s="5">
        <f>K12/M3-1</f>
        <v>0.18891806540358824</v>
      </c>
      <c r="M12" s="14">
        <v>22.4931475178863</v>
      </c>
      <c r="N12" s="5">
        <f>M12/P3-1</f>
        <v>0.19346669838998976</v>
      </c>
      <c r="O12" s="19">
        <v>22.3046835412107</v>
      </c>
      <c r="P12" s="5">
        <f>O12/S3-1</f>
        <v>0.1919861663091833</v>
      </c>
      <c r="Q12" s="19">
        <v>22.266785614044402</v>
      </c>
      <c r="R12" s="22">
        <f>Q12/U3-1</f>
        <v>0.19231845517287094</v>
      </c>
    </row>
    <row r="13" spans="1:22" x14ac:dyDescent="0.25">
      <c r="I13" s="65" t="s">
        <v>20</v>
      </c>
      <c r="J13" s="65" t="s">
        <v>15</v>
      </c>
      <c r="K13" s="66">
        <v>22.1372</v>
      </c>
      <c r="L13" s="67">
        <f>K13/M3-1</f>
        <v>0.18914911903738729</v>
      </c>
      <c r="M13" s="66">
        <v>22.516200000000001</v>
      </c>
      <c r="N13" s="67">
        <f>M13/P3-1</f>
        <v>0.19468984289193436</v>
      </c>
      <c r="O13" s="66">
        <v>22.3447</v>
      </c>
      <c r="P13" s="67">
        <f>O13/S3-1</f>
        <v>0.19412468870576416</v>
      </c>
      <c r="Q13" s="66">
        <v>22.241</v>
      </c>
      <c r="R13" s="68">
        <f>Q13/U3-1</f>
        <v>0.19093771418779992</v>
      </c>
    </row>
    <row r="14" spans="1:22" x14ac:dyDescent="0.25">
      <c r="I14" s="2">
        <v>1</v>
      </c>
      <c r="J14" s="2" t="s">
        <v>98</v>
      </c>
      <c r="K14" s="14">
        <v>21.8062</v>
      </c>
      <c r="L14" s="22">
        <f>K14/M3-1</f>
        <v>0.17136871508379903</v>
      </c>
      <c r="M14" s="14">
        <v>22.118300000000001</v>
      </c>
      <c r="N14" s="22">
        <f>M14/P3-1</f>
        <v>0.17357761753922385</v>
      </c>
      <c r="O14" s="19">
        <v>21.917400000000001</v>
      </c>
      <c r="P14" s="22">
        <f>O14/S3-1</f>
        <v>0.17128931926764368</v>
      </c>
      <c r="Q14" s="19">
        <v>21.892099999999999</v>
      </c>
      <c r="R14" s="22">
        <f>Q14/U3-1</f>
        <v>0.17225518334475654</v>
      </c>
    </row>
    <row r="15" spans="1:22" x14ac:dyDescent="0.25">
      <c r="I15" s="2">
        <v>2</v>
      </c>
      <c r="J15" s="2" t="s">
        <v>99</v>
      </c>
      <c r="K15" s="14">
        <v>20.789200000000001</v>
      </c>
      <c r="L15" s="22">
        <f>K15/M3-1</f>
        <v>0.11673828964331756</v>
      </c>
      <c r="M15" s="14">
        <v>20.978899999999999</v>
      </c>
      <c r="N15" s="22">
        <f>M15/P3-1</f>
        <v>0.11312205190243474</v>
      </c>
      <c r="O15" s="14">
        <v>20.904900000000001</v>
      </c>
      <c r="P15" s="22">
        <f>O15/S3-1</f>
        <v>0.11718023535447464</v>
      </c>
      <c r="Q15" s="14">
        <v>20.803999999999998</v>
      </c>
      <c r="R15" s="22">
        <f>Q15/U3-1</f>
        <v>0.11399074708704582</v>
      </c>
    </row>
    <row r="16" spans="1:22" x14ac:dyDescent="0.25">
      <c r="I16" s="2">
        <v>3</v>
      </c>
      <c r="J16" s="2" t="s">
        <v>103</v>
      </c>
      <c r="K16" s="14">
        <v>20.151700000000002</v>
      </c>
      <c r="L16" s="22">
        <f>K16/M3-1</f>
        <v>8.2493553932101449E-2</v>
      </c>
      <c r="M16" s="14">
        <v>20.3996</v>
      </c>
      <c r="N16" s="22">
        <f>M16/P3-1</f>
        <v>8.2384901495736518E-2</v>
      </c>
      <c r="O16" s="14">
        <v>20.3003</v>
      </c>
      <c r="P16" s="22">
        <f>O16/S3-1</f>
        <v>8.4869764111114687E-2</v>
      </c>
      <c r="Q16" s="14">
        <v>20.239699999999999</v>
      </c>
      <c r="R16" s="22">
        <f>Q16/U3-1</f>
        <v>8.3774203221384402E-2</v>
      </c>
    </row>
    <row r="17" spans="1:18" x14ac:dyDescent="0.25">
      <c r="I17" s="9">
        <v>4</v>
      </c>
      <c r="J17" s="9" t="s">
        <v>101</v>
      </c>
      <c r="K17" s="24">
        <v>19.672999999999998</v>
      </c>
      <c r="L17" s="23">
        <f>K17/M3-1</f>
        <v>5.6779114740008518E-2</v>
      </c>
      <c r="M17" s="24">
        <v>19.934000000000001</v>
      </c>
      <c r="N17" s="23">
        <f>M17/P3-1</f>
        <v>5.7680573463009699E-2</v>
      </c>
      <c r="O17" s="25">
        <v>19.813500000000001</v>
      </c>
      <c r="P17" s="23">
        <f>O17/S3-1</f>
        <v>5.885465097636855E-2</v>
      </c>
      <c r="Q17" s="25">
        <v>19.7805</v>
      </c>
      <c r="R17" s="23">
        <f>Q17/U3-1</f>
        <v>5.9185443797121318E-2</v>
      </c>
    </row>
    <row r="25" spans="1:18" x14ac:dyDescent="0.25">
      <c r="A25" s="29" t="s">
        <v>95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8" t="s">
        <v>4</v>
      </c>
      <c r="K1" s="49"/>
      <c r="L1" s="39"/>
      <c r="M1" s="38" t="s">
        <v>5</v>
      </c>
      <c r="N1" s="49"/>
      <c r="O1" s="39"/>
      <c r="P1" s="38" t="s">
        <v>5</v>
      </c>
      <c r="Q1" s="49"/>
      <c r="R1" s="39"/>
      <c r="S1" s="38" t="s">
        <v>5</v>
      </c>
      <c r="T1" s="39"/>
      <c r="U1" s="38" t="s">
        <v>7</v>
      </c>
      <c r="V1" s="39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38" t="s">
        <v>6</v>
      </c>
      <c r="K2" s="49"/>
      <c r="L2" s="39"/>
      <c r="M2" s="38" t="s">
        <v>6</v>
      </c>
      <c r="N2" s="49"/>
      <c r="O2" s="39"/>
      <c r="P2" s="38" t="s">
        <v>6</v>
      </c>
      <c r="Q2" s="49"/>
      <c r="R2" s="39"/>
      <c r="S2" s="38" t="s">
        <v>6</v>
      </c>
      <c r="T2" s="39"/>
      <c r="U2" s="38" t="s">
        <v>6</v>
      </c>
      <c r="V2" s="39"/>
    </row>
    <row r="3" spans="1:22" ht="37.5" x14ac:dyDescent="0.25">
      <c r="I3" s="4" t="s">
        <v>9</v>
      </c>
      <c r="J3" s="44">
        <f>ROUND(1.3137349069022,4)</f>
        <v>1.3137000000000001</v>
      </c>
      <c r="K3" s="45"/>
      <c r="L3" s="46"/>
      <c r="M3" s="44">
        <v>1.3108</v>
      </c>
      <c r="N3" s="45"/>
      <c r="O3" s="46"/>
      <c r="P3" s="44">
        <v>1.3133999999999999</v>
      </c>
      <c r="Q3" s="45"/>
      <c r="R3" s="46"/>
      <c r="S3" s="44">
        <v>1.3113999999999999</v>
      </c>
      <c r="T3" s="46"/>
      <c r="U3" s="38">
        <v>1.3261000000000001</v>
      </c>
      <c r="V3" s="39"/>
    </row>
    <row r="4" spans="1:22" ht="30" x14ac:dyDescent="0.25">
      <c r="I4" s="2" t="s">
        <v>10</v>
      </c>
      <c r="J4" s="3">
        <f>ROUND(1.88295256877831,4)</f>
        <v>1.883</v>
      </c>
      <c r="K4" s="42">
        <f>ROUND(J4/J3,4)-1</f>
        <v>0.43340000000000001</v>
      </c>
      <c r="L4" s="43"/>
      <c r="M4" s="38">
        <v>1.9887999999999999</v>
      </c>
      <c r="N4" s="39"/>
      <c r="O4" s="5">
        <f>ROUND(M4/M3,4)-1</f>
        <v>0.5172000000000001</v>
      </c>
      <c r="P4" s="38">
        <v>1.8765000000000001</v>
      </c>
      <c r="Q4" s="39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42">
        <f>ROUND(J5/J3,4)-1</f>
        <v>0.26570000000000005</v>
      </c>
      <c r="L5" s="43"/>
      <c r="M5" s="38">
        <v>1.661</v>
      </c>
      <c r="N5" s="39"/>
      <c r="O5" s="5">
        <f>ROUND(M5/M3,4)-1</f>
        <v>0.2672000000000001</v>
      </c>
      <c r="P5" s="38">
        <v>1.6674</v>
      </c>
      <c r="Q5" s="39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42">
        <f>ROUND(J6/J3,4)-1</f>
        <v>0.29940000000000011</v>
      </c>
      <c r="L6" s="43"/>
      <c r="M6" s="38">
        <v>1.6947000000000001</v>
      </c>
      <c r="N6" s="39"/>
      <c r="O6" s="5">
        <f>ROUND(M6/M3,4)-1</f>
        <v>0.29289999999999994</v>
      </c>
      <c r="P6" s="38">
        <v>1.7579</v>
      </c>
      <c r="Q6" s="39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8" t="s">
        <v>19</v>
      </c>
      <c r="P11" s="39"/>
      <c r="Q11" s="38" t="s">
        <v>36</v>
      </c>
      <c r="R11" s="39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opLeftCell="H1" zoomScale="70" zoomScaleNormal="70" workbookViewId="0">
      <selection activeCell="J2" sqref="J2:L2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38" t="s">
        <v>4</v>
      </c>
      <c r="K1" s="49"/>
      <c r="L1" s="39"/>
      <c r="M1" s="38" t="s">
        <v>5</v>
      </c>
      <c r="N1" s="49"/>
      <c r="O1" s="39"/>
      <c r="P1" s="38" t="s">
        <v>5</v>
      </c>
      <c r="Q1" s="49"/>
      <c r="R1" s="39"/>
      <c r="S1" s="38" t="s">
        <v>5</v>
      </c>
      <c r="T1" s="39"/>
      <c r="U1" s="38" t="s">
        <v>7</v>
      </c>
      <c r="V1" s="39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38" t="s">
        <v>58</v>
      </c>
      <c r="K2" s="49"/>
      <c r="L2" s="39"/>
      <c r="M2" s="38" t="s">
        <v>58</v>
      </c>
      <c r="N2" s="49"/>
      <c r="O2" s="39"/>
      <c r="P2" s="38" t="s">
        <v>58</v>
      </c>
      <c r="Q2" s="49"/>
      <c r="R2" s="39"/>
      <c r="S2" s="38" t="s">
        <v>58</v>
      </c>
      <c r="T2" s="39"/>
      <c r="U2" s="38" t="s">
        <v>72</v>
      </c>
      <c r="V2" s="39"/>
      <c r="W2" s="29"/>
    </row>
    <row r="3" spans="1:23" ht="37.5" x14ac:dyDescent="0.25">
      <c r="I3" s="4" t="s">
        <v>9</v>
      </c>
      <c r="J3" s="56">
        <v>2.153</v>
      </c>
      <c r="K3" s="57"/>
      <c r="L3" s="58"/>
      <c r="M3" s="56">
        <v>2.1661000000000001</v>
      </c>
      <c r="N3" s="57"/>
      <c r="O3" s="58"/>
      <c r="P3" s="56">
        <v>2.17259912712974</v>
      </c>
      <c r="Q3" s="57"/>
      <c r="R3" s="58"/>
      <c r="S3" s="56">
        <v>2.1768999999999998</v>
      </c>
      <c r="T3" s="58"/>
      <c r="U3" s="54">
        <v>2.1660798767267702</v>
      </c>
      <c r="V3" s="55"/>
      <c r="W3" s="29"/>
    </row>
    <row r="4" spans="1:23" ht="30" x14ac:dyDescent="0.25">
      <c r="I4" s="2" t="s">
        <v>10</v>
      </c>
      <c r="J4" s="19">
        <v>2.7635000000000001</v>
      </c>
      <c r="K4" s="42">
        <f>ROUND(J4/J3,4)-1</f>
        <v>0.28360000000000007</v>
      </c>
      <c r="L4" s="43"/>
      <c r="M4" s="54">
        <v>2.9441999999999999</v>
      </c>
      <c r="N4" s="55"/>
      <c r="O4" s="5">
        <f>ROUND(M4/M3,4)-1</f>
        <v>0.35919999999999996</v>
      </c>
      <c r="P4" s="54">
        <v>2.9425150917570599</v>
      </c>
      <c r="Q4" s="55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42">
        <f>ROUND(J5/J3,4)-1</f>
        <v>0.15779999999999994</v>
      </c>
      <c r="L5" s="43"/>
      <c r="M5" s="38">
        <v>2.4994999999999998</v>
      </c>
      <c r="N5" s="39"/>
      <c r="O5" s="5">
        <f>ROUND(M5/M3,4)-1</f>
        <v>0.15389999999999993</v>
      </c>
      <c r="P5" s="54">
        <v>2.4897</v>
      </c>
      <c r="Q5" s="55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42">
        <f>ROUND(J6/J3,4)-1</f>
        <v>7.9199999999999937E-2</v>
      </c>
      <c r="L6" s="43"/>
      <c r="M6" s="54">
        <v>2.3371</v>
      </c>
      <c r="N6" s="55"/>
      <c r="O6" s="5">
        <f>ROUND(M6/M3,4)-1</f>
        <v>7.889999999999997E-2</v>
      </c>
      <c r="P6" s="54">
        <v>2.3441000000000001</v>
      </c>
      <c r="Q6" s="55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8" t="s">
        <v>19</v>
      </c>
      <c r="P11" s="39"/>
      <c r="Q11" s="38" t="s">
        <v>36</v>
      </c>
      <c r="R11" s="39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73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75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74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71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I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  <col min="22" max="22" width="17.5703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8" t="s">
        <v>4</v>
      </c>
      <c r="K1" s="49"/>
      <c r="L1" s="39"/>
      <c r="M1" s="38" t="s">
        <v>5</v>
      </c>
      <c r="N1" s="49"/>
      <c r="O1" s="39"/>
      <c r="P1" s="38" t="s">
        <v>5</v>
      </c>
      <c r="Q1" s="49"/>
      <c r="R1" s="39"/>
      <c r="S1" s="38" t="s">
        <v>5</v>
      </c>
      <c r="T1" s="39"/>
      <c r="U1" s="38" t="s">
        <v>7</v>
      </c>
      <c r="V1" s="39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38" t="s">
        <v>6</v>
      </c>
      <c r="K2" s="49"/>
      <c r="L2" s="39"/>
      <c r="M2" s="38" t="s">
        <v>6</v>
      </c>
      <c r="N2" s="49"/>
      <c r="O2" s="39"/>
      <c r="P2" s="38" t="s">
        <v>6</v>
      </c>
      <c r="Q2" s="49"/>
      <c r="R2" s="39"/>
      <c r="S2" s="38" t="s">
        <v>6</v>
      </c>
      <c r="T2" s="39"/>
      <c r="U2" s="38" t="s">
        <v>6</v>
      </c>
      <c r="V2" s="39"/>
    </row>
    <row r="3" spans="1:22" ht="37.5" x14ac:dyDescent="0.25">
      <c r="I3" s="4" t="s">
        <v>9</v>
      </c>
      <c r="J3" s="44">
        <f>ROUND(1.04953105339334,4)</f>
        <v>1.0495000000000001</v>
      </c>
      <c r="K3" s="45"/>
      <c r="L3" s="46"/>
      <c r="M3" s="44">
        <f>ROUND(1.04960738441608,4)</f>
        <v>1.0496000000000001</v>
      </c>
      <c r="N3" s="45"/>
      <c r="O3" s="46"/>
      <c r="P3" s="44">
        <f>ROUND(1.04726929636432,4)</f>
        <v>1.0472999999999999</v>
      </c>
      <c r="Q3" s="45"/>
      <c r="R3" s="46"/>
      <c r="S3" s="44">
        <f>ROUND(1.05010333606256,4)</f>
        <v>1.0501</v>
      </c>
      <c r="T3" s="46"/>
      <c r="U3" s="38">
        <f>ROUND(1.0532225410055,4)</f>
        <v>1.0531999999999999</v>
      </c>
      <c r="V3" s="39"/>
    </row>
    <row r="4" spans="1:22" ht="30" x14ac:dyDescent="0.25">
      <c r="I4" s="2" t="s">
        <v>10</v>
      </c>
      <c r="J4" s="3">
        <f>ROUND(1.29359759152171,4)</f>
        <v>1.2936000000000001</v>
      </c>
      <c r="K4" s="42">
        <f>ROUND(J4/J3,4)-1</f>
        <v>0.23259999999999992</v>
      </c>
      <c r="L4" s="43"/>
      <c r="M4" s="38">
        <f>ROUND(1.32368411192381,4)</f>
        <v>1.3237000000000001</v>
      </c>
      <c r="N4" s="39"/>
      <c r="O4" s="5">
        <f>ROUND(M4/M3,4)-1</f>
        <v>0.26110000000000011</v>
      </c>
      <c r="P4" s="38">
        <f>ROUND(1.29757323247913,4)</f>
        <v>1.2976000000000001</v>
      </c>
      <c r="Q4" s="39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42">
        <f>ROUND(J5/J3,4)-1</f>
        <v>0.18989999999999996</v>
      </c>
      <c r="L5" s="43"/>
      <c r="M5" s="38">
        <v>1.2504999999999999</v>
      </c>
      <c r="N5" s="39"/>
      <c r="O5" s="5">
        <f>ROUND(M5/M3,4)-1</f>
        <v>0.19140000000000001</v>
      </c>
      <c r="P5" s="38">
        <v>1.2482</v>
      </c>
      <c r="Q5" s="39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42">
        <f>ROUND(J6/J3,4)-1</f>
        <v>0.41199999999999992</v>
      </c>
      <c r="L6" s="43"/>
      <c r="M6" s="38">
        <v>1.5116000000000001</v>
      </c>
      <c r="N6" s="39"/>
      <c r="O6" s="5">
        <f>ROUND(M6/M3,4)-1</f>
        <v>0.44019999999999992</v>
      </c>
      <c r="P6" s="38">
        <v>1.4991000000000001</v>
      </c>
      <c r="Q6" s="39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8" t="s">
        <v>19</v>
      </c>
      <c r="P11" s="39"/>
      <c r="Q11" s="38" t="s">
        <v>36</v>
      </c>
      <c r="R11" s="39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U1:V1"/>
    <mergeCell ref="U2:V2"/>
    <mergeCell ref="U3:V3"/>
    <mergeCell ref="P4:Q4"/>
    <mergeCell ref="P5:Q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China_Telecom_gravity_1024LP</vt:lpstr>
      <vt:lpstr>China_Telecom_cstm_bimodal_2</vt:lpstr>
      <vt:lpstr>China_Telecom_cstm_bimodal_1</vt:lpstr>
      <vt:lpstr>GEANT_gravity_2048LP</vt:lpstr>
      <vt:lpstr>GEANT_gravity_1024LP</vt:lpstr>
      <vt:lpstr>GEANT_cstm_bimodal_2048LP</vt:lpstr>
      <vt:lpstr>ScaleFree30Nodes_gravity_1024LP</vt:lpstr>
      <vt:lpstr>ScaleFree30_cstm_bimodal_4096LP</vt:lpstr>
      <vt:lpstr>GoodNet_Gravity_1024LP</vt:lpstr>
      <vt:lpstr>GoodNet_cstm_Bimodal_1024LP_2</vt:lpstr>
      <vt:lpstr>GoodNet_cstm_Bimodal_4096LP</vt:lpstr>
      <vt:lpstr>GoodNet_cstm_Bimodal_1024LP</vt:lpstr>
      <vt:lpstr>Claranet_Gravity_1024LP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2021-12-12T10:12:54Z</dcterms:modified>
</cp:coreProperties>
</file>