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<sst xmlns="http://schemas.openxmlformats.org/spreadsheetml/2006/main" uniqueCount="22">
  <si>
    <t>Table 1</t>
  </si>
  <si>
    <t>Minimize $ MSE</t>
  </si>
  <si>
    <t>Minimize Abs. % Error</t>
  </si>
  <si>
    <t>Strike</t>
  </si>
  <si>
    <t>CallPut</t>
  </si>
  <si>
    <t>Bid</t>
  </si>
  <si>
    <t>Ask</t>
  </si>
  <si>
    <t>Mid</t>
  </si>
  <si>
    <t>predicted</t>
  </si>
  <si>
    <t>error/px</t>
  </si>
  <si>
    <t>error/spot</t>
  </si>
  <si>
    <t>in market?</t>
  </si>
  <si>
    <t>P</t>
  </si>
  <si>
    <t>N</t>
  </si>
  <si>
    <t>Y</t>
  </si>
  <si>
    <t>C</t>
  </si>
  <si>
    <t>Fitted:</t>
  </si>
  <si>
    <t>nu0</t>
  </si>
  <si>
    <t>kappa</t>
  </si>
  <si>
    <t>theta</t>
  </si>
  <si>
    <t>xi</t>
  </si>
  <si>
    <t>rho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</si>
</sst>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2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2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0" fontId="1" fillId="2" borderId="1" applyNumberFormat="0" applyFont="1" applyFill="1" applyBorder="1" applyAlignment="1" applyProtection="0">
      <alignment horizontal="center" vertical="center"/>
    </xf>
    <xf numFmtId="0" fontId="0" fillId="2" borderId="1" applyNumberFormat="0" applyFont="1" applyFill="1" applyBorder="1" applyAlignment="1" applyProtection="0">
      <alignment vertical="top" wrapText="1"/>
    </xf>
    <xf numFmtId="0" fontId="1" fillId="2" borderId="1" applyNumberFormat="0" applyFont="1" applyFill="1" applyBorder="1" applyAlignment="1" applyProtection="0">
      <alignment vertical="bottom" wrapText="1"/>
    </xf>
    <xf numFmtId="49" fontId="3" fillId="2" borderId="1" applyNumberFormat="1" applyFont="1" applyFill="1" applyBorder="1" applyAlignment="1" applyProtection="0">
      <alignment vertical="bottom" readingOrder="1"/>
    </xf>
    <xf numFmtId="10" fontId="3" fillId="2" borderId="1" applyNumberFormat="1" applyFont="1" applyFill="1" applyBorder="1" applyAlignment="1" applyProtection="0">
      <alignment vertical="bottom" wrapText="1" readingOrder="1"/>
    </xf>
    <xf numFmtId="9" fontId="3" fillId="2" borderId="1" applyNumberFormat="1" applyFont="1" applyFill="1" applyBorder="1" applyAlignment="1" applyProtection="0">
      <alignment vertical="bottom" wrapText="1"/>
    </xf>
    <xf numFmtId="49" fontId="3" fillId="3" borderId="1" applyNumberFormat="1" applyFont="1" applyFill="1" applyBorder="1" applyAlignment="1" applyProtection="0">
      <alignment vertical="top" wrapText="1" readingOrder="1"/>
    </xf>
    <xf numFmtId="0" fontId="1" fillId="3" borderId="1" applyNumberFormat="0" applyFont="1" applyFill="1" applyBorder="1" applyAlignment="1" applyProtection="0">
      <alignment vertical="top" wrapText="1"/>
    </xf>
    <xf numFmtId="49" fontId="3" fillId="3" borderId="1" applyNumberFormat="1" applyFont="1" applyFill="1" applyBorder="1" applyAlignment="1" applyProtection="0">
      <alignment vertical="top" wrapText="1"/>
    </xf>
    <xf numFmtId="1" fontId="1" fillId="2" borderId="1" applyNumberFormat="1" applyFont="1" applyFill="1" applyBorder="1" applyAlignment="1" applyProtection="0">
      <alignment vertical="top" wrapText="1" readingOrder="1"/>
    </xf>
    <xf numFmtId="49" fontId="1" fillId="2" borderId="1" applyNumberFormat="1" applyFont="1" applyFill="1" applyBorder="1" applyAlignment="1" applyProtection="0">
      <alignment vertical="top" wrapText="1" readingOrder="1"/>
    </xf>
    <xf numFmtId="2" fontId="1" fillId="2" borderId="1" applyNumberFormat="1" applyFont="1" applyFill="1" applyBorder="1" applyAlignment="1" applyProtection="0">
      <alignment vertical="top" wrapText="1" readingOrder="1"/>
    </xf>
    <xf numFmtId="2" fontId="1" fillId="2" borderId="1" applyNumberFormat="1" applyFont="1" applyFill="1" applyBorder="1" applyAlignment="1" applyProtection="0">
      <alignment vertical="top" wrapText="1"/>
    </xf>
    <xf numFmtId="10" fontId="1" fillId="2" borderId="1" applyNumberFormat="1" applyFont="1" applyFill="1" applyBorder="1" applyAlignment="1" applyProtection="0">
      <alignment vertical="top" wrapText="1" readingOrder="1"/>
    </xf>
    <xf numFmtId="49" fontId="1" fillId="2" borderId="1" applyNumberFormat="1" applyFont="1" applyFill="1" applyBorder="1" applyAlignment="1" applyProtection="0">
      <alignment vertical="top" wrapText="1"/>
    </xf>
    <xf numFmtId="0" fontId="1" fillId="2" borderId="1" applyNumberFormat="0" applyFont="1" applyFill="1" applyBorder="1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 wrapText="1" readingOrder="1"/>
    </xf>
    <xf numFmtId="0" fontId="1" fillId="2" borderId="1" applyNumberFormat="0" applyFont="1" applyFill="1" applyBorder="1" applyAlignment="1" applyProtection="0">
      <alignment vertical="top" wrapText="1" readingOrder="1"/>
    </xf>
    <xf numFmtId="10" fontId="1" fillId="2" borderId="1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515151"/>
      <rgbColor rgb="ffa0a4a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P28"/>
  <sheetViews>
    <sheetView workbookViewId="0" showGridLines="0" defaultGridColor="1"/>
  </sheetViews>
  <sheetFormatPr defaultColWidth="16.3333" defaultRowHeight="19.9" customHeight="1" outlineLevelRow="0" outlineLevelCol="0"/>
  <cols>
    <col min="1" max="1" width="16.3516" style="1" customWidth="1"/>
    <col min="2" max="2" width="9.85156" style="1" customWidth="1"/>
    <col min="3" max="4" width="13.5" style="1" customWidth="1"/>
    <col min="5" max="5" width="2.67188" style="1" customWidth="1"/>
    <col min="6" max="6" width="13.8516" style="1" customWidth="1"/>
    <col min="7" max="9" width="14.6719" style="1" customWidth="1"/>
    <col min="10" max="10" width="13.5" style="1" customWidth="1"/>
    <col min="11" max="11" width="2.67188" style="1" customWidth="1"/>
    <col min="12" max="16" width="15.5" style="1" customWidth="1"/>
    <col min="17" max="256" width="16.3516" style="1" customWidth="1"/>
  </cols>
  <sheetData>
    <row r="1" ht="27.6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4"/>
      <c r="K1" s="3"/>
      <c r="L1" s="3"/>
      <c r="M1" s="3"/>
      <c r="N1" s="3"/>
      <c r="O1" s="3"/>
      <c r="P1" s="3"/>
    </row>
    <row r="2" ht="19.55" customHeight="1">
      <c r="A2" s="5"/>
      <c r="B2" s="5"/>
      <c r="C2" s="5"/>
      <c r="D2" s="5"/>
      <c r="E2" s="5"/>
      <c r="F2" t="s" s="6">
        <v>1</v>
      </c>
      <c r="G2" s="5"/>
      <c r="H2" s="7">
        <f>AVERAGE(H4:H21)</f>
        <v>0.0968736515507726</v>
      </c>
      <c r="I2" s="7">
        <f>AVERAGE(I4:I21)</f>
        <v>0.0009865090404719151</v>
      </c>
      <c r="J2" s="8">
        <f>COUNTIF(J4:J21,"=Y")/COUNT($A4:$A21)</f>
        <v>0.111111111111111</v>
      </c>
      <c r="K2" s="5"/>
      <c r="L2" t="s" s="6">
        <v>2</v>
      </c>
      <c r="M2" s="5"/>
      <c r="N2" s="7">
        <f>AVERAGE(N4:N21)</f>
        <v>0.09531804583888299</v>
      </c>
      <c r="O2" s="7">
        <f>AVERAGE(O4:O21)</f>
        <v>0.00104850492427894</v>
      </c>
      <c r="P2" s="8">
        <f>COUNTIF(P4:P21,"=Y")/COUNT($A4:$A21)</f>
        <v>0.0555555555555556</v>
      </c>
    </row>
    <row r="3" ht="20.6" customHeight="1">
      <c r="A3" t="s" s="9">
        <v>3</v>
      </c>
      <c r="B3" t="s" s="9">
        <v>4</v>
      </c>
      <c r="C3" t="s" s="9">
        <v>5</v>
      </c>
      <c r="D3" t="s" s="9">
        <v>6</v>
      </c>
      <c r="E3" s="10"/>
      <c r="F3" t="s" s="9">
        <v>7</v>
      </c>
      <c r="G3" t="s" s="9">
        <v>8</v>
      </c>
      <c r="H3" t="s" s="9">
        <v>9</v>
      </c>
      <c r="I3" t="s" s="9">
        <v>10</v>
      </c>
      <c r="J3" t="s" s="11">
        <v>11</v>
      </c>
      <c r="K3" s="10"/>
      <c r="L3" t="s" s="9">
        <v>7</v>
      </c>
      <c r="M3" t="s" s="9">
        <v>8</v>
      </c>
      <c r="N3" t="s" s="9">
        <v>9</v>
      </c>
      <c r="O3" t="s" s="9">
        <v>10</v>
      </c>
      <c r="P3" t="s" s="11">
        <v>11</v>
      </c>
    </row>
    <row r="4" ht="20.6" customHeight="1">
      <c r="A4" s="12">
        <v>8000</v>
      </c>
      <c r="B4" t="s" s="13">
        <v>12</v>
      </c>
      <c r="C4" s="14">
        <v>64.7</v>
      </c>
      <c r="D4" s="14">
        <v>65.3</v>
      </c>
      <c r="E4" s="15"/>
      <c r="F4" s="14">
        <v>65</v>
      </c>
      <c r="G4" s="14">
        <v>44.8711840891969</v>
      </c>
      <c r="H4" s="16">
        <v>0.309674090935433</v>
      </c>
      <c r="I4" s="16">
        <v>0.00239707738264593</v>
      </c>
      <c r="J4" t="s" s="17">
        <f>IF(AND(G4&gt;$C4,G4&lt;$D4),"Y","N")</f>
        <v>13</v>
      </c>
      <c r="K4" s="18"/>
      <c r="L4" s="14">
        <v>65</v>
      </c>
      <c r="M4" s="14">
        <v>44.7881465891658</v>
      </c>
      <c r="N4" s="16">
        <v>0.310951590935911</v>
      </c>
      <c r="O4" s="16">
        <v>0.00240696605737563</v>
      </c>
      <c r="P4" t="s" s="17">
        <f>IF(AND(M4&gt;$C4,M4&lt;$D4),"Y","N")</f>
        <v>13</v>
      </c>
    </row>
    <row r="5" ht="20.6" customHeight="1">
      <c r="A5" s="12">
        <v>8100</v>
      </c>
      <c r="B5" t="s" s="13">
        <v>12</v>
      </c>
      <c r="C5" s="14">
        <v>81.40000000000001</v>
      </c>
      <c r="D5" s="14">
        <v>82.8</v>
      </c>
      <c r="E5" s="15"/>
      <c r="F5" s="14">
        <v>82.09999999999999</v>
      </c>
      <c r="G5" s="14">
        <v>66.39597853858589</v>
      </c>
      <c r="H5" s="16">
        <v>0.191279189542193</v>
      </c>
      <c r="I5" s="16">
        <v>0.00187014252743692</v>
      </c>
      <c r="J5" t="s" s="17">
        <f>IF(AND(G5&gt;$C5,G5&lt;$D5),"Y","N")</f>
        <v>13</v>
      </c>
      <c r="K5" s="18"/>
      <c r="L5" s="14">
        <v>82.09999999999999</v>
      </c>
      <c r="M5" s="14">
        <v>66.5200176138533</v>
      </c>
      <c r="N5" s="16">
        <v>0.189768360367194</v>
      </c>
      <c r="O5" s="16">
        <v>0.00185537110406034</v>
      </c>
      <c r="P5" t="s" s="17">
        <f>IF(AND(M5&gt;$C5,M5&lt;$D5),"Y","N")</f>
        <v>13</v>
      </c>
    </row>
    <row r="6" ht="20.6" customHeight="1">
      <c r="A6" s="12">
        <v>8200</v>
      </c>
      <c r="B6" t="s" s="13">
        <v>12</v>
      </c>
      <c r="C6" s="14">
        <v>102.5</v>
      </c>
      <c r="D6" s="14">
        <v>103.8</v>
      </c>
      <c r="E6" s="15"/>
      <c r="F6" s="14">
        <v>103.15</v>
      </c>
      <c r="G6" s="14">
        <v>95.26899949220871</v>
      </c>
      <c r="H6" s="16">
        <v>0.076403301093469</v>
      </c>
      <c r="I6" s="16">
        <v>0.000938523565099956</v>
      </c>
      <c r="J6" t="s" s="17">
        <f>IF(AND(G6&gt;$C6,G6&lt;$D6),"Y","N")</f>
        <v>13</v>
      </c>
      <c r="K6" s="18"/>
      <c r="L6" s="14">
        <v>103.15</v>
      </c>
      <c r="M6" s="14">
        <v>95.69760334096431</v>
      </c>
      <c r="N6" s="16">
        <v>0.07224814986946911</v>
      </c>
      <c r="O6" s="16">
        <v>0.000887482480690435</v>
      </c>
      <c r="P6" t="s" s="17">
        <f>IF(AND(M6&gt;$C6,M6&lt;$D6),"Y","N")</f>
        <v>13</v>
      </c>
    </row>
    <row r="7" ht="20.6" customHeight="1">
      <c r="A7" s="12">
        <v>8250</v>
      </c>
      <c r="B7" t="s" s="13">
        <v>12</v>
      </c>
      <c r="C7" s="14">
        <v>114.9</v>
      </c>
      <c r="D7" s="14">
        <v>116.2</v>
      </c>
      <c r="E7" s="15"/>
      <c r="F7" s="14">
        <v>115.55</v>
      </c>
      <c r="G7" s="14">
        <v>112.847597111328</v>
      </c>
      <c r="H7" s="16">
        <v>0.0233873032338548</v>
      </c>
      <c r="I7" s="16">
        <v>0.000321820661082991</v>
      </c>
      <c r="J7" t="s" s="17">
        <f>IF(AND(G7&gt;$C7,G7&lt;$D7),"Y","N")</f>
        <v>13</v>
      </c>
      <c r="K7" s="18"/>
      <c r="L7" s="14">
        <v>115.55</v>
      </c>
      <c r="M7" s="14">
        <v>113.442242900150</v>
      </c>
      <c r="N7" s="16">
        <v>0.0182410826469081</v>
      </c>
      <c r="O7" s="16">
        <v>0.000251006164225026</v>
      </c>
      <c r="P7" t="s" s="17">
        <f>IF(AND(M7&gt;$C7,M7&lt;$D7),"Y","N")</f>
        <v>13</v>
      </c>
    </row>
    <row r="8" ht="20.6" customHeight="1">
      <c r="A8" s="12">
        <v>8275</v>
      </c>
      <c r="B8" t="s" s="13">
        <v>12</v>
      </c>
      <c r="C8" s="14">
        <v>121.7</v>
      </c>
      <c r="D8" s="14">
        <v>123</v>
      </c>
      <c r="E8" s="15"/>
      <c r="F8" s="14">
        <v>122.35</v>
      </c>
      <c r="G8" s="14">
        <v>122.460444317887</v>
      </c>
      <c r="H8" s="16">
        <v>0.000902691605125931</v>
      </c>
      <c r="I8" s="16">
        <v>1.31524664750387e-05</v>
      </c>
      <c r="J8" t="s" s="17">
        <f>IF(AND(G8&gt;$C8,G8&lt;$D8),"Y","N")</f>
        <v>14</v>
      </c>
      <c r="K8" s="18"/>
      <c r="L8" s="14">
        <v>122.35</v>
      </c>
      <c r="M8" s="14">
        <v>123.158999583553</v>
      </c>
      <c r="N8" s="16">
        <v>0.00661217477362348</v>
      </c>
      <c r="O8" s="16">
        <v>9.63412161399759e-05</v>
      </c>
      <c r="P8" t="s" s="17">
        <f>IF(AND(M8&gt;$C8,M8&lt;$D8),"Y","N")</f>
        <v>13</v>
      </c>
    </row>
    <row r="9" ht="20.6" customHeight="1">
      <c r="A9" s="12">
        <v>8300</v>
      </c>
      <c r="B9" t="s" s="13">
        <v>12</v>
      </c>
      <c r="C9" s="14">
        <v>129</v>
      </c>
      <c r="D9" s="14">
        <v>130.2</v>
      </c>
      <c r="E9" s="15"/>
      <c r="F9" s="14">
        <v>129.6</v>
      </c>
      <c r="G9" s="14">
        <v>132.632000330232</v>
      </c>
      <c r="H9" s="16">
        <v>0.0233950642764843</v>
      </c>
      <c r="I9" s="16">
        <v>0.000361071383830098</v>
      </c>
      <c r="J9" t="s" s="17">
        <f>IF(AND(G9&gt;$C9,G9&lt;$D9),"Y","N")</f>
        <v>13</v>
      </c>
      <c r="K9" s="18"/>
      <c r="L9" s="14">
        <v>129.6</v>
      </c>
      <c r="M9" s="14">
        <v>133.453052641670</v>
      </c>
      <c r="N9" s="16">
        <v>0.0297303444573306</v>
      </c>
      <c r="O9" s="16">
        <v>0.000458847921428623</v>
      </c>
      <c r="P9" t="s" s="17">
        <f>IF(AND(M9&gt;$C9,M9&lt;$D9),"Y","N")</f>
        <v>13</v>
      </c>
    </row>
    <row r="10" ht="20.6" customHeight="1">
      <c r="A10" s="12">
        <v>8325</v>
      </c>
      <c r="B10" t="s" s="13">
        <v>12</v>
      </c>
      <c r="C10" s="14">
        <v>136.2</v>
      </c>
      <c r="D10" s="14">
        <v>137.8</v>
      </c>
      <c r="E10" s="15"/>
      <c r="F10" s="14">
        <v>137</v>
      </c>
      <c r="G10" s="14">
        <v>143.394966011210</v>
      </c>
      <c r="H10" s="16">
        <v>0.0466785840234326</v>
      </c>
      <c r="I10" s="16">
        <v>0.000761556390410148</v>
      </c>
      <c r="J10" t="s" s="17">
        <f>IF(AND(G10&gt;$C10,G10&lt;$D10),"Y","N")</f>
        <v>13</v>
      </c>
      <c r="K10" s="18"/>
      <c r="L10" s="14">
        <v>137</v>
      </c>
      <c r="M10" s="14">
        <v>144.352085684807</v>
      </c>
      <c r="N10" s="16">
        <v>0.0536648590131898</v>
      </c>
      <c r="O10" s="16">
        <v>0.000875536762242792</v>
      </c>
      <c r="P10" t="s" s="17">
        <f>IF(AND(M10&gt;$C10,M10&lt;$D10),"Y","N")</f>
        <v>13</v>
      </c>
    </row>
    <row r="11" ht="20.6" customHeight="1">
      <c r="A11" s="12">
        <v>8350</v>
      </c>
      <c r="B11" t="s" s="13">
        <v>12</v>
      </c>
      <c r="C11" s="14">
        <v>144.3</v>
      </c>
      <c r="D11" s="14">
        <v>145.89999</v>
      </c>
      <c r="E11" s="15"/>
      <c r="F11" s="14">
        <v>145.099995</v>
      </c>
      <c r="G11" s="14">
        <v>154.750712117995</v>
      </c>
      <c r="H11" s="16">
        <v>0.0665108025537519</v>
      </c>
      <c r="I11" s="16">
        <v>0.00114927355053433</v>
      </c>
      <c r="J11" t="s" s="17">
        <f>IF(AND(G11&gt;$C11,G11&lt;$D11),"Y","N")</f>
        <v>13</v>
      </c>
      <c r="K11" s="18"/>
      <c r="L11" s="14">
        <v>145.099995</v>
      </c>
      <c r="M11" s="14">
        <v>155.849102348190</v>
      </c>
      <c r="N11" s="16">
        <v>0.07408068724047751</v>
      </c>
      <c r="O11" s="16">
        <v>0.001280077388663</v>
      </c>
      <c r="P11" t="s" s="17">
        <f>IF(AND(M11&gt;$C11,M11&lt;$D11),"Y","N")</f>
        <v>13</v>
      </c>
    </row>
    <row r="12" ht="20.6" customHeight="1">
      <c r="A12" s="12">
        <v>8375</v>
      </c>
      <c r="B12" t="s" s="13">
        <v>12</v>
      </c>
      <c r="C12" s="14">
        <v>152.8</v>
      </c>
      <c r="D12" s="14">
        <v>154.5</v>
      </c>
      <c r="E12" s="15"/>
      <c r="F12" s="14">
        <v>153.65</v>
      </c>
      <c r="G12" s="14">
        <v>166.713989290715</v>
      </c>
      <c r="H12" s="16">
        <v>0.0850243364185814</v>
      </c>
      <c r="I12" s="16">
        <v>0.00155574939900437</v>
      </c>
      <c r="J12" t="s" s="17">
        <f>IF(AND(G12&gt;$C12,G12&lt;$D12),"Y","N")</f>
        <v>13</v>
      </c>
      <c r="K12" s="18"/>
      <c r="L12" s="14">
        <v>153.65</v>
      </c>
      <c r="M12" s="14">
        <v>167.948876173712</v>
      </c>
      <c r="N12" s="16">
        <v>0.0930613483482703</v>
      </c>
      <c r="O12" s="16">
        <v>0.00170280819423976</v>
      </c>
      <c r="P12" t="s" s="17">
        <f>IF(AND(M12&gt;$C12,M12&lt;$D12),"Y","N")</f>
        <v>13</v>
      </c>
    </row>
    <row r="13" ht="20.6" customHeight="1">
      <c r="A13" s="12">
        <v>8400</v>
      </c>
      <c r="B13" t="s" s="13">
        <v>15</v>
      </c>
      <c r="C13" s="14">
        <v>172.3</v>
      </c>
      <c r="D13" s="14">
        <v>174.8</v>
      </c>
      <c r="E13" s="15"/>
      <c r="F13" s="14">
        <v>173.55</v>
      </c>
      <c r="G13" s="14">
        <v>160.663236248320</v>
      </c>
      <c r="H13" s="16">
        <v>0.07425389658127329</v>
      </c>
      <c r="I13" s="16">
        <v>0.0015346441669266</v>
      </c>
      <c r="J13" t="s" s="17">
        <f>IF(AND(G13&gt;$C13,G13&lt;$D13),"Y","N")</f>
        <v>13</v>
      </c>
      <c r="K13" s="18"/>
      <c r="L13" s="14">
        <v>173.55</v>
      </c>
      <c r="M13" s="14">
        <v>156.683413707261</v>
      </c>
      <c r="N13" s="16">
        <v>0.09718574642892119</v>
      </c>
      <c r="O13" s="16">
        <v>0.00200858871698817</v>
      </c>
      <c r="P13" t="s" s="17">
        <f>IF(AND(M13&gt;$C13,M13&lt;$D13),"Y","N")</f>
        <v>13</v>
      </c>
    </row>
    <row r="14" ht="20.6" customHeight="1">
      <c r="A14" s="12">
        <v>8425</v>
      </c>
      <c r="B14" t="s" s="13">
        <v>15</v>
      </c>
      <c r="C14" s="14">
        <v>157.5</v>
      </c>
      <c r="D14" s="14">
        <v>159.2</v>
      </c>
      <c r="E14" s="15"/>
      <c r="F14" s="14">
        <v>158.35</v>
      </c>
      <c r="G14" s="14">
        <v>148.870764164009</v>
      </c>
      <c r="H14" s="16">
        <v>0.0598625565897739</v>
      </c>
      <c r="I14" s="16">
        <v>0.00112885238396089</v>
      </c>
      <c r="J14" t="s" s="17">
        <f>IF(AND(G14&gt;$C14,G14&lt;$D14),"Y","N")</f>
        <v>13</v>
      </c>
      <c r="K14" s="18"/>
      <c r="L14" s="14">
        <v>158.35</v>
      </c>
      <c r="M14" s="14">
        <v>144.987429741308</v>
      </c>
      <c r="N14" s="16">
        <v>0.084386297813021</v>
      </c>
      <c r="O14" s="16">
        <v>0.00159130646745775</v>
      </c>
      <c r="P14" t="s" s="17">
        <f>IF(AND(M14&gt;$C14,M14&lt;$D14),"Y","N")</f>
        <v>13</v>
      </c>
    </row>
    <row r="15" ht="20.6" customHeight="1">
      <c r="A15" s="12">
        <v>8450</v>
      </c>
      <c r="B15" t="s" s="13">
        <v>15</v>
      </c>
      <c r="C15" s="14">
        <v>142.89999</v>
      </c>
      <c r="D15" s="14">
        <v>144.7</v>
      </c>
      <c r="E15" s="15"/>
      <c r="F15" s="14">
        <v>143.799995</v>
      </c>
      <c r="G15" s="14">
        <v>137.663031103587</v>
      </c>
      <c r="H15" s="16">
        <v>0.0426770800403224</v>
      </c>
      <c r="I15" s="16">
        <v>0.000730831729963354</v>
      </c>
      <c r="J15" t="s" s="17">
        <f>IF(AND(G15&gt;$C15,G15&lt;$D15),"Y","N")</f>
        <v>13</v>
      </c>
      <c r="K15" s="18"/>
      <c r="L15" s="14">
        <v>143.799995</v>
      </c>
      <c r="M15" s="14">
        <v>133.885702301894</v>
      </c>
      <c r="N15" s="16">
        <v>0.0689450142060548</v>
      </c>
      <c r="O15" s="16">
        <v>0.00118066193743696</v>
      </c>
      <c r="P15" t="s" s="17">
        <f>IF(AND(M15&gt;$C15,M15&lt;$D15),"Y","N")</f>
        <v>13</v>
      </c>
    </row>
    <row r="16" ht="20.6" customHeight="1">
      <c r="A16" s="12">
        <v>8475</v>
      </c>
      <c r="B16" t="s" s="13">
        <v>15</v>
      </c>
      <c r="C16" s="14">
        <v>129</v>
      </c>
      <c r="D16" s="14">
        <v>130.60001</v>
      </c>
      <c r="E16" s="15"/>
      <c r="F16" s="14">
        <v>129.800005</v>
      </c>
      <c r="G16" s="14">
        <v>127.057292253598</v>
      </c>
      <c r="H16" s="16">
        <v>0.0211302976945361</v>
      </c>
      <c r="I16" s="16">
        <v>0.000326621035267507</v>
      </c>
      <c r="J16" t="s" s="17">
        <f>IF(AND(G16&gt;$C16,G16&lt;$D16),"Y","N")</f>
        <v>13</v>
      </c>
      <c r="K16" s="18"/>
      <c r="L16" s="14">
        <v>129.800005</v>
      </c>
      <c r="M16" s="14">
        <v>123.353476289333</v>
      </c>
      <c r="N16" s="16">
        <v>0.0496650883077176</v>
      </c>
      <c r="O16" s="16">
        <v>0.000767696830126226</v>
      </c>
      <c r="P16" t="s" s="17">
        <f>IF(AND(M16&gt;$C16,M16&lt;$D16),"Y","N")</f>
        <v>13</v>
      </c>
    </row>
    <row r="17" ht="20.6" customHeight="1">
      <c r="A17" s="12">
        <v>8500</v>
      </c>
      <c r="B17" t="s" s="13">
        <v>15</v>
      </c>
      <c r="C17" s="14">
        <v>115.9</v>
      </c>
      <c r="D17" s="14">
        <v>117.3</v>
      </c>
      <c r="E17" s="15"/>
      <c r="F17" s="14">
        <v>116.6</v>
      </c>
      <c r="G17" s="14">
        <v>117.016741819323</v>
      </c>
      <c r="H17" s="16">
        <v>0.00357411508853242</v>
      </c>
      <c r="I17" s="16">
        <v>4.96284726299001e-05</v>
      </c>
      <c r="J17" t="s" s="17">
        <f>IF(AND(G17&gt;$C17,G17&lt;$D17),"Y","N")</f>
        <v>14</v>
      </c>
      <c r="K17" s="18"/>
      <c r="L17" s="14">
        <v>116.6</v>
      </c>
      <c r="M17" s="14">
        <v>113.410969208829</v>
      </c>
      <c r="N17" s="16">
        <v>0.0273501783119303</v>
      </c>
      <c r="O17" s="16">
        <v>0.000379771647569936</v>
      </c>
      <c r="P17" t="s" s="17">
        <f>IF(AND(M17&gt;$C17,M17&lt;$D17),"Y","N")</f>
        <v>13</v>
      </c>
    </row>
    <row r="18" ht="20.6" customHeight="1">
      <c r="A18" s="12">
        <v>8525</v>
      </c>
      <c r="B18" t="s" s="13">
        <v>15</v>
      </c>
      <c r="C18" s="14">
        <v>103.4</v>
      </c>
      <c r="D18" s="14">
        <v>104.7</v>
      </c>
      <c r="E18" s="15"/>
      <c r="F18" s="14">
        <v>104.05</v>
      </c>
      <c r="G18" s="14">
        <v>107.532958127251</v>
      </c>
      <c r="H18" s="16">
        <v>0.033473888777042</v>
      </c>
      <c r="I18" s="16">
        <v>0.000414774529636185</v>
      </c>
      <c r="J18" t="s" s="17">
        <f>IF(AND(G18&gt;$C18,G18&lt;$D18),"Y","N")</f>
        <v>13</v>
      </c>
      <c r="K18" s="18"/>
      <c r="L18" s="14">
        <v>104.05</v>
      </c>
      <c r="M18" s="14">
        <v>104.049997563489</v>
      </c>
      <c r="N18" s="16">
        <v>2.34167332627911e-08</v>
      </c>
      <c r="O18" s="16">
        <v>2.90156443709987e-10</v>
      </c>
      <c r="P18" t="s" s="17">
        <f>IF(AND(M18&gt;$C18,M18&lt;$D18),"Y","N")</f>
        <v>14</v>
      </c>
    </row>
    <row r="19" ht="20.6" customHeight="1">
      <c r="A19" s="12">
        <v>8550</v>
      </c>
      <c r="B19" t="s" s="13">
        <v>15</v>
      </c>
      <c r="C19" s="14">
        <v>91.59999999999999</v>
      </c>
      <c r="D19" s="14">
        <v>92.90000000000001</v>
      </c>
      <c r="E19" s="15"/>
      <c r="F19" s="14">
        <v>92.25</v>
      </c>
      <c r="G19" s="14">
        <v>98.6218870230223</v>
      </c>
      <c r="H19" s="16">
        <v>0.0690719460490225</v>
      </c>
      <c r="I19" s="16">
        <v>0.0007588079862891689</v>
      </c>
      <c r="J19" t="s" s="17">
        <f>IF(AND(G19&gt;$C19,G19&lt;$D19),"Y","N")</f>
        <v>13</v>
      </c>
      <c r="K19" s="18"/>
      <c r="L19" s="14">
        <v>92.25</v>
      </c>
      <c r="M19" s="14">
        <v>95.2481568103146</v>
      </c>
      <c r="N19" s="16">
        <v>0.032500344827259</v>
      </c>
      <c r="O19" s="16">
        <v>0.000357041065479362</v>
      </c>
      <c r="P19" t="s" s="17">
        <f>IF(AND(M19&gt;$C19,M19&lt;$D19),"Y","N")</f>
        <v>13</v>
      </c>
    </row>
    <row r="20" ht="20.6" customHeight="1">
      <c r="A20" s="12">
        <v>8600</v>
      </c>
      <c r="B20" t="s" s="13">
        <v>15</v>
      </c>
      <c r="C20" s="14">
        <v>70.5</v>
      </c>
      <c r="D20" s="14">
        <v>71.7</v>
      </c>
      <c r="E20" s="15"/>
      <c r="F20" s="14">
        <v>71.09999999999999</v>
      </c>
      <c r="G20" s="14">
        <v>82.4257895568735</v>
      </c>
      <c r="H20" s="16">
        <v>0.159293805300612</v>
      </c>
      <c r="I20" s="16">
        <v>0.00134875265925693</v>
      </c>
      <c r="J20" t="s" s="17">
        <f>IF(AND(G20&gt;$C20,G20&lt;$D20),"Y","N")</f>
        <v>13</v>
      </c>
      <c r="K20" s="18"/>
      <c r="L20" s="14">
        <v>71.09999999999999</v>
      </c>
      <c r="M20" s="14">
        <v>79.2963288698333</v>
      </c>
      <c r="N20" s="16">
        <v>0.115278887058134</v>
      </c>
      <c r="O20" s="16">
        <v>0.00097607502804279</v>
      </c>
      <c r="P20" t="s" s="17">
        <f>IF(AND(M20&gt;$C20,M20&lt;$D20),"Y","N")</f>
        <v>13</v>
      </c>
    </row>
    <row r="21" ht="20.6" customHeight="1">
      <c r="A21" s="12">
        <v>8700</v>
      </c>
      <c r="B21" t="s" s="13">
        <v>15</v>
      </c>
      <c r="C21" s="14">
        <v>37.9</v>
      </c>
      <c r="D21" s="14">
        <v>39.1</v>
      </c>
      <c r="E21" s="15"/>
      <c r="F21" s="14">
        <v>38.5</v>
      </c>
      <c r="G21" s="14">
        <v>56.0996119572529</v>
      </c>
      <c r="H21" s="16">
        <v>0.457132778110466</v>
      </c>
      <c r="I21" s="16">
        <v>0.00209588243804415</v>
      </c>
      <c r="J21" t="s" s="17">
        <f>IF(AND(G21&gt;$C21,G21&lt;$D21),"Y","N")</f>
        <v>13</v>
      </c>
      <c r="K21" s="18"/>
      <c r="L21" s="14">
        <v>38.5</v>
      </c>
      <c r="M21" s="14">
        <v>53.5941039124933</v>
      </c>
      <c r="N21" s="16">
        <v>0.392054647077749</v>
      </c>
      <c r="O21" s="16">
        <v>0.00179750936469773</v>
      </c>
      <c r="P21" t="s" s="17">
        <f>IF(AND(M21&gt;$C21,M21&lt;$D21),"Y","N")</f>
        <v>13</v>
      </c>
    </row>
    <row r="22" ht="20.6" customHeight="1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</row>
    <row r="23" ht="20.6" customHeight="1">
      <c r="A23" s="18"/>
      <c r="B23" s="18"/>
      <c r="C23" s="18"/>
      <c r="D23" s="18"/>
      <c r="E23" s="18"/>
      <c r="F23" t="s" s="19">
        <v>16</v>
      </c>
      <c r="G23" s="18"/>
      <c r="H23" s="20"/>
      <c r="I23" s="18"/>
      <c r="J23" s="18"/>
      <c r="K23" s="18"/>
      <c r="L23" t="s" s="19">
        <v>16</v>
      </c>
      <c r="M23" s="18"/>
      <c r="N23" s="20"/>
      <c r="O23" s="18"/>
      <c r="P23" s="18"/>
    </row>
    <row r="24" ht="20.6" customHeight="1">
      <c r="A24" s="18"/>
      <c r="B24" s="18"/>
      <c r="C24" s="18"/>
      <c r="D24" s="18"/>
      <c r="E24" s="18"/>
      <c r="F24" t="s" s="13">
        <v>17</v>
      </c>
      <c r="G24" t="s" s="13">
        <v>18</v>
      </c>
      <c r="H24" t="s" s="13">
        <v>19</v>
      </c>
      <c r="I24" t="s" s="17">
        <v>20</v>
      </c>
      <c r="J24" t="s" s="17">
        <v>21</v>
      </c>
      <c r="K24" s="18"/>
      <c r="L24" t="s" s="13">
        <v>17</v>
      </c>
      <c r="M24" t="s" s="13">
        <v>18</v>
      </c>
      <c r="N24" t="s" s="13">
        <v>19</v>
      </c>
      <c r="O24" t="s" s="17">
        <v>20</v>
      </c>
      <c r="P24" t="s" s="17">
        <v>21</v>
      </c>
    </row>
    <row r="25" ht="20.6" customHeight="1">
      <c r="A25" s="18"/>
      <c r="B25" s="18"/>
      <c r="C25" s="18"/>
      <c r="D25" s="18"/>
      <c r="E25" s="18"/>
      <c r="F25" s="16">
        <v>0.0223798771951656</v>
      </c>
      <c r="G25" s="16">
        <v>0.362855133053174</v>
      </c>
      <c r="H25" s="21">
        <v>0.0778300995857429</v>
      </c>
      <c r="I25" s="21">
        <v>0.237464737611592</v>
      </c>
      <c r="J25" s="21">
        <v>-0.247772373170915</v>
      </c>
      <c r="K25" s="18"/>
      <c r="L25" s="16">
        <v>0.0232641824327451</v>
      </c>
      <c r="M25" s="16">
        <v>2.14402672523139</v>
      </c>
      <c r="N25" s="21">
        <v>0.0200095653708262</v>
      </c>
      <c r="O25" s="21">
        <v>0.21866446165276</v>
      </c>
      <c r="P25" s="21">
        <v>-0.297828857694788</v>
      </c>
    </row>
    <row r="26" ht="20.6" customHeight="1">
      <c r="A26" s="18"/>
      <c r="B26" s="18"/>
      <c r="C26" s="18"/>
      <c r="D26" s="18"/>
      <c r="E26" s="18"/>
      <c r="F26" s="16">
        <f>SQRT(F25)</f>
        <v>0.14959905479369</v>
      </c>
      <c r="G26" s="16"/>
      <c r="H26" s="16">
        <f>SQRT(H25)</f>
        <v>0.278980464523491</v>
      </c>
      <c r="I26" s="21"/>
      <c r="J26" s="21"/>
      <c r="K26" s="21"/>
      <c r="L26" s="16">
        <f>SQRT(L25)</f>
        <v>0.152526005758838</v>
      </c>
      <c r="M26" s="16"/>
      <c r="N26" s="16">
        <f>SQRT(N25)</f>
        <v>0.141455170887551</v>
      </c>
      <c r="O26" s="18"/>
      <c r="P26" s="18"/>
    </row>
    <row r="27" ht="20.6" customHeight="1">
      <c r="A27" s="18"/>
      <c r="B27" s="18"/>
      <c r="C27" s="18"/>
      <c r="D27" s="18"/>
      <c r="E27" s="18"/>
      <c r="F27" s="20"/>
      <c r="G27" s="16"/>
      <c r="H27" s="18"/>
      <c r="I27" s="18"/>
      <c r="J27" s="18"/>
      <c r="K27" s="18"/>
      <c r="L27" s="20"/>
      <c r="M27" s="16"/>
      <c r="N27" s="18"/>
      <c r="O27" s="18"/>
      <c r="P27" s="18"/>
    </row>
    <row r="28" ht="20.6" customHeight="1">
      <c r="A28" s="18"/>
      <c r="B28" s="18"/>
      <c r="C28" s="18"/>
      <c r="D28" s="18"/>
      <c r="E28" s="18"/>
      <c r="F28" s="20"/>
      <c r="G28" s="16"/>
      <c r="H28" s="18"/>
      <c r="I28" s="18"/>
      <c r="J28" s="18"/>
      <c r="K28" s="18"/>
      <c r="L28" s="20"/>
      <c r="M28" s="16"/>
      <c r="N28" s="18"/>
      <c r="O28" s="18"/>
      <c r="P28" s="18"/>
    </row>
  </sheetData>
  <mergeCells count="1">
    <mergeCell ref="A1:O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