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dell\Desktop\Excel\Handex Excel\Ders3\"/>
    </mc:Choice>
  </mc:AlternateContent>
  <xr:revisionPtr revIDLastSave="0" documentId="13_ncr:1_{F272AFEB-82C7-43FA-9AA2-7E97A1D6259D}" xr6:coauthVersionLast="45" xr6:coauthVersionMax="47" xr10:uidLastSave="{00000000-0000-0000-0000-000000000000}"/>
  <bookViews>
    <workbookView xWindow="-120" yWindow="-120" windowWidth="20730" windowHeight="11160" tabRatio="800" firstSheet="2" activeTab="3" xr2:uid="{61D60B1D-A913-475C-B5FA-607BD3CFD1BF}"/>
  </bookViews>
  <sheets>
    <sheet name="HANDEX" sheetId="21" r:id="rId1"/>
    <sheet name="Məlumat bazası" sheetId="6" r:id="rId2"/>
    <sheet name="TEXT formulas" sheetId="20" r:id="rId3"/>
    <sheet name="Text" sheetId="24" r:id="rId4"/>
    <sheet name="Məlumat bazası (2)" sheetId="22" r:id="rId5"/>
    <sheet name="Məlumat bazası (3)" sheetId="23" r:id="rId6"/>
    <sheet name="TEXT,FİXED" sheetId="7" r:id="rId7"/>
    <sheet name="VALUE Practise" sheetId="10" r:id="rId8"/>
    <sheet name="PRACTİSE" sheetId="8" r:id="rId9"/>
    <sheet name="REPLACE,SUBSTİTUTE" sheetId="1" r:id="rId10"/>
    <sheet name="&quot;&quot; və &quot; &quot; arasında fərq" sheetId="9" r:id="rId11"/>
  </sheets>
  <definedNames>
    <definedName name="_xlnm._FilterDatabase" localSheetId="1" hidden="1">'Məlumat bazası'!$C$1:$H$29</definedName>
    <definedName name="_xlnm._FilterDatabase" localSheetId="4" hidden="1">'Məlumat bazası (2)'!$C$1:$H$29</definedName>
    <definedName name="_xlnm._FilterDatabase" localSheetId="5" hidden="1">'Məlumat bazası (3)'!$C$1:$H$29</definedName>
    <definedName name="merge">#REF!</definedName>
    <definedName name="merge2">#REF!</definedName>
    <definedName name="merge3">#REF!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0" i="24" l="1"/>
  <c r="E14" i="1" l="1"/>
  <c r="E15" i="1"/>
  <c r="E16" i="1"/>
  <c r="E17" i="1"/>
  <c r="E18" i="1"/>
  <c r="E19" i="1"/>
  <c r="E20" i="1"/>
  <c r="E21" i="1"/>
  <c r="E22" i="1"/>
  <c r="D15" i="1"/>
  <c r="D16" i="1"/>
  <c r="D17" i="1"/>
  <c r="D18" i="1"/>
  <c r="D19" i="1"/>
  <c r="D20" i="1"/>
  <c r="D21" i="1"/>
  <c r="D22" i="1"/>
  <c r="D14" i="1"/>
  <c r="D19" i="24" l="1"/>
  <c r="C19" i="24"/>
  <c r="C18" i="24"/>
  <c r="B8" i="8" l="1"/>
  <c r="A8" i="8"/>
  <c r="B7" i="8"/>
  <c r="B6" i="8"/>
  <c r="C15" i="1" l="1"/>
  <c r="C16" i="1"/>
  <c r="C17" i="1"/>
  <c r="C18" i="1"/>
  <c r="C19" i="1"/>
  <c r="C20" i="1"/>
  <c r="C21" i="1"/>
  <c r="C22" i="1"/>
  <c r="C14" i="1"/>
  <c r="B15" i="1"/>
  <c r="B16" i="1"/>
  <c r="B17" i="1"/>
  <c r="B18" i="1"/>
  <c r="B19" i="1"/>
  <c r="B20" i="1"/>
  <c r="B21" i="1"/>
  <c r="B22" i="1"/>
  <c r="B14" i="1"/>
  <c r="B17" i="24" l="1"/>
  <c r="C17" i="24"/>
  <c r="C16" i="24" l="1"/>
  <c r="C15" i="24"/>
  <c r="C14" i="24"/>
  <c r="E13" i="24" l="1"/>
  <c r="E19" i="24"/>
  <c r="E18" i="24"/>
  <c r="E17" i="24"/>
  <c r="D13" i="24"/>
  <c r="C13" i="24"/>
  <c r="B13" i="24"/>
  <c r="E15" i="24"/>
  <c r="I12" i="24" l="1"/>
  <c r="K12" i="24"/>
  <c r="J12" i="24"/>
  <c r="J11" i="24"/>
  <c r="K11" i="24" l="1"/>
  <c r="E11" i="24"/>
  <c r="F11" i="24"/>
  <c r="C11" i="24"/>
  <c r="B11" i="24"/>
  <c r="M10" i="24"/>
  <c r="L10" i="24"/>
  <c r="D10" i="24"/>
  <c r="C10" i="24"/>
  <c r="B10" i="24"/>
  <c r="E6" i="24"/>
  <c r="C6" i="24"/>
  <c r="B6" i="24"/>
  <c r="C5" i="24"/>
  <c r="B5" i="24"/>
  <c r="D4" i="24"/>
  <c r="B4" i="24"/>
  <c r="D3" i="24"/>
  <c r="B3" i="24"/>
  <c r="D2" i="24"/>
  <c r="B2" i="24"/>
  <c r="F29" i="23" l="1"/>
  <c r="F28" i="23"/>
  <c r="F27" i="23"/>
  <c r="F26" i="23"/>
  <c r="F25" i="23"/>
  <c r="F24" i="23"/>
  <c r="F23" i="23"/>
  <c r="F22" i="23"/>
  <c r="F21" i="23"/>
  <c r="F20" i="23"/>
  <c r="F19" i="23"/>
  <c r="F18" i="23"/>
  <c r="F17" i="23"/>
  <c r="F16" i="23"/>
  <c r="F15" i="23"/>
  <c r="F14" i="23"/>
  <c r="F13" i="23"/>
  <c r="F12" i="23"/>
  <c r="F11" i="23"/>
  <c r="F10" i="23"/>
  <c r="F9" i="23"/>
  <c r="F8" i="23"/>
  <c r="F7" i="23"/>
  <c r="F6" i="23"/>
  <c r="F5" i="23"/>
  <c r="F4" i="23"/>
  <c r="F3" i="23"/>
  <c r="F2" i="23"/>
  <c r="I2" i="22" l="1"/>
  <c r="I3" i="22"/>
  <c r="I4" i="22"/>
  <c r="I5" i="22"/>
  <c r="I6" i="22"/>
  <c r="I7" i="22"/>
  <c r="I8" i="22"/>
  <c r="I9" i="22"/>
  <c r="I10" i="22"/>
  <c r="I11" i="22"/>
  <c r="I12" i="22"/>
  <c r="I13" i="22"/>
  <c r="I14" i="22"/>
  <c r="I15" i="22"/>
  <c r="I16" i="22"/>
  <c r="I17" i="22"/>
  <c r="I18" i="22"/>
  <c r="I19" i="22"/>
  <c r="I20" i="22"/>
  <c r="I21" i="22"/>
  <c r="I22" i="22"/>
  <c r="I23" i="22"/>
  <c r="I24" i="22"/>
  <c r="I25" i="22"/>
  <c r="I26" i="22"/>
  <c r="I27" i="22"/>
  <c r="I28" i="22"/>
  <c r="I29" i="22"/>
  <c r="I30" i="22"/>
  <c r="J12" i="22"/>
  <c r="J4" i="22"/>
  <c r="J5" i="22"/>
  <c r="J6" i="22"/>
  <c r="J7" i="22"/>
  <c r="J8" i="22"/>
  <c r="J9" i="22"/>
  <c r="J3" i="22"/>
  <c r="J2" i="22"/>
  <c r="H30" i="22"/>
  <c r="F29" i="22"/>
  <c r="F28" i="22"/>
  <c r="F27" i="22"/>
  <c r="F26" i="22"/>
  <c r="F25" i="22"/>
  <c r="F24" i="22"/>
  <c r="F23" i="22"/>
  <c r="F22" i="22"/>
  <c r="F21" i="22"/>
  <c r="F20" i="22"/>
  <c r="F19" i="22"/>
  <c r="F18" i="22"/>
  <c r="F17" i="22"/>
  <c r="F16" i="22"/>
  <c r="F15" i="22"/>
  <c r="F14" i="22"/>
  <c r="F13" i="22"/>
  <c r="F12" i="22"/>
  <c r="F11" i="22"/>
  <c r="F10" i="22"/>
  <c r="F9" i="22"/>
  <c r="F8" i="22"/>
  <c r="F7" i="22"/>
  <c r="F6" i="22"/>
  <c r="F5" i="22"/>
  <c r="F4" i="22"/>
  <c r="F3" i="22"/>
  <c r="F2" i="22"/>
  <c r="C11" i="20" l="1"/>
  <c r="C12" i="20"/>
  <c r="C13" i="20"/>
  <c r="C14" i="20"/>
  <c r="C15" i="20"/>
  <c r="C16" i="20"/>
  <c r="E16" i="20"/>
  <c r="C17" i="20"/>
  <c r="B18" i="20"/>
  <c r="C19" i="20"/>
  <c r="B22" i="20"/>
  <c r="B23" i="20"/>
  <c r="B24" i="20" s="1"/>
  <c r="C24" i="20"/>
  <c r="F2" i="6"/>
  <c r="F3" i="6"/>
  <c r="F4" i="6"/>
  <c r="F5" i="6"/>
  <c r="F6" i="6"/>
  <c r="F7" i="6"/>
  <c r="F8" i="6"/>
  <c r="F9" i="6"/>
  <c r="F10" i="6"/>
  <c r="F11" i="6"/>
  <c r="F12" i="6"/>
  <c r="F13" i="6"/>
  <c r="F14" i="6"/>
  <c r="F15" i="6"/>
  <c r="F16" i="6"/>
  <c r="F17" i="6"/>
  <c r="F18" i="6"/>
  <c r="F19" i="6"/>
  <c r="F20" i="6"/>
  <c r="F21" i="6"/>
  <c r="F22" i="6"/>
  <c r="F23" i="6"/>
  <c r="F24" i="6"/>
  <c r="F25" i="6"/>
  <c r="F26" i="6"/>
  <c r="F27" i="6"/>
  <c r="F28" i="6"/>
  <c r="F29" i="6"/>
  <c r="D4" i="9"/>
  <c r="D3" i="9"/>
  <c r="D4" i="7"/>
  <c r="A3" i="7"/>
  <c r="A4" i="7"/>
  <c r="A5" i="7"/>
  <c r="A6" i="7"/>
  <c r="A2" i="7"/>
  <c r="A7" i="7" s="1"/>
  <c r="B7" i="7"/>
  <c r="B1" i="10"/>
  <c r="E2" i="1"/>
  <c r="E3" i="1"/>
  <c r="E4" i="1"/>
  <c r="E5" i="1"/>
  <c r="E6" i="1"/>
  <c r="E7" i="1"/>
  <c r="E8" i="1"/>
  <c r="E9" i="1"/>
  <c r="E10" i="1"/>
  <c r="D3" i="1"/>
  <c r="D4" i="1"/>
  <c r="D5" i="1"/>
  <c r="D6" i="1"/>
  <c r="D7" i="1"/>
  <c r="D8" i="1"/>
  <c r="D9" i="1"/>
  <c r="D10" i="1"/>
  <c r="D2" i="1"/>
  <c r="C2" i="1"/>
  <c r="C3" i="1"/>
  <c r="C4" i="1"/>
  <c r="C5" i="1"/>
  <c r="C6" i="1"/>
  <c r="C7" i="1"/>
  <c r="C8" i="1"/>
  <c r="C9" i="1"/>
  <c r="C10" i="1"/>
  <c r="B5" i="9"/>
  <c r="B4" i="9"/>
  <c r="B3" i="1"/>
  <c r="B4" i="1"/>
  <c r="B5" i="1"/>
  <c r="B6" i="1"/>
  <c r="B7" i="1"/>
  <c r="B8" i="1"/>
  <c r="B9" i="1"/>
  <c r="B10" i="1"/>
  <c r="B2" i="1"/>
  <c r="A1" i="8"/>
</calcChain>
</file>

<file path=xl/sharedStrings.xml><?xml version="1.0" encoding="utf-8"?>
<sst xmlns="http://schemas.openxmlformats.org/spreadsheetml/2006/main" count="499" uniqueCount="179">
  <si>
    <t>Məhsulun kodu</t>
  </si>
  <si>
    <t>ABC-29-2019</t>
  </si>
  <si>
    <t>ABC-30-2019</t>
  </si>
  <si>
    <t>ABC-33-2019</t>
  </si>
  <si>
    <t>ABC-54-2019</t>
  </si>
  <si>
    <t>ABD-18-2019</t>
  </si>
  <si>
    <t>ABE-43-2019</t>
  </si>
  <si>
    <t>ABO-49-2019</t>
  </si>
  <si>
    <t>ABZ-31-2019</t>
  </si>
  <si>
    <t>AAA-00-2020</t>
  </si>
  <si>
    <t>00-2020</t>
  </si>
  <si>
    <t>AAA002020</t>
  </si>
  <si>
    <t>AAA002019</t>
  </si>
  <si>
    <t>ABA-07-2019</t>
  </si>
  <si>
    <t>+</t>
  </si>
  <si>
    <t>İşçi nömrəsi</t>
  </si>
  <si>
    <t>Soyad &amp; Ad</t>
  </si>
  <si>
    <t>Departament</t>
  </si>
  <si>
    <t>Vəzifə</t>
  </si>
  <si>
    <t>Maaşı</t>
  </si>
  <si>
    <t>Doğulduğu rayon</t>
  </si>
  <si>
    <t>İşə Giriş tarixi</t>
  </si>
  <si>
    <t xml:space="preserve">Afaq Babaşlı </t>
  </si>
  <si>
    <t>Audit</t>
  </si>
  <si>
    <t>Mütəxəssis</t>
  </si>
  <si>
    <t>Lerik</t>
  </si>
  <si>
    <t>Adilə Babayeva</t>
  </si>
  <si>
    <t>İnsan resursları</t>
  </si>
  <si>
    <t>Təlim üzrə koordinator</t>
  </si>
  <si>
    <t>Ağstafa</t>
  </si>
  <si>
    <t>Akif Kərimov</t>
  </si>
  <si>
    <t>Maliyyə və uçot</t>
  </si>
  <si>
    <t>Gədəbəy</t>
  </si>
  <si>
    <t>Akif Ismayılov</t>
  </si>
  <si>
    <t>KSƏTƏMM</t>
  </si>
  <si>
    <t>Oğuz</t>
  </si>
  <si>
    <t>Leyla Cəfərova</t>
  </si>
  <si>
    <t>Mühasib</t>
  </si>
  <si>
    <t>Şəki</t>
  </si>
  <si>
    <t>Adilə Eldarova</t>
  </si>
  <si>
    <t>Daxili auditor</t>
  </si>
  <si>
    <t>Yardımlı</t>
  </si>
  <si>
    <t>Adilə Əliyeva</t>
  </si>
  <si>
    <t>Aparıcı mütəxəssis</t>
  </si>
  <si>
    <t>Ağsu</t>
  </si>
  <si>
    <t>Aydın Rüstəmzadə</t>
  </si>
  <si>
    <t xml:space="preserve">Təchizat </t>
  </si>
  <si>
    <t>Qazax</t>
  </si>
  <si>
    <t>Aytən Mustafayeva</t>
  </si>
  <si>
    <t>Mühəndis</t>
  </si>
  <si>
    <t>Beyləqan</t>
  </si>
  <si>
    <t>Fəridə Tağıyeva</t>
  </si>
  <si>
    <t>Texniki şöbə</t>
  </si>
  <si>
    <t>Kürdəmir</t>
  </si>
  <si>
    <t>Namiq Imamov</t>
  </si>
  <si>
    <t>İnformasiya texnologiyaları</t>
  </si>
  <si>
    <t>Sistem inzibatçısı</t>
  </si>
  <si>
    <t>Göyçay</t>
  </si>
  <si>
    <t>Natiq Ismayilov</t>
  </si>
  <si>
    <t>Risklərin idarə edilməsi</t>
  </si>
  <si>
    <t>Novruz Əhmədov</t>
  </si>
  <si>
    <t>İctimaiyyətlə əlaqələr</t>
  </si>
  <si>
    <t>Siyəzən</t>
  </si>
  <si>
    <t>Rüfət Əzizov</t>
  </si>
  <si>
    <t>Layihələrin idarə edilməsi</t>
  </si>
  <si>
    <t>Layihə üzrə koordinator</t>
  </si>
  <si>
    <t>Sahib Əhmədov</t>
  </si>
  <si>
    <t>Sənan Ibadov</t>
  </si>
  <si>
    <t>Şahəddin Ağayev</t>
  </si>
  <si>
    <t>İqtisadçı</t>
  </si>
  <si>
    <t>Teymur Xanməmmədov</t>
  </si>
  <si>
    <t>Tamerlan Əliyev</t>
  </si>
  <si>
    <t>Naxçıvan (şəhər)</t>
  </si>
  <si>
    <t>Vadim Ələkbərov</t>
  </si>
  <si>
    <t>Qax</t>
  </si>
  <si>
    <t>Vaqif Əliyev</t>
  </si>
  <si>
    <t>Zaqatala</t>
  </si>
  <si>
    <t>Vüqar Əliyev</t>
  </si>
  <si>
    <t>Saatlı</t>
  </si>
  <si>
    <t>Vüqar Səmədli</t>
  </si>
  <si>
    <t>Göygöl</t>
  </si>
  <si>
    <t>Aftandil Baxşəliyev</t>
  </si>
  <si>
    <t>Şamaxı</t>
  </si>
  <si>
    <t>Akif Əmrahov</t>
  </si>
  <si>
    <t>Ucar</t>
  </si>
  <si>
    <t>Akif Qürbətov</t>
  </si>
  <si>
    <t>Ağdaş</t>
  </si>
  <si>
    <t>Aliyə Ismayilova</t>
  </si>
  <si>
    <t>Mütəxəssis (ictimaiyyətlə əlaqələr üzrə)</t>
  </si>
  <si>
    <t>Şuşa</t>
  </si>
  <si>
    <t>Aydın Ələkbərov</t>
  </si>
  <si>
    <t>Xırdalan</t>
  </si>
  <si>
    <t>9</t>
  </si>
  <si>
    <t>Ədəd</t>
  </si>
  <si>
    <t>FİXED</t>
  </si>
  <si>
    <t>Azərbaycan</t>
  </si>
  <si>
    <t>əliyeva elmira</t>
  </si>
  <si>
    <t>ƏLİYEVA ELMİRA</t>
  </si>
  <si>
    <t>" "</t>
  </si>
  <si>
    <t>""</t>
  </si>
  <si>
    <t>.</t>
  </si>
  <si>
    <t xml:space="preserve">Rashad </t>
  </si>
  <si>
    <t>Excel        proqramı       mənim    üçün     önəmlidir</t>
  </si>
  <si>
    <t>8</t>
  </si>
  <si>
    <t>5</t>
  </si>
  <si>
    <t>6</t>
  </si>
  <si>
    <t>Rəşad-1997</t>
  </si>
  <si>
    <t>VALUE</t>
  </si>
  <si>
    <t>--</t>
  </si>
  <si>
    <t>*1</t>
  </si>
  <si>
    <t>+0</t>
  </si>
  <si>
    <t>/1</t>
  </si>
  <si>
    <t>Rəşad 1997</t>
  </si>
  <si>
    <t>Bonus</t>
  </si>
  <si>
    <r>
      <t xml:space="preserve">Text functions </t>
    </r>
    <r>
      <rPr>
        <sz val="12"/>
        <rFont val="Cambria"/>
        <family val="1"/>
      </rPr>
      <t>(Текстовые, Metin)</t>
    </r>
  </si>
  <si>
    <r>
      <rPr>
        <sz val="12"/>
        <color rgb="FFFF0000"/>
        <rFont val="Cambria"/>
        <family val="1"/>
      </rPr>
      <t>LEFT</t>
    </r>
    <r>
      <rPr>
        <sz val="12"/>
        <color theme="1"/>
        <rFont val="Cambria"/>
        <family val="1"/>
      </rPr>
      <t xml:space="preserve"> (ЛЕВСИМВ; SOLDAN)</t>
    </r>
  </si>
  <si>
    <r>
      <rPr>
        <sz val="12"/>
        <color rgb="FFFF0000"/>
        <rFont val="Cambria"/>
        <family val="1"/>
      </rPr>
      <t>RIGHT</t>
    </r>
    <r>
      <rPr>
        <sz val="12"/>
        <color theme="1"/>
        <rFont val="Cambria"/>
        <family val="1"/>
      </rPr>
      <t xml:space="preserve"> (ПРАВСИМВ; SAĞDAN)</t>
    </r>
  </si>
  <si>
    <r>
      <rPr>
        <sz val="12"/>
        <color rgb="FFFF0000"/>
        <rFont val="Cambria"/>
        <family val="1"/>
      </rPr>
      <t>MID</t>
    </r>
    <r>
      <rPr>
        <sz val="12"/>
        <color theme="1"/>
        <rFont val="Cambria"/>
        <family val="1"/>
      </rPr>
      <t xml:space="preserve"> (ПСТР; PARÇAAL)</t>
    </r>
  </si>
  <si>
    <r>
      <rPr>
        <sz val="12"/>
        <color rgb="FFFF0000"/>
        <rFont val="Cambria"/>
        <family val="1"/>
      </rPr>
      <t>LEN</t>
    </r>
    <r>
      <rPr>
        <sz val="12"/>
        <color theme="1"/>
        <rFont val="Cambria"/>
        <family val="1"/>
      </rPr>
      <t xml:space="preserve"> (ДЛСТР; UZUNLUK)</t>
    </r>
  </si>
  <si>
    <r>
      <rPr>
        <sz val="12"/>
        <color rgb="FFFF0000"/>
        <rFont val="Cambria"/>
        <family val="1"/>
      </rPr>
      <t>REPT</t>
    </r>
    <r>
      <rPr>
        <sz val="12"/>
        <color theme="1"/>
        <rFont val="Cambria"/>
        <family val="1"/>
      </rPr>
      <t xml:space="preserve"> (ПОВТОР; YİNELE)</t>
    </r>
  </si>
  <si>
    <r>
      <rPr>
        <sz val="12"/>
        <color rgb="FFFF0000"/>
        <rFont val="Cambria"/>
        <family val="1"/>
      </rPr>
      <t>CONCATENATE</t>
    </r>
    <r>
      <rPr>
        <sz val="12"/>
        <color theme="1"/>
        <rFont val="Cambria"/>
        <family val="1"/>
      </rPr>
      <t xml:space="preserve"> (СЦЕПИТЬ; BİRLEŞTİR)</t>
    </r>
  </si>
  <si>
    <r>
      <rPr>
        <sz val="12"/>
        <color rgb="FFFF0000"/>
        <rFont val="Cambria"/>
        <family val="1"/>
      </rPr>
      <t>CONCAT</t>
    </r>
    <r>
      <rPr>
        <sz val="12"/>
        <color theme="1"/>
        <rFont val="Cambria"/>
        <family val="1"/>
      </rPr>
      <t xml:space="preserve"> (СЦЕП; ARALIKBİRLEŞTİR)</t>
    </r>
  </si>
  <si>
    <r>
      <rPr>
        <sz val="12"/>
        <color rgb="FFFF0000"/>
        <rFont val="Cambria"/>
        <family val="1"/>
      </rPr>
      <t>TEXTJOIN</t>
    </r>
    <r>
      <rPr>
        <sz val="12"/>
        <color theme="1"/>
        <rFont val="Cambria"/>
        <family val="1"/>
      </rPr>
      <t xml:space="preserve"> (ОБЪЕДИНИТЬ; METİNBİRLEŞTİR)</t>
    </r>
  </si>
  <si>
    <r>
      <rPr>
        <sz val="12"/>
        <color rgb="FFFF0000"/>
        <rFont val="Cambria"/>
        <family val="1"/>
      </rPr>
      <t>EXACT</t>
    </r>
    <r>
      <rPr>
        <sz val="12"/>
        <color theme="1"/>
        <rFont val="Cambria"/>
        <family val="1"/>
      </rPr>
      <t xml:space="preserve"> (СОВПАД; ÖZDEŞ)</t>
    </r>
  </si>
  <si>
    <r>
      <rPr>
        <sz val="12"/>
        <color rgb="FFFF0000"/>
        <rFont val="Cambria"/>
        <family val="1"/>
      </rPr>
      <t>FIND</t>
    </r>
    <r>
      <rPr>
        <sz val="12"/>
        <color theme="1"/>
        <rFont val="Cambria"/>
        <family val="1"/>
      </rPr>
      <t xml:space="preserve"> (НАЙТИ; BUL)</t>
    </r>
  </si>
  <si>
    <r>
      <rPr>
        <sz val="12"/>
        <color rgb="FFFF0000"/>
        <rFont val="Cambria"/>
        <family val="1"/>
      </rPr>
      <t>SEARCH</t>
    </r>
    <r>
      <rPr>
        <sz val="12"/>
        <color theme="1"/>
        <rFont val="Cambria"/>
        <family val="1"/>
      </rPr>
      <t xml:space="preserve"> (ПОИСК; MBUL)</t>
    </r>
  </si>
  <si>
    <r>
      <rPr>
        <sz val="12"/>
        <color rgb="FFFF0000"/>
        <rFont val="Cambria"/>
        <family val="1"/>
      </rPr>
      <t>LOWER</t>
    </r>
    <r>
      <rPr>
        <sz val="12"/>
        <color theme="1"/>
        <rFont val="Cambria"/>
        <family val="1"/>
      </rPr>
      <t xml:space="preserve"> (СТРОЧН; KÜÇÜKHARF)</t>
    </r>
  </si>
  <si>
    <r>
      <rPr>
        <sz val="12"/>
        <color rgb="FFFF0000"/>
        <rFont val="Cambria"/>
        <family val="1"/>
      </rPr>
      <t>UPPER</t>
    </r>
    <r>
      <rPr>
        <sz val="12"/>
        <color theme="1"/>
        <rFont val="Cambria"/>
        <family val="1"/>
      </rPr>
      <t xml:space="preserve"> (ПРОПИСН; BÜYÜKHARF)</t>
    </r>
  </si>
  <si>
    <r>
      <rPr>
        <sz val="12"/>
        <color rgb="FFFF0000"/>
        <rFont val="Cambria"/>
        <family val="1"/>
      </rPr>
      <t>PROPER</t>
    </r>
    <r>
      <rPr>
        <sz val="12"/>
        <color theme="1"/>
        <rFont val="Cambria"/>
        <family val="1"/>
      </rPr>
      <t xml:space="preserve"> (ПРОПНАЧ; YAZIM.DÜZENİ)</t>
    </r>
  </si>
  <si>
    <r>
      <rPr>
        <sz val="12"/>
        <color rgb="FFFF0000"/>
        <rFont val="Cambria"/>
        <family val="1"/>
      </rPr>
      <t>REPLACE</t>
    </r>
    <r>
      <rPr>
        <sz val="12"/>
        <color theme="1"/>
        <rFont val="Cambria"/>
        <family val="1"/>
      </rPr>
      <t xml:space="preserve"> (ЗАМЕНИТЬ; DEĞİŞTİR)</t>
    </r>
  </si>
  <si>
    <r>
      <rPr>
        <sz val="12"/>
        <color rgb="FFFF0000"/>
        <rFont val="Cambria"/>
        <family val="1"/>
      </rPr>
      <t>SUBSTITUTE</t>
    </r>
    <r>
      <rPr>
        <sz val="12"/>
        <color theme="1"/>
        <rFont val="Cambria"/>
        <family val="1"/>
      </rPr>
      <t xml:space="preserve"> (ПОДСТАВИТЬ; YERİNEKOY)</t>
    </r>
  </si>
  <si>
    <r>
      <rPr>
        <sz val="12"/>
        <color rgb="FFFF0000"/>
        <rFont val="Cambria"/>
        <family val="1"/>
      </rPr>
      <t>TRIM</t>
    </r>
    <r>
      <rPr>
        <sz val="12"/>
        <color theme="1"/>
        <rFont val="Cambria"/>
        <family val="1"/>
      </rPr>
      <t xml:space="preserve"> (СЖПРОБЕЛЫ; KIRP)</t>
    </r>
  </si>
  <si>
    <r>
      <rPr>
        <sz val="12"/>
        <color rgb="FFFF0000"/>
        <rFont val="Cambria"/>
        <family val="1"/>
      </rPr>
      <t>TEXT</t>
    </r>
    <r>
      <rPr>
        <sz val="12"/>
        <color theme="1"/>
        <rFont val="Cambria"/>
        <family val="1"/>
      </rPr>
      <t xml:space="preserve">  (ТЕКСТ; METNEÇEVİR)</t>
    </r>
  </si>
  <si>
    <r>
      <rPr>
        <sz val="12"/>
        <color rgb="FFFF0000"/>
        <rFont val="Cambria"/>
        <family val="1"/>
      </rPr>
      <t>VALUE</t>
    </r>
    <r>
      <rPr>
        <sz val="12"/>
        <color theme="1"/>
        <rFont val="Cambria"/>
        <family val="1"/>
      </rPr>
      <t xml:space="preserve"> (ЗНАЧЕН; SAYIYAÇEVİR)</t>
    </r>
  </si>
  <si>
    <r>
      <rPr>
        <sz val="12"/>
        <color rgb="FFFF0000"/>
        <rFont val="Cambria"/>
        <family val="1"/>
      </rPr>
      <t>FIXED</t>
    </r>
    <r>
      <rPr>
        <sz val="12"/>
        <color theme="1"/>
        <rFont val="Cambria"/>
        <family val="1"/>
      </rPr>
      <t xml:space="preserve"> (ФИКСИРОВАННЫЙ; SAYIDÜZENLE)</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</si>
  <si>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</si>
  <si>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</si>
  <si>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</si>
  <si>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</si>
  <si>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</si>
  <si>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</si>
  <si>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</si>
  <si>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</si>
  <si>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</si>
  <si>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</si>
  <si>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Total</t>
  </si>
  <si>
    <t>Bonus2</t>
  </si>
  <si>
    <t>LEFT</t>
  </si>
  <si>
    <t>optional parameter</t>
  </si>
  <si>
    <t>Microsoft Office Specialist Expert</t>
  </si>
  <si>
    <t>RIGHT</t>
  </si>
  <si>
    <t>MID</t>
  </si>
  <si>
    <t>LEN</t>
  </si>
  <si>
    <t xml:space="preserve"> ?&gt;&lt;()*&amp;$</t>
  </si>
  <si>
    <t>REPT</t>
  </si>
  <si>
    <t>*</t>
  </si>
  <si>
    <t>CONCATENATE</t>
  </si>
  <si>
    <t>CONCAT</t>
  </si>
  <si>
    <t>TEXTJOIN</t>
  </si>
  <si>
    <t>EXACT</t>
  </si>
  <si>
    <t>excel</t>
  </si>
  <si>
    <t xml:space="preserve">excel </t>
  </si>
  <si>
    <t>Excel</t>
  </si>
  <si>
    <t>FIND</t>
  </si>
  <si>
    <t>Azerbaycan</t>
  </si>
  <si>
    <t>SEARCH</t>
  </si>
  <si>
    <t> LEFT+FIND (SEARCH)</t>
  </si>
  <si>
    <t>Idrak Seyfullayev Hatem oglu</t>
  </si>
  <si>
    <t>LOWER</t>
  </si>
  <si>
    <t>UPPER</t>
  </si>
  <si>
    <t>PROPER</t>
  </si>
  <si>
    <t>Əliyev Elmira</t>
  </si>
  <si>
    <t>əliyev elmira</t>
  </si>
  <si>
    <t>FIND+LOWER</t>
  </si>
  <si>
    <t>REPLACE</t>
  </si>
  <si>
    <t>SUBSTITUTE</t>
  </si>
  <si>
    <t>Rashad Toshiba</t>
  </si>
  <si>
    <t>TRIM</t>
  </si>
  <si>
    <t>Men     Seyfullayev     Idrakam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</si>
</sst>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Arial"/>
      <family val="2"/>
      <charset val="186"/>
    </font>
    <font>
      <sz val="11"/>
      <color theme="1"/>
      <name val="Calibri"/>
      <family val="2"/>
      <charset val="186"/>
      <scheme val="minor"/>
    </font>
    <font>
      <sz val="8"/>
      <name val="Arial"/>
      <family val="2"/>
      <charset val="186"/>
    </font>
    <font>
      <sz val="12"/>
      <color theme="1"/>
      <name val="Arial"/>
      <family val="2"/>
      <charset val="186"/>
    </font>
    <font>
      <sz val="12"/>
      <color theme="1"/>
      <name val="Cambria"/>
      <family val="1"/>
    </font>
    <font>
      <sz val="18"/>
      <color theme="1"/>
      <name val="Calibri"/>
      <family val="2"/>
      <charset val="186"/>
      <scheme val="minor"/>
    </font>
    <font>
      <sz val="12"/>
      <color theme="1"/>
      <name val="Arial"/>
      <family val="2"/>
    </font>
    <font>
      <b/>
      <sz val="12"/>
      <color theme="0"/>
      <name val="Arial"/>
      <family val="2"/>
      <charset val="186"/>
    </font>
    <font>
      <sz val="12"/>
      <color rgb="FFFF0000"/>
      <name val="Cambria"/>
      <family val="1"/>
    </font>
    <font>
      <sz val="12"/>
      <name val="Cambria"/>
      <family val="1"/>
    </font>
    <font>
      <sz val="11"/>
      <color theme="1"/>
      <name val="Cambria"/>
      <family val="1"/>
    </font>
    <font>
      <sz val="13"/>
      <color theme="1"/>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
      <b/>
      <sz val="11"/>
      <color theme="1"/>
      <name val="Calibri"/>
      <family val="2"/>
      <scheme val="minor"/>
    </font>
    <font>
      <b/>
      <sz val="12"/>
      <color theme="1"/>
      <name val="Calibri"/>
      <family val="2"/>
      <scheme val="minor"/>
    </font>
    <font>
      <b/>
      <sz val="12"/>
      <color rgb="FF0F0F0F"/>
      <name val="Arial"/>
      <family val="2"/>
    </font>
  </fonts>
  <fills count="10">
    <fill>
      <patternFill patternType="none"/>
    </fill>
    <fill>
      <patternFill patternType="gray125"/>
    </fill>
    <fill>
      <patternFill patternType="solid">
        <fgColor theme="3" tint="0.79998168889431442"/>
        <bgColor indexed="64"/>
      </patternFill>
    </fill>
    <fill>
      <patternFill patternType="solid">
        <fgColor theme="0"/>
        <bgColor theme="4" tint="0.79998168889431442"/>
      </patternFill>
    </fill>
    <fill>
      <patternFill patternType="solid">
        <fgColor theme="0" tint="-0.14999847407452621"/>
        <bgColor indexed="64"/>
      </patternFill>
    </fill>
    <fill>
      <patternFill patternType="solid">
        <fgColor theme="9"/>
        <bgColor theme="9"/>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theme="0" tint="-0.14999847407452621"/>
      </patternFill>
    </fill>
  </fills>
  <borders count="11">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medium">
        <color theme="1"/>
      </top>
      <bottom/>
      <diagonal/>
    </border>
    <border>
      <left style="thin">
        <color theme="4" tint="0.39997558519241921"/>
      </left>
      <right/>
      <top style="medium">
        <color theme="1"/>
      </top>
      <bottom/>
      <diagonal/>
    </border>
    <border>
      <left/>
      <right style="thin">
        <color theme="4" tint="0.39997558519241921"/>
      </right>
      <top style="medium">
        <color theme="1"/>
      </top>
      <bottom/>
      <diagonal/>
    </border>
    <border>
      <left/>
      <right style="thin">
        <color theme="4" tint="0.39997558519241921"/>
      </right>
      <top style="thin">
        <color theme="4" tint="0.39997558519241921"/>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top style="double">
        <color theme="1"/>
      </top>
      <bottom/>
      <diagonal/>
    </border>
  </borders>
  <cellStyleXfs count="5">
    <xf numFmtId="0" fontId="0" fillId="0" borderId="0"/>
    <xf numFmtId="0" fontId="1" fillId="0" borderId="0"/>
    <xf numFmtId="0" fontId="3" fillId="0" borderId="0"/>
    <xf numFmtId="0" fontId="11" fillId="0" borderId="0"/>
    <xf numFmtId="0" fontId="18" fillId="0" borderId="0" applyNumberFormat="0" applyFill="0" applyBorder="0" applyAlignment="0" applyProtection="0"/>
  </cellStyleXfs>
  <cellXfs count="62">
    <xf numFmtId="0" fontId="0" fillId="0" borderId="0" xfId="0"/>
    <xf numFmtId="0" fontId="1" fillId="2" borderId="1" xfId="1" applyFill="1" applyBorder="1" applyAlignment="1">
      <alignment horizontal="center" vertical="center" wrapText="1"/>
    </xf>
    <xf numFmtId="0" fontId="1" fillId="0" borderId="0" xfId="1" applyAlignment="1">
      <alignment horizontal="center" vertical="center"/>
    </xf>
    <xf numFmtId="0" fontId="1" fillId="0" borderId="0" xfId="1"/>
    <xf numFmtId="0" fontId="1" fillId="3" borderId="2" xfId="1" applyFill="1" applyBorder="1" applyAlignment="1">
      <alignment horizontal="left" vertical="center"/>
    </xf>
    <xf numFmtId="0" fontId="1" fillId="0" borderId="0" xfId="1" applyAlignment="1">
      <alignment horizontal="left"/>
    </xf>
    <xf numFmtId="0" fontId="5" fillId="0" borderId="0" xfId="1" applyFont="1"/>
    <xf numFmtId="0" fontId="1" fillId="0" borderId="0" xfId="1" applyAlignment="1">
      <alignment horizontal="center" wrapText="1"/>
    </xf>
    <xf numFmtId="14" fontId="1" fillId="0" borderId="0" xfId="1" applyNumberFormat="1"/>
    <xf numFmtId="0" fontId="0" fillId="0" borderId="0" xfId="0" quotePrefix="1"/>
    <xf numFmtId="2" fontId="0" fillId="0" borderId="0" xfId="0" applyNumberFormat="1"/>
    <xf numFmtId="0" fontId="6" fillId="0" borderId="2" xfId="0" applyFont="1" applyBorder="1" applyAlignment="1">
      <alignment horizontal="center" vertical="center"/>
    </xf>
    <xf numFmtId="0" fontId="6" fillId="4" borderId="2" xfId="0" applyFont="1" applyFill="1" applyBorder="1" applyAlignment="1">
      <alignment horizontal="center" vertical="center"/>
    </xf>
    <xf numFmtId="0" fontId="6" fillId="0" borderId="3" xfId="0" applyFont="1" applyBorder="1" applyAlignment="1">
      <alignment horizontal="center" vertical="center"/>
    </xf>
    <xf numFmtId="0" fontId="0" fillId="0" borderId="0" xfId="0" applyAlignment="1">
      <alignment wrapText="1"/>
    </xf>
    <xf numFmtId="0" fontId="6" fillId="4" borderId="2" xfId="0" applyFont="1" applyFill="1" applyBorder="1" applyAlignment="1">
      <alignment horizontal="left" vertical="center"/>
    </xf>
    <xf numFmtId="0" fontId="6" fillId="0" borderId="2" xfId="0" applyFont="1" applyBorder="1" applyAlignment="1">
      <alignment horizontal="left" vertical="center"/>
    </xf>
    <xf numFmtId="0" fontId="7" fillId="5" borderId="4" xfId="0" applyFont="1" applyFill="1" applyBorder="1"/>
    <xf numFmtId="0" fontId="7" fillId="5" borderId="5" xfId="0" applyFont="1" applyFill="1" applyBorder="1"/>
    <xf numFmtId="0" fontId="0" fillId="6" borderId="5" xfId="0" applyFill="1" applyBorder="1"/>
    <xf numFmtId="0" fontId="0" fillId="6" borderId="4" xfId="0" applyFill="1" applyBorder="1"/>
    <xf numFmtId="0" fontId="0" fillId="0" borderId="8" xfId="0" applyBorder="1"/>
    <xf numFmtId="0" fontId="0" fillId="0" borderId="9" xfId="0" applyBorder="1"/>
    <xf numFmtId="0" fontId="0" fillId="6" borderId="8" xfId="0" applyFill="1" applyBorder="1"/>
    <xf numFmtId="0" fontId="0" fillId="6" borderId="9" xfId="0" applyFill="1" applyBorder="1"/>
    <xf numFmtId="14" fontId="7" fillId="5" borderId="6" xfId="0" applyNumberFormat="1" applyFont="1" applyFill="1" applyBorder="1"/>
    <xf numFmtId="14" fontId="0" fillId="6" borderId="6" xfId="0" applyNumberFormat="1" applyFill="1" applyBorder="1"/>
    <xf numFmtId="14" fontId="0" fillId="0" borderId="7" xfId="0" applyNumberFormat="1" applyBorder="1"/>
    <xf numFmtId="14" fontId="0" fillId="6" borderId="7" xfId="0" applyNumberFormat="1" applyFill="1" applyBorder="1"/>
    <xf numFmtId="0" fontId="3" fillId="0" borderId="0" xfId="2"/>
    <xf numFmtId="49" fontId="3" fillId="0" borderId="0" xfId="2" applyNumberFormat="1"/>
    <xf numFmtId="0" fontId="3" fillId="0" borderId="0" xfId="2" quotePrefix="1"/>
    <xf numFmtId="0" fontId="4" fillId="4" borderId="0" xfId="2" applyFont="1" applyFill="1"/>
    <xf numFmtId="14" fontId="3" fillId="0" borderId="0" xfId="2" applyNumberFormat="1"/>
    <xf numFmtId="0" fontId="3" fillId="0" borderId="0" xfId="2" applyAlignment="1">
      <alignment wrapText="1"/>
    </xf>
    <xf numFmtId="0" fontId="8" fillId="7" borderId="0" xfId="0" applyFont="1" applyFill="1"/>
    <xf numFmtId="0" fontId="4" fillId="0" borderId="0" xfId="0" applyFont="1"/>
    <xf numFmtId="0" fontId="4" fillId="4" borderId="0" xfId="0" applyFont="1" applyFill="1"/>
    <xf numFmtId="0" fontId="10" fillId="0" borderId="0" xfId="0" applyFont="1"/>
    <xf numFmtId="0" fontId="11" fillId="8" borderId="0" xfId="3" applyFill="1"/>
    <xf numFmtId="0" fontId="14" fillId="8" borderId="0" xfId="3" applyFont="1" applyFill="1"/>
    <xf numFmtId="0" fontId="15" fillId="8" borderId="0" xfId="3" applyFont="1" applyFill="1"/>
    <xf numFmtId="0" fontId="17" fillId="8" borderId="0" xfId="3" applyFont="1" applyFill="1"/>
    <xf numFmtId="0" fontId="0" fillId="9" borderId="0" xfId="0" applyFont="1" applyFill="1"/>
    <xf numFmtId="0" fontId="0" fillId="0" borderId="0" xfId="0" applyFont="1"/>
    <xf numFmtId="0" fontId="0" fillId="9" borderId="4" xfId="0" applyFont="1" applyFill="1" applyBorder="1"/>
    <xf numFmtId="0" fontId="7" fillId="5" borderId="0" xfId="0" applyFont="1" applyFill="1"/>
    <xf numFmtId="0" fontId="7" fillId="5" borderId="0" xfId="0" applyFont="1" applyFill="1" applyBorder="1"/>
    <xf numFmtId="0" fontId="7" fillId="5" borderId="10" xfId="0" applyFont="1" applyFill="1" applyBorder="1"/>
    <xf numFmtId="0" fontId="0" fillId="0" borderId="10" xfId="0" applyFont="1" applyBorder="1"/>
    <xf numFmtId="0" fontId="7" fillId="5" borderId="0" xfId="1" applyFont="1" applyFill="1"/>
    <xf numFmtId="0" fontId="21" fillId="0" borderId="0" xfId="1" applyFont="1" applyAlignment="1">
      <alignment horizontal="center"/>
    </xf>
    <xf numFmtId="0" fontId="1" fillId="0" borderId="0" xfId="1" applyAlignment="1">
      <alignment wrapText="1"/>
    </xf>
    <xf numFmtId="0" fontId="20" fillId="0" borderId="0" xfId="1" applyFont="1"/>
    <xf numFmtId="0" fontId="10" fillId="0" borderId="0" xfId="1" applyFont="1" applyAlignment="1">
      <alignment wrapText="1"/>
    </xf>
    <xf numFmtId="0" fontId="22" fillId="0" borderId="0" xfId="0" applyFont="1" applyAlignment="1">
      <alignment vertical="center"/>
    </xf>
    <xf numFmtId="0" fontId="22" fillId="0" borderId="0" xfId="0" applyFont="1" applyAlignment="1">
      <alignment horizontal="center" vertical="center"/>
    </xf>
    <xf numFmtId="0" fontId="19" fillId="8" borderId="0" xfId="4" applyFont="1" applyFill="1" applyAlignment="1">
      <alignment horizontal="center" vertical="center"/>
    </xf>
    <xf numFmtId="0" fontId="17" fillId="8" borderId="0" xfId="3" applyFont="1" applyFill="1" applyAlignment="1">
      <alignment horizontal="center" vertical="center"/>
    </xf>
    <xf numFmtId="0" fontId="12" fillId="8" borderId="0" xfId="3" applyFont="1" applyFill="1" applyAlignment="1">
      <alignment horizontal="right" vertical="center"/>
    </xf>
    <xf numFmtId="0" fontId="13" fillId="8" borderId="0" xfId="3" applyFont="1" applyFill="1" applyAlignment="1">
      <alignment horizontal="left" wrapText="1"/>
    </xf>
    <xf numFmtId="0" fontId="16" fillId="8" borderId="0" xfId="3" applyFont="1" applyFill="1" applyAlignment="1">
      <alignment horizontal="center"/>
    </xf>
  </cellXfs>
  <cellStyles count="5">
    <cellStyle name="Hyperlink 2" xfId="4" xr:uid="{55C9D7BB-309B-4C3B-AB94-6D211A0637D5}"/>
    <cellStyle name="Normal" xfId="0" builtinId="0"/>
    <cellStyle name="Normal 2" xfId="1" xr:uid="{A5ACB6C7-1F45-47D0-9AD0-3FDD738FDF34}"/>
    <cellStyle name="Normal 2 2" xfId="2" xr:uid="{445FCF3C-0FFD-4317-A68E-C01B00C375EA}"/>
    <cellStyle name="Normal 2 2 2" xfId="3" xr:uid="{D46E443A-EDD6-4CEC-9AD7-4D02A7DB36DF}"/>
  </cellStyles>
  <dxfs count="9">
    <dxf>
      <numFmt numFmtId="0" formatCode="General"/>
    </dxf>
    <dxf>
      <font>
        <b/>
        <i val="0"/>
        <strike val="0"/>
        <condense val="0"/>
        <extend val="0"/>
        <outline val="0"/>
        <shadow val="0"/>
        <u val="none"/>
        <vertAlign val="baseline"/>
        <sz val="12"/>
        <color theme="0"/>
        <name val="Arial"/>
        <family val="2"/>
        <charset val="186"/>
        <scheme val="none"/>
      </font>
      <fill>
        <patternFill patternType="solid">
          <fgColor theme="9"/>
          <bgColor theme="9"/>
        </patternFill>
      </fill>
    </dxf>
    <dxf>
      <font>
        <b val="0"/>
        <i val="0"/>
        <strike val="0"/>
        <condense val="0"/>
        <extend val="0"/>
        <outline val="0"/>
        <shadow val="0"/>
        <u val="none"/>
        <vertAlign val="baseline"/>
        <sz val="12"/>
        <color theme="1"/>
        <name val="Arial"/>
        <family val="2"/>
        <charset val="186"/>
        <scheme val="none"/>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Arial"/>
        <family val="2"/>
        <charset val="186"/>
        <scheme val="none"/>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Arial"/>
        <family val="2"/>
        <charset val="186"/>
        <scheme val="none"/>
      </font>
      <fill>
        <patternFill patternType="solid">
          <fgColor theme="0" tint="-0.14999847407452621"/>
          <bgColor theme="0" tint="-0.14999847407452621"/>
        </patternFill>
      </fill>
    </dxf>
    <dxf>
      <font>
        <b/>
        <i val="0"/>
        <strike val="0"/>
        <condense val="0"/>
        <extend val="0"/>
        <outline val="0"/>
        <shadow val="0"/>
        <u val="none"/>
        <vertAlign val="baseline"/>
        <sz val="12"/>
        <color theme="0"/>
        <name val="Arial"/>
        <family val="2"/>
        <charset val="186"/>
        <scheme val="none"/>
      </font>
      <fill>
        <patternFill patternType="solid">
          <fgColor theme="9"/>
          <bgColor theme="9"/>
        </patternFill>
      </fill>
    </dxf>
    <dxf>
      <border outline="0">
        <top style="medium">
          <color theme="1"/>
        </top>
        <bottom style="medium">
          <color theme="1"/>
        </bottom>
      </border>
    </dxf>
    <dxf>
      <font>
        <b/>
        <i val="0"/>
        <strike val="0"/>
        <condense val="0"/>
        <extend val="0"/>
        <outline val="0"/>
        <shadow val="0"/>
        <u val="none"/>
        <vertAlign val="baseline"/>
        <sz val="12"/>
        <color theme="0"/>
        <name val="Arial"/>
        <family val="2"/>
        <charset val="186"/>
        <scheme val="none"/>
      </font>
      <fill>
        <patternFill patternType="solid">
          <fgColor theme="9"/>
          <bgColor theme="9"/>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2F8993F3-A3DC-4843-959C-9979E70D4F6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5D55C9EB-A446-4146-AED7-12CD768E19C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0773BAB2-6FE0-48A4-8BE5-52828FF4F67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BAADE8C6-5A0F-4843-B902-6A9DCF420C4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F310FE43-325F-4B27-BE63-54165F53412D}"/>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B7E2729C-906D-4489-8C4D-ED59915B90C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91398264-779F-4DCE-B6DE-36DD93A7C689}"/>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270A381-3955-4D2B-A829-87C540DE4C67}" name="Hesabat" displayName="Hesabat" ref="A1:I30" totalsRowShown="0" headerRowDxfId="7" tableBorderDxfId="6">
  <autoFilter ref="A1:I30" xr:uid="{E45761CD-1815-4BC2-BD63-52D9E7EBA512}"/>
  <tableColumns count="9">
    <tableColumn id="1" xr3:uid="{6BA7A48D-D8C3-4291-A0FB-18D590C8F5AC}" name="İşçi nömrəsi" dataDxfId="5"/>
    <tableColumn id="2" xr3:uid="{A16F2647-59C5-4B47-8A7F-36B4214C7E20}" name="Soyad &amp; Ad"/>
    <tableColumn id="3" xr3:uid="{1FDD3555-2C3F-4B47-9B96-5CB47DDB45B7}" name="Departament" dataDxfId="4"/>
    <tableColumn id="4" xr3:uid="{3CA8D9F8-1C81-4F84-8816-DE9156CD8606}" name="Vəzifə"/>
    <tableColumn id="5" xr3:uid="{6757021D-9987-4922-9F48-3E490711CFF8}" name="Maaşı" dataDxfId="3"/>
    <tableColumn id="6" xr3:uid="{216ADD0A-B4CE-4F95-AAA0-974422FB801D}" name="Bonus"/>
    <tableColumn id="7" xr3:uid="{08B52290-2CA7-498E-A6CF-8084AEB2BD22}" name="Doğulduğu rayon" dataDxfId="2"/>
    <tableColumn id="8" xr3:uid="{CA7F4A23-1D65-4C9E-8C57-744EB4CD0118}" name="İşə Giriş tarixi" dataDxfId="1"/>
    <tableColumn id="9" xr3:uid="{4B9B4034-1466-4137-AA21-1B7349A3770B}" name="Bonus2" dataDxfId="0" dataCellStyle="Normal 2">
      <calculatedColumnFormula>Hesabat[[#This Row],[Maaşı]]*50%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EE410-C9DE-43D8-B9B9-AD394D173133}">
  <sheetPr>
    <tabColor rgb="FF2988B7"/>
  </sheetPr>
  <dimension ref="A1:XFC26"/>
  <sheetViews>
    <sheetView showGridLines="0" zoomScale="70" zoomScaleNormal="70" workbookViewId="0">
      <selection activeCell="A7" sqref="A7:S7"/>
    </sheetView>
  </sheetViews>
  <sheetFormatPr defaultColWidth="0" defaultRowHeight="0" customHeight="1" zeroHeight="1" x14ac:dyDescent="0.35"/>
  <cols>
    <col min="1" max="18" width="9.77734375" style="39" customWidth="1"/>
    <col min="19" max="19" width="9.6640625" style="39" customWidth="1"/>
    <col min="20" max="16383" width="9.77734375" style="39" hidden="1"/>
    <col min="16384" max="16384" width="6.5546875" style="39" hidden="1" customWidth="1"/>
  </cols>
  <sheetData>
    <row r="1" spans="1:19" ht="18.95" customHeight="1" x14ac:dyDescent="0.35">
      <c r="B1" s="59" t="s">
        <v>135</v>
      </c>
      <c r="C1" s="59"/>
      <c r="D1" s="59"/>
      <c r="E1" s="59"/>
      <c r="F1" s="59"/>
      <c r="G1" s="59"/>
      <c r="H1" s="59"/>
      <c r="I1" s="59"/>
      <c r="J1" s="59"/>
      <c r="K1" s="59"/>
      <c r="L1" s="59"/>
      <c r="M1" s="59"/>
      <c r="N1" s="59"/>
      <c r="O1" s="59"/>
    </row>
    <row r="2" spans="1:19" ht="18.95" customHeight="1" x14ac:dyDescent="0.35">
      <c r="B2" s="59"/>
      <c r="C2" s="59"/>
      <c r="D2" s="59"/>
      <c r="E2" s="59"/>
      <c r="F2" s="59"/>
      <c r="G2" s="59"/>
      <c r="H2" s="59"/>
      <c r="I2" s="59"/>
      <c r="J2" s="59"/>
      <c r="K2" s="59"/>
      <c r="L2" s="59"/>
      <c r="M2" s="59"/>
      <c r="N2" s="59"/>
      <c r="O2" s="59"/>
    </row>
    <row r="3" spans="1:19" ht="18.95" customHeight="1" x14ac:dyDescent="0.35">
      <c r="B3" s="59"/>
      <c r="C3" s="59"/>
      <c r="D3" s="59"/>
      <c r="E3" s="59"/>
      <c r="F3" s="59"/>
      <c r="G3" s="59"/>
      <c r="H3" s="59"/>
      <c r="I3" s="59"/>
      <c r="J3" s="59"/>
      <c r="K3" s="59"/>
      <c r="L3" s="59"/>
      <c r="M3" s="59"/>
      <c r="N3" s="59"/>
      <c r="O3" s="59"/>
    </row>
    <row r="4" spans="1:19" ht="18.95" customHeight="1" x14ac:dyDescent="0.35">
      <c r="B4" s="59"/>
      <c r="C4" s="59"/>
      <c r="D4" s="59"/>
      <c r="E4" s="59"/>
      <c r="F4" s="59"/>
      <c r="G4" s="59"/>
      <c r="H4" s="59"/>
      <c r="I4" s="59"/>
      <c r="J4" s="59"/>
      <c r="K4" s="59"/>
      <c r="L4" s="59"/>
      <c r="M4" s="59"/>
      <c r="N4" s="59"/>
      <c r="O4" s="59"/>
    </row>
    <row r="5" spans="1:19" ht="18.95" customHeight="1" x14ac:dyDescent="0.35">
      <c r="B5" s="59"/>
      <c r="C5" s="59"/>
      <c r="D5" s="59"/>
      <c r="E5" s="59"/>
      <c r="F5" s="59"/>
      <c r="G5" s="59"/>
      <c r="H5" s="59"/>
      <c r="I5" s="59"/>
      <c r="J5" s="59"/>
      <c r="K5" s="59"/>
      <c r="L5" s="59"/>
      <c r="M5" s="59"/>
      <c r="N5" s="59"/>
      <c r="O5" s="59"/>
    </row>
    <row r="6" spans="1:19" ht="141.94999999999999" customHeight="1" x14ac:dyDescent="0.45">
      <c r="A6" s="60" t="s">
        <v>136</v>
      </c>
      <c r="B6" s="60"/>
      <c r="C6" s="60"/>
      <c r="D6" s="60"/>
      <c r="E6" s="60"/>
      <c r="F6" s="60"/>
      <c r="G6" s="60"/>
      <c r="H6" s="60"/>
      <c r="I6" s="60"/>
      <c r="J6" s="60"/>
      <c r="K6" s="60"/>
      <c r="L6" s="60"/>
      <c r="M6" s="60"/>
      <c r="N6" s="60"/>
      <c r="O6" s="60"/>
      <c r="P6" s="60"/>
      <c r="Q6" s="60"/>
      <c r="R6" s="60"/>
      <c r="S6" s="60"/>
    </row>
    <row r="7" spans="1:19" ht="128.65" customHeight="1" x14ac:dyDescent="0.45">
      <c r="A7" s="60" t="s">
        <v>137</v>
      </c>
      <c r="B7" s="60"/>
      <c r="C7" s="60"/>
      <c r="D7" s="60"/>
      <c r="E7" s="60"/>
      <c r="F7" s="60"/>
      <c r="G7" s="60"/>
      <c r="H7" s="60"/>
      <c r="I7" s="60"/>
      <c r="J7" s="60"/>
      <c r="K7" s="60"/>
      <c r="L7" s="60"/>
      <c r="M7" s="60"/>
      <c r="N7" s="60"/>
      <c r="O7" s="60"/>
      <c r="P7" s="60"/>
      <c r="Q7" s="60"/>
      <c r="R7" s="60"/>
      <c r="S7" s="60"/>
    </row>
    <row r="8" spans="1:19" ht="3.4" customHeight="1" x14ac:dyDescent="0.35"/>
    <row r="9" spans="1:19" ht="23.25" x14ac:dyDescent="0.35">
      <c r="A9" s="40"/>
    </row>
    <row r="10" spans="1:19" ht="25.5" x14ac:dyDescent="0.45">
      <c r="A10" s="41" t="s">
        <v>138</v>
      </c>
    </row>
    <row r="11" spans="1:19" ht="25.5" x14ac:dyDescent="0.45">
      <c r="A11" s="41" t="s">
        <v>139</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61" t="s">
        <v>140</v>
      </c>
      <c r="C18" s="61"/>
      <c r="D18" s="61" t="s">
        <v>141</v>
      </c>
      <c r="E18" s="61"/>
      <c r="F18" s="61" t="s">
        <v>142</v>
      </c>
      <c r="G18" s="61"/>
      <c r="H18" s="61" t="s">
        <v>143</v>
      </c>
      <c r="I18" s="61"/>
    </row>
    <row r="19" spans="2:18" ht="18.75" x14ac:dyDescent="0.35"/>
    <row r="20" spans="2:18" ht="2.25" customHeight="1" x14ac:dyDescent="0.35"/>
    <row r="21" spans="2:18" ht="18.75" customHeight="1" x14ac:dyDescent="1.05">
      <c r="J21" s="42"/>
      <c r="K21" s="42"/>
      <c r="L21" s="42"/>
      <c r="M21" s="42"/>
      <c r="N21" s="42"/>
      <c r="O21" s="42"/>
      <c r="P21" s="42"/>
      <c r="Q21" s="42"/>
      <c r="R21" s="42"/>
    </row>
    <row r="22" spans="2:18" ht="18.75" customHeight="1" x14ac:dyDescent="1.05">
      <c r="J22" s="42"/>
      <c r="K22" s="42"/>
      <c r="L22" s="42"/>
      <c r="M22" s="42"/>
      <c r="N22" s="42"/>
      <c r="O22" s="42"/>
      <c r="P22" s="42"/>
      <c r="Q22" s="42"/>
      <c r="R22" s="42"/>
    </row>
    <row r="23" spans="2:18" ht="18.75" customHeight="1" x14ac:dyDescent="0.35">
      <c r="J23" s="57" t="s">
        <v>144</v>
      </c>
      <c r="K23" s="58"/>
      <c r="L23" s="58"/>
      <c r="M23" s="58"/>
      <c r="N23" s="58"/>
      <c r="O23" s="58"/>
      <c r="P23" s="58"/>
      <c r="Q23" s="58"/>
      <c r="R23" s="58"/>
    </row>
    <row r="24" spans="2:18" ht="18.75" customHeight="1" x14ac:dyDescent="0.35">
      <c r="J24" s="58"/>
      <c r="K24" s="58"/>
      <c r="L24" s="58"/>
      <c r="M24" s="58"/>
      <c r="N24" s="58"/>
      <c r="O24" s="58"/>
      <c r="P24" s="58"/>
      <c r="Q24" s="58"/>
      <c r="R24" s="58"/>
    </row>
    <row r="25" spans="2:18" ht="18.75" customHeight="1" x14ac:dyDescent="0.35">
      <c r="J25" s="58"/>
      <c r="K25" s="58"/>
      <c r="L25" s="58"/>
      <c r="M25" s="58"/>
      <c r="N25" s="58"/>
      <c r="O25" s="58"/>
      <c r="P25" s="58"/>
      <c r="Q25" s="58"/>
      <c r="R25" s="58"/>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E7D4CE31-C4FA-48E6-892B-6DCB0DC38CFF}"/>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0B9C9-0A06-4D95-A4AA-1092DC7F5E60}">
  <sheetPr codeName="Sheet6"/>
  <dimension ref="A1:E22"/>
  <sheetViews>
    <sheetView topLeftCell="A10" zoomScale="124" zoomScaleNormal="124" workbookViewId="0">
      <selection activeCell="E14" sqref="E14"/>
    </sheetView>
  </sheetViews>
  <sheetFormatPr defaultColWidth="8.88671875" defaultRowHeight="15" x14ac:dyDescent="0.25"/>
  <cols>
    <col min="1" max="1" width="11.109375" style="5" customWidth="1"/>
    <col min="2" max="2" width="9.5546875" style="3" bestFit="1" customWidth="1"/>
    <col min="3" max="3" width="10.33203125" style="3" customWidth="1"/>
    <col min="4" max="4" width="9.88671875" style="3" bestFit="1" customWidth="1"/>
    <col min="5" max="16384" width="8.88671875" style="3"/>
  </cols>
  <sheetData>
    <row r="1" spans="1:5" s="2" customFormat="1" ht="31.5" customHeight="1" x14ac:dyDescent="0.2">
      <c r="A1" s="1" t="s">
        <v>0</v>
      </c>
      <c r="B1" s="1" t="s">
        <v>9</v>
      </c>
      <c r="C1" s="1" t="s">
        <v>10</v>
      </c>
      <c r="D1" s="1" t="s">
        <v>12</v>
      </c>
      <c r="E1" s="1" t="s">
        <v>11</v>
      </c>
    </row>
    <row r="2" spans="1:5" x14ac:dyDescent="0.25">
      <c r="A2" s="4" t="s">
        <v>1</v>
      </c>
      <c r="B2" s="4" t="str">
        <f>REPLACE(A2,8,4,2020)</f>
        <v>ABC-29-2020</v>
      </c>
      <c r="C2" s="4" t="str">
        <f>REPLACE(REPLACE(A2,1,4,""),4,4,2020)</f>
        <v>29-2020</v>
      </c>
      <c r="D2" s="4" t="str">
        <f>SUBSTITUTE(A2,"-","*",2)</f>
        <v>ABC-29*2019</v>
      </c>
      <c r="E2" s="4" t="str">
        <f>SUBSTITUTE("ABC292019",2019,2020)</f>
        <v>ABC292020</v>
      </c>
    </row>
    <row r="3" spans="1:5" x14ac:dyDescent="0.25">
      <c r="A3" s="4" t="s">
        <v>2</v>
      </c>
      <c r="B3" s="4" t="str">
        <f t="shared" ref="B3:B10" si="0">REPLACE(A3,8,4,2020)</f>
        <v>ABC-30-2020</v>
      </c>
      <c r="C3" s="4" t="str">
        <f t="shared" ref="C3:C10" si="1">REPLACE(REPLACE(A3,1,4,""),4,4,2020)</f>
        <v>30-2020</v>
      </c>
      <c r="D3" s="4" t="str">
        <f t="shared" ref="D3:D10" si="2">SUBSTITUTE(A3,"-","*",2)</f>
        <v>ABC-30*2019</v>
      </c>
      <c r="E3" s="4" t="str">
        <f t="shared" ref="E3:E10" si="3">SUBSTITUTE(SUBSTITUTE(A3,"-",""),2019,2020)</f>
        <v>ABC302020</v>
      </c>
    </row>
    <row r="4" spans="1:5" x14ac:dyDescent="0.25">
      <c r="A4" s="4" t="s">
        <v>8</v>
      </c>
      <c r="B4" s="4" t="str">
        <f t="shared" si="0"/>
        <v>ABZ-31-2020</v>
      </c>
      <c r="C4" s="4" t="str">
        <f t="shared" si="1"/>
        <v>31-2020</v>
      </c>
      <c r="D4" s="4" t="str">
        <f t="shared" si="2"/>
        <v>ABZ-31*2019</v>
      </c>
      <c r="E4" s="4" t="str">
        <f t="shared" si="3"/>
        <v>ABZ312020</v>
      </c>
    </row>
    <row r="5" spans="1:5" x14ac:dyDescent="0.25">
      <c r="A5" s="4" t="s">
        <v>3</v>
      </c>
      <c r="B5" s="4" t="str">
        <f t="shared" si="0"/>
        <v>ABC-33-2020</v>
      </c>
      <c r="C5" s="4" t="str">
        <f t="shared" si="1"/>
        <v>33-2020</v>
      </c>
      <c r="D5" s="4" t="str">
        <f t="shared" si="2"/>
        <v>ABC-33*2019</v>
      </c>
      <c r="E5" s="4" t="str">
        <f t="shared" si="3"/>
        <v>ABC332020</v>
      </c>
    </row>
    <row r="6" spans="1:5" x14ac:dyDescent="0.25">
      <c r="A6" s="4" t="s">
        <v>4</v>
      </c>
      <c r="B6" s="4" t="str">
        <f t="shared" si="0"/>
        <v>ABC-54-2020</v>
      </c>
      <c r="C6" s="4" t="str">
        <f t="shared" si="1"/>
        <v>54-2020</v>
      </c>
      <c r="D6" s="4" t="str">
        <f t="shared" si="2"/>
        <v>ABC-54*2019</v>
      </c>
      <c r="E6" s="4" t="str">
        <f t="shared" si="3"/>
        <v>ABC542020</v>
      </c>
    </row>
    <row r="7" spans="1:5" x14ac:dyDescent="0.25">
      <c r="A7" s="4" t="s">
        <v>5</v>
      </c>
      <c r="B7" s="4" t="str">
        <f t="shared" si="0"/>
        <v>ABD-18-2020</v>
      </c>
      <c r="C7" s="4" t="str">
        <f t="shared" si="1"/>
        <v>18-2020</v>
      </c>
      <c r="D7" s="4" t="str">
        <f t="shared" si="2"/>
        <v>ABD-18*2019</v>
      </c>
      <c r="E7" s="4" t="str">
        <f t="shared" si="3"/>
        <v>ABD182020</v>
      </c>
    </row>
    <row r="8" spans="1:5" x14ac:dyDescent="0.25">
      <c r="A8" s="4" t="s">
        <v>13</v>
      </c>
      <c r="B8" s="4" t="str">
        <f t="shared" si="0"/>
        <v>ABA-07-2020</v>
      </c>
      <c r="C8" s="4" t="str">
        <f t="shared" si="1"/>
        <v>07-2020</v>
      </c>
      <c r="D8" s="4" t="str">
        <f t="shared" si="2"/>
        <v>ABA-07*2019</v>
      </c>
      <c r="E8" s="4" t="str">
        <f t="shared" si="3"/>
        <v>ABA072020</v>
      </c>
    </row>
    <row r="9" spans="1:5" x14ac:dyDescent="0.25">
      <c r="A9" s="4" t="s">
        <v>6</v>
      </c>
      <c r="B9" s="4" t="str">
        <f t="shared" si="0"/>
        <v>ABE-43-2020</v>
      </c>
      <c r="C9" s="4" t="str">
        <f t="shared" si="1"/>
        <v>43-2020</v>
      </c>
      <c r="D9" s="4" t="str">
        <f t="shared" si="2"/>
        <v>ABE-43*2019</v>
      </c>
      <c r="E9" s="4" t="str">
        <f t="shared" si="3"/>
        <v>ABE432020</v>
      </c>
    </row>
    <row r="10" spans="1:5" x14ac:dyDescent="0.25">
      <c r="A10" s="4" t="s">
        <v>7</v>
      </c>
      <c r="B10" s="4" t="str">
        <f t="shared" si="0"/>
        <v>ABO-49-2020</v>
      </c>
      <c r="C10" s="4" t="str">
        <f t="shared" si="1"/>
        <v>49-2020</v>
      </c>
      <c r="D10" s="4" t="str">
        <f t="shared" si="2"/>
        <v>ABO-49*2019</v>
      </c>
      <c r="E10" s="4" t="str">
        <f t="shared" si="3"/>
        <v>ABO492020</v>
      </c>
    </row>
    <row r="13" spans="1:5" ht="30" x14ac:dyDescent="0.25">
      <c r="A13" s="1" t="s">
        <v>0</v>
      </c>
      <c r="B13" s="1" t="s">
        <v>9</v>
      </c>
      <c r="C13" s="1" t="s">
        <v>10</v>
      </c>
      <c r="D13" s="1" t="s">
        <v>12</v>
      </c>
      <c r="E13" s="1" t="s">
        <v>11</v>
      </c>
    </row>
    <row r="14" spans="1:5" x14ac:dyDescent="0.25">
      <c r="A14" s="4" t="s">
        <v>1</v>
      </c>
      <c r="B14" s="4" t="str">
        <f>REPLACE(A14, 10, 2, 20)</f>
        <v>ABC-29-2020</v>
      </c>
      <c r="C14" s="4" t="str">
        <f>REPLACE(REPLACE(A14,1,4,""),6,2,20)</f>
        <v>29-2020</v>
      </c>
      <c r="D14" s="4" t="str">
        <f>SUBSTITUTE(A14, "-", "*", 2)</f>
        <v>ABC-29*2019</v>
      </c>
      <c r="E14" s="4" t="str">
        <f>SUBSTITUTE(SUBSTITUTE(A14,"-",""),"19","20")</f>
        <v>ABC292020</v>
      </c>
    </row>
    <row r="15" spans="1:5" x14ac:dyDescent="0.25">
      <c r="A15" s="4" t="s">
        <v>2</v>
      </c>
      <c r="B15" s="4" t="str">
        <f t="shared" ref="B15:B22" si="4">REPLACE(A15, 10, 2, 20)</f>
        <v>ABC-30-2020</v>
      </c>
      <c r="C15" s="4" t="str">
        <f t="shared" ref="C15:C22" si="5">REPLACE(REPLACE(A15,1,4,""),6,2,20)</f>
        <v>30-2020</v>
      </c>
      <c r="D15" s="4" t="str">
        <f t="shared" ref="D15:D22" si="6">SUBSTITUTE(A15, "-", "*", 2)</f>
        <v>ABC-30*2019</v>
      </c>
      <c r="E15" s="4" t="str">
        <f t="shared" ref="E15:E22" si="7">SUBSTITUTE(SUBSTITUTE(A15,"-",""),"19","20")</f>
        <v>ABC302020</v>
      </c>
    </row>
    <row r="16" spans="1:5" x14ac:dyDescent="0.25">
      <c r="A16" s="4" t="s">
        <v>8</v>
      </c>
      <c r="B16" s="4" t="str">
        <f t="shared" si="4"/>
        <v>ABZ-31-2020</v>
      </c>
      <c r="C16" s="4" t="str">
        <f t="shared" si="5"/>
        <v>31-2020</v>
      </c>
      <c r="D16" s="4" t="str">
        <f t="shared" si="6"/>
        <v>ABZ-31*2019</v>
      </c>
      <c r="E16" s="4" t="str">
        <f t="shared" si="7"/>
        <v>ABZ312020</v>
      </c>
    </row>
    <row r="17" spans="1:5" x14ac:dyDescent="0.25">
      <c r="A17" s="4" t="s">
        <v>3</v>
      </c>
      <c r="B17" s="4" t="str">
        <f t="shared" si="4"/>
        <v>ABC-33-2020</v>
      </c>
      <c r="C17" s="4" t="str">
        <f t="shared" si="5"/>
        <v>33-2020</v>
      </c>
      <c r="D17" s="4" t="str">
        <f t="shared" si="6"/>
        <v>ABC-33*2019</v>
      </c>
      <c r="E17" s="4" t="str">
        <f t="shared" si="7"/>
        <v>ABC332020</v>
      </c>
    </row>
    <row r="18" spans="1:5" x14ac:dyDescent="0.25">
      <c r="A18" s="4" t="s">
        <v>4</v>
      </c>
      <c r="B18" s="4" t="str">
        <f t="shared" si="4"/>
        <v>ABC-54-2020</v>
      </c>
      <c r="C18" s="4" t="str">
        <f t="shared" si="5"/>
        <v>54-2020</v>
      </c>
      <c r="D18" s="4" t="str">
        <f t="shared" si="6"/>
        <v>ABC-54*2019</v>
      </c>
      <c r="E18" s="4" t="str">
        <f t="shared" si="7"/>
        <v>ABC542020</v>
      </c>
    </row>
    <row r="19" spans="1:5" x14ac:dyDescent="0.25">
      <c r="A19" s="4" t="s">
        <v>5</v>
      </c>
      <c r="B19" s="4" t="str">
        <f t="shared" si="4"/>
        <v>ABD-18-2020</v>
      </c>
      <c r="C19" s="4" t="str">
        <f t="shared" si="5"/>
        <v>18-2020</v>
      </c>
      <c r="D19" s="4" t="str">
        <f t="shared" si="6"/>
        <v>ABD-18*2019</v>
      </c>
      <c r="E19" s="4" t="str">
        <f t="shared" si="7"/>
        <v>ABD182020</v>
      </c>
    </row>
    <row r="20" spans="1:5" x14ac:dyDescent="0.25">
      <c r="A20" s="4" t="s">
        <v>13</v>
      </c>
      <c r="B20" s="4" t="str">
        <f t="shared" si="4"/>
        <v>ABA-07-2020</v>
      </c>
      <c r="C20" s="4" t="str">
        <f t="shared" si="5"/>
        <v>07-2020</v>
      </c>
      <c r="D20" s="4" t="str">
        <f t="shared" si="6"/>
        <v>ABA-07*2019</v>
      </c>
      <c r="E20" s="4" t="str">
        <f t="shared" si="7"/>
        <v>ABA072020</v>
      </c>
    </row>
    <row r="21" spans="1:5" x14ac:dyDescent="0.25">
      <c r="A21" s="4" t="s">
        <v>6</v>
      </c>
      <c r="B21" s="4" t="str">
        <f t="shared" si="4"/>
        <v>ABE-43-2020</v>
      </c>
      <c r="C21" s="4" t="str">
        <f t="shared" si="5"/>
        <v>43-2020</v>
      </c>
      <c r="D21" s="4" t="str">
        <f t="shared" si="6"/>
        <v>ABE-43*2019</v>
      </c>
      <c r="E21" s="4" t="str">
        <f t="shared" si="7"/>
        <v>ABE432020</v>
      </c>
    </row>
    <row r="22" spans="1:5" x14ac:dyDescent="0.25">
      <c r="A22" s="4" t="s">
        <v>7</v>
      </c>
      <c r="B22" s="4" t="str">
        <f t="shared" si="4"/>
        <v>ABO-49-2020</v>
      </c>
      <c r="C22" s="4" t="str">
        <f t="shared" si="5"/>
        <v>49-2020</v>
      </c>
      <c r="D22" s="4" t="str">
        <f t="shared" si="6"/>
        <v>ABO-49*2019</v>
      </c>
      <c r="E22" s="4" t="str">
        <f t="shared" si="7"/>
        <v>ABO492020</v>
      </c>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4122F-9B62-4C9B-AAA4-5514A4E0D118}">
  <sheetPr codeName="Sheet7"/>
  <dimension ref="A1:D5"/>
  <sheetViews>
    <sheetView zoomScale="235" zoomScaleNormal="235" workbookViewId="0">
      <selection activeCell="D9" sqref="D9"/>
    </sheetView>
  </sheetViews>
  <sheetFormatPr defaultRowHeight="15" x14ac:dyDescent="0.2"/>
  <sheetData>
    <row r="1" spans="1:4" x14ac:dyDescent="0.2">
      <c r="A1" t="s">
        <v>99</v>
      </c>
    </row>
    <row r="2" spans="1:4" x14ac:dyDescent="0.2">
      <c r="A2" t="s">
        <v>98</v>
      </c>
      <c r="D2" t="s">
        <v>112</v>
      </c>
    </row>
    <row r="3" spans="1:4" x14ac:dyDescent="0.2">
      <c r="D3" s="10" t="str">
        <f>RIGHT(D2,4)</f>
        <v>1997</v>
      </c>
    </row>
    <row r="4" spans="1:4" x14ac:dyDescent="0.2">
      <c r="B4" t="b">
        <f>A4=" "</f>
        <v>0</v>
      </c>
      <c r="D4" s="10">
        <f>SUM(D3)</f>
        <v>0</v>
      </c>
    </row>
    <row r="5" spans="1:4" x14ac:dyDescent="0.2">
      <c r="A5" t="s">
        <v>100</v>
      </c>
      <c r="B5" t="b">
        <f>A5=""</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FD17B-3A56-4729-8C48-373850133AB7}">
  <sheetPr codeName="Sheet1">
    <tabColor rgb="FFFF0000"/>
  </sheetPr>
  <dimension ref="A1:H29"/>
  <sheetViews>
    <sheetView topLeftCell="A4" zoomScale="85" zoomScaleNormal="85" workbookViewId="0">
      <selection activeCell="A7" sqref="A7:S7"/>
    </sheetView>
  </sheetViews>
  <sheetFormatPr defaultColWidth="8.88671875" defaultRowHeight="15" x14ac:dyDescent="0.25"/>
  <cols>
    <col min="1" max="1" width="14" style="2" bestFit="1" customWidth="1"/>
    <col min="2" max="2" width="20.5546875" style="3" bestFit="1" customWidth="1"/>
    <col min="3" max="3" width="23" style="7" bestFit="1" customWidth="1"/>
    <col min="4" max="4" width="33.5546875" style="3" customWidth="1"/>
    <col min="5" max="5" width="8.33203125" style="3" bestFit="1" customWidth="1"/>
    <col min="6" max="6" width="22.109375" style="3" customWidth="1"/>
    <col min="7" max="7" width="18.77734375" style="3" bestFit="1" customWidth="1"/>
    <col min="8" max="8" width="15.6640625" style="8" bestFit="1" customWidth="1"/>
    <col min="9" max="9" width="9.88671875" style="3" bestFit="1" customWidth="1"/>
    <col min="10" max="16384" width="8.88671875" style="3"/>
  </cols>
  <sheetData>
    <row r="1" spans="1:8" s="6" customFormat="1" ht="24" thickBot="1" x14ac:dyDescent="0.4">
      <c r="A1" s="18" t="s">
        <v>15</v>
      </c>
      <c r="B1" s="17" t="s">
        <v>16</v>
      </c>
      <c r="C1" s="17" t="s">
        <v>17</v>
      </c>
      <c r="D1" s="17" t="s">
        <v>18</v>
      </c>
      <c r="E1" s="17" t="s">
        <v>19</v>
      </c>
      <c r="F1" s="17" t="s">
        <v>113</v>
      </c>
      <c r="G1" s="17" t="s">
        <v>20</v>
      </c>
      <c r="H1" s="25" t="s">
        <v>21</v>
      </c>
    </row>
    <row r="2" spans="1:8" ht="15.75" x14ac:dyDescent="0.25">
      <c r="A2" s="19">
        <v>13697</v>
      </c>
      <c r="B2" s="20" t="s">
        <v>22</v>
      </c>
      <c r="C2" s="20" t="s">
        <v>23</v>
      </c>
      <c r="D2" s="20" t="s">
        <v>24</v>
      </c>
      <c r="E2" s="20">
        <v>300</v>
      </c>
      <c r="F2" s="20">
        <f>'Məlumat bazası'!$E2*0.5</f>
        <v>150</v>
      </c>
      <c r="G2" s="20" t="s">
        <v>25</v>
      </c>
      <c r="H2" s="26">
        <v>43489</v>
      </c>
    </row>
    <row r="3" spans="1:8" ht="15.75" x14ac:dyDescent="0.25">
      <c r="A3" s="21">
        <v>13697</v>
      </c>
      <c r="B3" s="22" t="s">
        <v>26</v>
      </c>
      <c r="C3" s="22" t="s">
        <v>27</v>
      </c>
      <c r="D3" s="22" t="s">
        <v>28</v>
      </c>
      <c r="E3" s="22">
        <v>600</v>
      </c>
      <c r="F3" s="22">
        <f>'Məlumat bazası'!$E3*0.5</f>
        <v>300</v>
      </c>
      <c r="G3" s="22" t="s">
        <v>29</v>
      </c>
      <c r="H3" s="27">
        <v>43490</v>
      </c>
    </row>
    <row r="4" spans="1:8" ht="15.75" x14ac:dyDescent="0.25">
      <c r="A4" s="23">
        <v>13588</v>
      </c>
      <c r="B4" s="24" t="s">
        <v>30</v>
      </c>
      <c r="C4" s="24" t="s">
        <v>31</v>
      </c>
      <c r="D4" s="24" t="s">
        <v>24</v>
      </c>
      <c r="E4" s="24">
        <v>1734</v>
      </c>
      <c r="F4" s="24">
        <f>'Məlumat bazası'!$E4*0.5</f>
        <v>867</v>
      </c>
      <c r="G4" s="24" t="s">
        <v>32</v>
      </c>
      <c r="H4" s="28">
        <v>43491</v>
      </c>
    </row>
    <row r="5" spans="1:8" ht="15.75" x14ac:dyDescent="0.25">
      <c r="A5" s="21">
        <v>13584</v>
      </c>
      <c r="B5" s="22" t="s">
        <v>33</v>
      </c>
      <c r="C5" s="22" t="s">
        <v>34</v>
      </c>
      <c r="D5" s="22" t="s">
        <v>24</v>
      </c>
      <c r="E5" s="22">
        <v>1148</v>
      </c>
      <c r="F5" s="22">
        <f>'Məlumat bazası'!$E5*0.5</f>
        <v>574</v>
      </c>
      <c r="G5" s="22" t="s">
        <v>35</v>
      </c>
      <c r="H5" s="27">
        <v>43492</v>
      </c>
    </row>
    <row r="6" spans="1:8" ht="15.75" x14ac:dyDescent="0.25">
      <c r="A6" s="23">
        <v>13693</v>
      </c>
      <c r="B6" s="24" t="s">
        <v>36</v>
      </c>
      <c r="C6" s="24" t="s">
        <v>31</v>
      </c>
      <c r="D6" s="24" t="s">
        <v>37</v>
      </c>
      <c r="E6" s="24">
        <v>1091</v>
      </c>
      <c r="F6" s="24">
        <f>'Məlumat bazası'!$E6*0.5</f>
        <v>545.5</v>
      </c>
      <c r="G6" s="24" t="s">
        <v>38</v>
      </c>
      <c r="H6" s="28">
        <v>43493</v>
      </c>
    </row>
    <row r="7" spans="1:8" ht="15.75" x14ac:dyDescent="0.25">
      <c r="A7" s="21">
        <v>13696</v>
      </c>
      <c r="B7" s="22" t="s">
        <v>39</v>
      </c>
      <c r="C7" s="22" t="s">
        <v>23</v>
      </c>
      <c r="D7" s="22" t="s">
        <v>40</v>
      </c>
      <c r="E7" s="22">
        <v>1961</v>
      </c>
      <c r="F7" s="22">
        <f>'Məlumat bazası'!$E7*0.5</f>
        <v>980.5</v>
      </c>
      <c r="G7" s="22" t="s">
        <v>41</v>
      </c>
      <c r="H7" s="27">
        <v>43494</v>
      </c>
    </row>
    <row r="8" spans="1:8" ht="15.75" x14ac:dyDescent="0.25">
      <c r="A8" s="23">
        <v>13684</v>
      </c>
      <c r="B8" s="24" t="s">
        <v>42</v>
      </c>
      <c r="C8" s="24" t="s">
        <v>27</v>
      </c>
      <c r="D8" s="24" t="s">
        <v>43</v>
      </c>
      <c r="E8" s="24">
        <v>1360</v>
      </c>
      <c r="F8" s="24">
        <f>'Məlumat bazası'!$E8*0.5</f>
        <v>680</v>
      </c>
      <c r="G8" s="24" t="s">
        <v>44</v>
      </c>
      <c r="H8" s="28">
        <v>43495</v>
      </c>
    </row>
    <row r="9" spans="1:8" ht="15.75" x14ac:dyDescent="0.25">
      <c r="A9" s="21">
        <v>13589</v>
      </c>
      <c r="B9" s="22" t="s">
        <v>45</v>
      </c>
      <c r="C9" s="22" t="s">
        <v>46</v>
      </c>
      <c r="D9" s="22" t="s">
        <v>37</v>
      </c>
      <c r="E9" s="22">
        <v>1296</v>
      </c>
      <c r="F9" s="22">
        <f>'Məlumat bazası'!$E9*0.5</f>
        <v>648</v>
      </c>
      <c r="G9" s="22" t="s">
        <v>47</v>
      </c>
      <c r="H9" s="27">
        <v>43496</v>
      </c>
    </row>
    <row r="10" spans="1:8" ht="15.75" x14ac:dyDescent="0.25">
      <c r="A10" s="23">
        <v>13687</v>
      </c>
      <c r="B10" s="24" t="s">
        <v>48</v>
      </c>
      <c r="C10" s="24" t="s">
        <v>34</v>
      </c>
      <c r="D10" s="24" t="s">
        <v>49</v>
      </c>
      <c r="E10" s="24">
        <v>1575</v>
      </c>
      <c r="F10" s="24">
        <f>'Məlumat bazası'!$E10*0.5</f>
        <v>787.5</v>
      </c>
      <c r="G10" s="24" t="s">
        <v>50</v>
      </c>
      <c r="H10" s="28">
        <v>43497</v>
      </c>
    </row>
    <row r="11" spans="1:8" ht="15.75" x14ac:dyDescent="0.25">
      <c r="A11" s="21">
        <v>13689</v>
      </c>
      <c r="B11" s="22" t="s">
        <v>51</v>
      </c>
      <c r="C11" s="22" t="s">
        <v>52</v>
      </c>
      <c r="D11" s="22" t="s">
        <v>49</v>
      </c>
      <c r="E11" s="22">
        <v>1569</v>
      </c>
      <c r="F11" s="22">
        <f>'Məlumat bazası'!$E11*0.5</f>
        <v>784.5</v>
      </c>
      <c r="G11" s="22" t="s">
        <v>53</v>
      </c>
      <c r="H11" s="27">
        <v>43498</v>
      </c>
    </row>
    <row r="12" spans="1:8" ht="15.75" x14ac:dyDescent="0.25">
      <c r="A12" s="23">
        <v>13639</v>
      </c>
      <c r="B12" s="24" t="s">
        <v>54</v>
      </c>
      <c r="C12" s="24" t="s">
        <v>55</v>
      </c>
      <c r="D12" s="24" t="s">
        <v>56</v>
      </c>
      <c r="E12" s="24">
        <v>1739</v>
      </c>
      <c r="F12" s="24">
        <f>'Məlumat bazası'!$E12*0.5</f>
        <v>869.5</v>
      </c>
      <c r="G12" s="24" t="s">
        <v>57</v>
      </c>
      <c r="H12" s="28">
        <v>43499</v>
      </c>
    </row>
    <row r="13" spans="1:8" ht="15.75" x14ac:dyDescent="0.25">
      <c r="A13" s="21">
        <v>13641</v>
      </c>
      <c r="B13" s="22" t="s">
        <v>58</v>
      </c>
      <c r="C13" s="22" t="s">
        <v>59</v>
      </c>
      <c r="D13" s="22" t="s">
        <v>24</v>
      </c>
      <c r="E13" s="22">
        <v>1791</v>
      </c>
      <c r="F13" s="22">
        <f>'Məlumat bazası'!$E13*0.5</f>
        <v>895.5</v>
      </c>
      <c r="G13" s="22" t="s">
        <v>57</v>
      </c>
      <c r="H13" s="27">
        <v>43500</v>
      </c>
    </row>
    <row r="14" spans="1:8" ht="15.75" x14ac:dyDescent="0.25">
      <c r="A14" s="23">
        <v>13648</v>
      </c>
      <c r="B14" s="24" t="s">
        <v>60</v>
      </c>
      <c r="C14" s="24" t="s">
        <v>61</v>
      </c>
      <c r="D14" s="24" t="s">
        <v>24</v>
      </c>
      <c r="E14" s="24">
        <v>1691</v>
      </c>
      <c r="F14" s="24">
        <f>'Məlumat bazası'!$E14*0.5</f>
        <v>845.5</v>
      </c>
      <c r="G14" s="24" t="s">
        <v>62</v>
      </c>
      <c r="H14" s="28">
        <v>43501</v>
      </c>
    </row>
    <row r="15" spans="1:8" ht="15.75" x14ac:dyDescent="0.25">
      <c r="A15" s="21">
        <v>13659</v>
      </c>
      <c r="B15" s="22" t="s">
        <v>63</v>
      </c>
      <c r="C15" s="22" t="s">
        <v>64</v>
      </c>
      <c r="D15" s="22" t="s">
        <v>65</v>
      </c>
      <c r="E15" s="22">
        <v>1715</v>
      </c>
      <c r="F15" s="22">
        <f>'Məlumat bazası'!$E15*0.5</f>
        <v>857.5</v>
      </c>
      <c r="G15" s="22" t="s">
        <v>41</v>
      </c>
      <c r="H15" s="27">
        <v>43502</v>
      </c>
    </row>
    <row r="16" spans="1:8" ht="15.75" x14ac:dyDescent="0.25">
      <c r="A16" s="23">
        <v>13661</v>
      </c>
      <c r="B16" s="24" t="s">
        <v>66</v>
      </c>
      <c r="C16" s="24" t="s">
        <v>23</v>
      </c>
      <c r="D16" s="24" t="s">
        <v>24</v>
      </c>
      <c r="E16" s="24">
        <v>1330</v>
      </c>
      <c r="F16" s="24">
        <f>'Məlumat bazası'!$E16*0.5</f>
        <v>665</v>
      </c>
      <c r="G16" s="24" t="s">
        <v>53</v>
      </c>
      <c r="H16" s="28">
        <v>43503</v>
      </c>
    </row>
    <row r="17" spans="1:8" ht="15.75" x14ac:dyDescent="0.25">
      <c r="A17" s="21">
        <v>13665</v>
      </c>
      <c r="B17" s="22" t="s">
        <v>67</v>
      </c>
      <c r="C17" s="22" t="s">
        <v>27</v>
      </c>
      <c r="D17" s="22" t="s">
        <v>28</v>
      </c>
      <c r="E17" s="22">
        <v>1003</v>
      </c>
      <c r="F17" s="22">
        <f>'Məlumat bazası'!$E17*0.5</f>
        <v>501.5</v>
      </c>
      <c r="G17" s="22" t="s">
        <v>38</v>
      </c>
      <c r="H17" s="27">
        <v>43504</v>
      </c>
    </row>
    <row r="18" spans="1:8" ht="15.75" x14ac:dyDescent="0.25">
      <c r="A18" s="23">
        <v>13667</v>
      </c>
      <c r="B18" s="24" t="s">
        <v>68</v>
      </c>
      <c r="C18" s="24" t="s">
        <v>31</v>
      </c>
      <c r="D18" s="24" t="s">
        <v>69</v>
      </c>
      <c r="E18" s="24">
        <v>1295</v>
      </c>
      <c r="F18" s="24">
        <f>'Məlumat bazası'!$E18*0.5</f>
        <v>647.5</v>
      </c>
      <c r="G18" s="24" t="s">
        <v>38</v>
      </c>
      <c r="H18" s="28">
        <v>43505</v>
      </c>
    </row>
    <row r="19" spans="1:8" ht="16.5" customHeight="1" x14ac:dyDescent="0.25">
      <c r="A19" s="21">
        <v>13670</v>
      </c>
      <c r="B19" s="22" t="s">
        <v>70</v>
      </c>
      <c r="C19" s="22" t="s">
        <v>34</v>
      </c>
      <c r="D19" s="22" t="s">
        <v>24</v>
      </c>
      <c r="E19" s="22">
        <v>1322</v>
      </c>
      <c r="F19" s="22">
        <f>'Məlumat bazası'!$E19*0.5</f>
        <v>661</v>
      </c>
      <c r="G19" s="22" t="s">
        <v>53</v>
      </c>
      <c r="H19" s="27">
        <v>43506</v>
      </c>
    </row>
    <row r="20" spans="1:8" ht="15.75" x14ac:dyDescent="0.25">
      <c r="A20" s="23">
        <v>13672</v>
      </c>
      <c r="B20" s="24" t="s">
        <v>71</v>
      </c>
      <c r="C20" s="24" t="s">
        <v>31</v>
      </c>
      <c r="D20" s="24" t="s">
        <v>37</v>
      </c>
      <c r="E20" s="24">
        <v>1437</v>
      </c>
      <c r="F20" s="24">
        <f>'Məlumat bazası'!$E20*0.5</f>
        <v>718.5</v>
      </c>
      <c r="G20" s="24" t="s">
        <v>72</v>
      </c>
      <c r="H20" s="28">
        <v>43507</v>
      </c>
    </row>
    <row r="21" spans="1:8" ht="15.75" x14ac:dyDescent="0.25">
      <c r="A21" s="21">
        <v>13674</v>
      </c>
      <c r="B21" s="22" t="s">
        <v>73</v>
      </c>
      <c r="C21" s="22" t="s">
        <v>23</v>
      </c>
      <c r="D21" s="22" t="s">
        <v>40</v>
      </c>
      <c r="E21" s="22">
        <v>1342</v>
      </c>
      <c r="F21" s="22">
        <f>'Məlumat bazası'!$E21*0.5</f>
        <v>671</v>
      </c>
      <c r="G21" s="22" t="s">
        <v>74</v>
      </c>
      <c r="H21" s="27">
        <v>43508</v>
      </c>
    </row>
    <row r="22" spans="1:8" ht="15.75" x14ac:dyDescent="0.25">
      <c r="A22" s="23">
        <v>13676</v>
      </c>
      <c r="B22" s="24" t="s">
        <v>75</v>
      </c>
      <c r="C22" s="24" t="s">
        <v>27</v>
      </c>
      <c r="D22" s="24" t="s">
        <v>43</v>
      </c>
      <c r="E22" s="24">
        <v>1274</v>
      </c>
      <c r="F22" s="24">
        <f>'Məlumat bazası'!$E22*0.5</f>
        <v>637</v>
      </c>
      <c r="G22" s="24" t="s">
        <v>76</v>
      </c>
      <c r="H22" s="28">
        <v>43509</v>
      </c>
    </row>
    <row r="23" spans="1:8" ht="15.75" x14ac:dyDescent="0.25">
      <c r="A23" s="21">
        <v>13678</v>
      </c>
      <c r="B23" s="22" t="s">
        <v>77</v>
      </c>
      <c r="C23" s="22" t="s">
        <v>46</v>
      </c>
      <c r="D23" s="22" t="s">
        <v>37</v>
      </c>
      <c r="E23" s="22">
        <v>959</v>
      </c>
      <c r="F23" s="22">
        <f>'Məlumat bazası'!$E23*0.5</f>
        <v>479.5</v>
      </c>
      <c r="G23" s="22" t="s">
        <v>78</v>
      </c>
      <c r="H23" s="27">
        <v>43510</v>
      </c>
    </row>
    <row r="24" spans="1:8" ht="15.75" x14ac:dyDescent="0.25">
      <c r="A24" s="23">
        <v>13679</v>
      </c>
      <c r="B24" s="24" t="s">
        <v>79</v>
      </c>
      <c r="C24" s="24" t="s">
        <v>34</v>
      </c>
      <c r="D24" s="24" t="s">
        <v>49</v>
      </c>
      <c r="E24" s="24">
        <v>1753</v>
      </c>
      <c r="F24" s="24">
        <f>'Məlumat bazası'!$E24*0.5</f>
        <v>876.5</v>
      </c>
      <c r="G24" s="24" t="s">
        <v>80</v>
      </c>
      <c r="H24" s="28">
        <v>43511</v>
      </c>
    </row>
    <row r="25" spans="1:8" ht="15.75" x14ac:dyDescent="0.25">
      <c r="A25" s="21">
        <v>13579</v>
      </c>
      <c r="B25" s="22" t="s">
        <v>81</v>
      </c>
      <c r="C25" s="22" t="s">
        <v>52</v>
      </c>
      <c r="D25" s="22" t="s">
        <v>49</v>
      </c>
      <c r="E25" s="22">
        <v>2108</v>
      </c>
      <c r="F25" s="22">
        <f>'Məlumat bazası'!$E25*0.5</f>
        <v>1054</v>
      </c>
      <c r="G25" s="22" t="s">
        <v>82</v>
      </c>
      <c r="H25" s="27">
        <v>43512</v>
      </c>
    </row>
    <row r="26" spans="1:8" ht="15.75" x14ac:dyDescent="0.25">
      <c r="A26" s="23">
        <v>13580</v>
      </c>
      <c r="B26" s="24" t="s">
        <v>83</v>
      </c>
      <c r="C26" s="24" t="s">
        <v>55</v>
      </c>
      <c r="D26" s="24" t="s">
        <v>56</v>
      </c>
      <c r="E26" s="24">
        <v>1702</v>
      </c>
      <c r="F26" s="24">
        <f>'Məlumat bazası'!$E26*0.5</f>
        <v>851</v>
      </c>
      <c r="G26" s="24" t="s">
        <v>84</v>
      </c>
      <c r="H26" s="28">
        <v>43513</v>
      </c>
    </row>
    <row r="27" spans="1:8" ht="15.75" x14ac:dyDescent="0.25">
      <c r="A27" s="21">
        <v>13586</v>
      </c>
      <c r="B27" s="22" t="s">
        <v>85</v>
      </c>
      <c r="C27" s="22" t="s">
        <v>59</v>
      </c>
      <c r="D27" s="22" t="s">
        <v>24</v>
      </c>
      <c r="E27" s="22">
        <v>2129</v>
      </c>
      <c r="F27" s="22">
        <f>'Məlumat bazası'!$E27*0.5</f>
        <v>1064.5</v>
      </c>
      <c r="G27" s="22" t="s">
        <v>86</v>
      </c>
      <c r="H27" s="27">
        <v>43514</v>
      </c>
    </row>
    <row r="28" spans="1:8" ht="15.75" x14ac:dyDescent="0.25">
      <c r="A28" s="23">
        <v>13686</v>
      </c>
      <c r="B28" s="24" t="s">
        <v>87</v>
      </c>
      <c r="C28" s="24" t="s">
        <v>61</v>
      </c>
      <c r="D28" s="24" t="s">
        <v>88</v>
      </c>
      <c r="E28" s="24">
        <v>1387</v>
      </c>
      <c r="F28" s="24">
        <f>'Məlumat bazası'!$E28*0.5</f>
        <v>693.5</v>
      </c>
      <c r="G28" s="24" t="s">
        <v>89</v>
      </c>
      <c r="H28" s="28">
        <v>43515</v>
      </c>
    </row>
    <row r="29" spans="1:8" ht="15.75" x14ac:dyDescent="0.25">
      <c r="A29" s="21">
        <v>13595</v>
      </c>
      <c r="B29" s="22" t="s">
        <v>90</v>
      </c>
      <c r="C29" s="22" t="s">
        <v>64</v>
      </c>
      <c r="D29" s="22" t="s">
        <v>65</v>
      </c>
      <c r="E29" s="22">
        <v>1265</v>
      </c>
      <c r="F29" s="22">
        <f>'Məlumat bazası'!$E29*0.5</f>
        <v>632.5</v>
      </c>
      <c r="G29" s="22" t="s">
        <v>91</v>
      </c>
      <c r="H29" s="27">
        <v>43516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E6592-FF89-4219-B598-2FD64462798F}">
  <sheetPr codeName="Sheet2">
    <tabColor rgb="FF00B050"/>
  </sheetPr>
  <dimension ref="A1:E24"/>
  <sheetViews>
    <sheetView topLeftCell="A13" zoomScale="130" zoomScaleNormal="130" workbookViewId="0">
      <selection activeCell="B3" sqref="B3"/>
    </sheetView>
  </sheetViews>
  <sheetFormatPr defaultColWidth="8.88671875" defaultRowHeight="15" x14ac:dyDescent="0.2"/>
  <cols>
    <col min="1" max="1" width="37.109375" style="38" bestFit="1" customWidth="1"/>
    <col min="2" max="2" width="31.109375" style="29" bestFit="1" customWidth="1"/>
    <col min="3" max="3" width="28.109375" style="29" customWidth="1"/>
    <col min="4" max="4" width="26.44140625" style="29" customWidth="1"/>
    <col min="5" max="5" width="18.109375" style="29" customWidth="1"/>
    <col min="6" max="16384" width="8.88671875" style="29"/>
  </cols>
  <sheetData>
    <row r="1" spans="1:5" ht="15.75" x14ac:dyDescent="0.25">
      <c r="A1" s="35" t="s">
        <v>114</v>
      </c>
    </row>
    <row r="2" spans="1:5" ht="15.75" x14ac:dyDescent="0.25">
      <c r="A2" s="36" t="s">
        <v>115</v>
      </c>
      <c r="B2" s="29" t="s">
        <v>14</v>
      </c>
    </row>
    <row r="3" spans="1:5" ht="15.75" x14ac:dyDescent="0.25">
      <c r="A3" s="37" t="s">
        <v>116</v>
      </c>
      <c r="B3" s="29" t="s">
        <v>14</v>
      </c>
    </row>
    <row r="4" spans="1:5" ht="15.75" x14ac:dyDescent="0.25">
      <c r="A4" s="36" t="s">
        <v>117</v>
      </c>
      <c r="B4" s="29" t="s">
        <v>14</v>
      </c>
    </row>
    <row r="5" spans="1:5" ht="15.75" x14ac:dyDescent="0.25">
      <c r="A5" s="37" t="s">
        <v>118</v>
      </c>
      <c r="B5" s="29" t="s">
        <v>14</v>
      </c>
    </row>
    <row r="6" spans="1:5" ht="15.75" x14ac:dyDescent="0.25">
      <c r="A6" s="36" t="s">
        <v>119</v>
      </c>
      <c r="B6" s="29" t="s">
        <v>14</v>
      </c>
    </row>
    <row r="7" spans="1:5" ht="15.75" x14ac:dyDescent="0.25">
      <c r="A7" s="37" t="s">
        <v>120</v>
      </c>
      <c r="B7" s="29" t="s">
        <v>14</v>
      </c>
    </row>
    <row r="8" spans="1:5" ht="15.75" x14ac:dyDescent="0.25">
      <c r="A8" s="36" t="s">
        <v>121</v>
      </c>
      <c r="B8" s="29" t="s">
        <v>14</v>
      </c>
    </row>
    <row r="9" spans="1:5" ht="15.75" x14ac:dyDescent="0.25">
      <c r="A9" s="37" t="s">
        <v>122</v>
      </c>
      <c r="B9" s="29" t="s">
        <v>14</v>
      </c>
    </row>
    <row r="10" spans="1:5" ht="15.75" x14ac:dyDescent="0.25">
      <c r="A10" s="36" t="s">
        <v>123</v>
      </c>
      <c r="B10" s="29" t="s">
        <v>14</v>
      </c>
    </row>
    <row r="11" spans="1:5" ht="15.75" x14ac:dyDescent="0.25">
      <c r="A11" s="37" t="s">
        <v>124</v>
      </c>
      <c r="B11" s="29" t="s">
        <v>14</v>
      </c>
      <c r="C11" s="29">
        <f>FIND("a",E11)</f>
        <v>6</v>
      </c>
      <c r="E11" s="29" t="s">
        <v>95</v>
      </c>
    </row>
    <row r="12" spans="1:5" ht="15.75" x14ac:dyDescent="0.25">
      <c r="A12" s="36" t="s">
        <v>125</v>
      </c>
      <c r="B12" s="29" t="s">
        <v>14</v>
      </c>
      <c r="C12" s="29">
        <f>SEARCH("a",E11)</f>
        <v>1</v>
      </c>
    </row>
    <row r="13" spans="1:5" ht="15.75" x14ac:dyDescent="0.25">
      <c r="A13" s="37" t="s">
        <v>126</v>
      </c>
      <c r="B13" s="29" t="s">
        <v>14</v>
      </c>
      <c r="C13" s="29" t="str">
        <f>LOWER(D13)</f>
        <v>əliyeva elmira</v>
      </c>
      <c r="D13" s="29" t="s">
        <v>97</v>
      </c>
    </row>
    <row r="14" spans="1:5" ht="15.75" x14ac:dyDescent="0.25">
      <c r="A14" s="36" t="s">
        <v>127</v>
      </c>
      <c r="B14" s="29" t="s">
        <v>14</v>
      </c>
      <c r="C14" s="29" t="str">
        <f>UPPER(D14)</f>
        <v>ƏLIYEVA ELMIRA</v>
      </c>
      <c r="D14" s="29" t="s">
        <v>96</v>
      </c>
    </row>
    <row r="15" spans="1:5" ht="15.75" x14ac:dyDescent="0.25">
      <c r="A15" s="37" t="s">
        <v>128</v>
      </c>
      <c r="B15" s="29" t="s">
        <v>14</v>
      </c>
      <c r="C15" s="29" t="str">
        <f>PROPER(D14)</f>
        <v>Əliyeva Elmira</v>
      </c>
    </row>
    <row r="16" spans="1:5" ht="15.75" x14ac:dyDescent="0.25">
      <c r="A16" s="36" t="s">
        <v>129</v>
      </c>
      <c r="B16" s="29" t="s">
        <v>14</v>
      </c>
      <c r="C16" s="34" t="str">
        <f>REPLACE(REPLACE(D16,3,2,"ş"),2,1,"ə")</f>
        <v xml:space="preserve">Rəşad </v>
      </c>
      <c r="D16" s="29" t="s">
        <v>101</v>
      </c>
      <c r="E16" s="29" t="str">
        <f>REPLACE(D16,2,3,"əş")</f>
        <v xml:space="preserve">Rəşad </v>
      </c>
    </row>
    <row r="17" spans="1:3" ht="15.75" x14ac:dyDescent="0.25">
      <c r="A17" s="37" t="s">
        <v>130</v>
      </c>
      <c r="B17" s="29" t="s">
        <v>14</v>
      </c>
      <c r="C17" s="29" t="str">
        <f>SUBSTITUTE(D16,"a","e",1)</f>
        <v xml:space="preserve">Reshad </v>
      </c>
    </row>
    <row r="18" spans="1:3" ht="15.75" x14ac:dyDescent="0.25">
      <c r="A18" s="36" t="s">
        <v>131</v>
      </c>
      <c r="B18" s="29" t="str">
        <f>TRIM(C18)</f>
        <v>Excel proqramı mənim üçün önəmlidir</v>
      </c>
      <c r="C18" s="29" t="s">
        <v>102</v>
      </c>
    </row>
    <row r="19" spans="1:3" ht="15.75" x14ac:dyDescent="0.25">
      <c r="A19" s="37" t="s">
        <v>132</v>
      </c>
      <c r="B19" s="33">
        <v>44013</v>
      </c>
      <c r="C19" s="29" t="str">
        <f>TEXT(B19,"dddd")</f>
        <v>Wednesday</v>
      </c>
    </row>
    <row r="20" spans="1:3" ht="15.75" x14ac:dyDescent="0.25">
      <c r="A20" s="36" t="s">
        <v>133</v>
      </c>
      <c r="B20" s="31" t="s">
        <v>14</v>
      </c>
      <c r="C20" s="30" t="s">
        <v>103</v>
      </c>
    </row>
    <row r="21" spans="1:3" ht="15.75" x14ac:dyDescent="0.25">
      <c r="A21" s="32" t="s">
        <v>134</v>
      </c>
      <c r="B21" s="31" t="s">
        <v>14</v>
      </c>
      <c r="C21" s="30" t="s">
        <v>104</v>
      </c>
    </row>
    <row r="22" spans="1:3" x14ac:dyDescent="0.2">
      <c r="B22" s="31">
        <f>VALUE(C22)</f>
        <v>6</v>
      </c>
      <c r="C22" s="30" t="s">
        <v>105</v>
      </c>
    </row>
    <row r="23" spans="1:3" x14ac:dyDescent="0.2">
      <c r="B23" s="31">
        <f>VALUE(C23)</f>
        <v>9</v>
      </c>
      <c r="C23" s="30" t="s">
        <v>92</v>
      </c>
    </row>
    <row r="24" spans="1:3" x14ac:dyDescent="0.2">
      <c r="B24" s="30">
        <f>SUM(B20:B23)</f>
        <v>15</v>
      </c>
      <c r="C24" s="30">
        <f>SUM(C20:C23)</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FA81C-A1C9-40B4-800A-C8895BC10A2D}">
  <dimension ref="A1:M20"/>
  <sheetViews>
    <sheetView tabSelected="1" topLeftCell="A5" zoomScale="98" zoomScaleNormal="98" workbookViewId="0">
      <selection activeCell="C22" sqref="C22"/>
    </sheetView>
  </sheetViews>
  <sheetFormatPr defaultRowHeight="15.75" x14ac:dyDescent="0.25"/>
  <cols>
    <col min="1" max="1" width="20.6640625" style="51" bestFit="1" customWidth="1"/>
    <col min="2" max="2" width="7.33203125" style="3" customWidth="1"/>
    <col min="3" max="3" width="13" style="3" bestFit="1" customWidth="1"/>
    <col min="4" max="4" width="11.33203125" style="3" bestFit="1" customWidth="1"/>
    <col min="5" max="5" width="14.21875" style="3" bestFit="1" customWidth="1"/>
    <col min="6" max="6" width="8.88671875" style="3"/>
    <col min="7" max="7" width="24.33203125" style="3" bestFit="1" customWidth="1"/>
    <col min="8" max="8" width="4.44140625" style="52" bestFit="1" customWidth="1"/>
    <col min="9" max="10" width="5" style="3" customWidth="1"/>
    <col min="11" max="16384" width="8.88671875" style="3"/>
  </cols>
  <sheetData>
    <row r="1" spans="1:13" hidden="1" x14ac:dyDescent="0.25"/>
    <row r="2" spans="1:13" x14ac:dyDescent="0.25">
      <c r="A2" s="51" t="s">
        <v>147</v>
      </c>
      <c r="B2" s="3" t="str">
        <f>LEFT(G2, 10)</f>
        <v xml:space="preserve">Microsoft </v>
      </c>
      <c r="D2" s="3" t="str">
        <f>LEFT(G2)</f>
        <v>M</v>
      </c>
      <c r="E2" s="53" t="s">
        <v>148</v>
      </c>
      <c r="F2" s="53"/>
      <c r="G2" s="54" t="s">
        <v>149</v>
      </c>
      <c r="H2" s="3"/>
    </row>
    <row r="3" spans="1:13" x14ac:dyDescent="0.25">
      <c r="A3" s="51" t="s">
        <v>150</v>
      </c>
      <c r="B3" s="3" t="str">
        <f>RIGHT(G2, 6)</f>
        <v>Expert</v>
      </c>
      <c r="D3" s="3" t="str">
        <f>LEFT(G2, 1)</f>
        <v>M</v>
      </c>
    </row>
    <row r="4" spans="1:13" x14ac:dyDescent="0.25">
      <c r="A4" s="51" t="s">
        <v>151</v>
      </c>
      <c r="B4" s="3" t="str">
        <f>MID(G2, 11, 6)</f>
        <v>Office</v>
      </c>
      <c r="D4" s="3" t="str">
        <f>MID(G2,18,10)</f>
        <v>Specialist</v>
      </c>
    </row>
    <row r="5" spans="1:13" x14ac:dyDescent="0.25">
      <c r="A5" s="51" t="s">
        <v>152</v>
      </c>
      <c r="B5" s="3">
        <f>LEN(G2)</f>
        <v>34</v>
      </c>
      <c r="C5" s="3">
        <f>LEN(G5)</f>
        <v>9</v>
      </c>
      <c r="G5" s="3" t="s">
        <v>153</v>
      </c>
    </row>
    <row r="6" spans="1:13" x14ac:dyDescent="0.25">
      <c r="A6" s="51" t="s">
        <v>154</v>
      </c>
      <c r="B6" s="3" t="str">
        <f>REPT(D6,5)</f>
        <v>*****</v>
      </c>
      <c r="C6" s="3" t="e">
        <f>D6*5</f>
        <v>#VALUE!</v>
      </c>
      <c r="D6" s="3" t="s">
        <v>155</v>
      </c>
      <c r="E6" s="3" t="str">
        <f>REPT(F6, 5)</f>
        <v>33333</v>
      </c>
      <c r="F6" s="3">
        <v>3</v>
      </c>
    </row>
    <row r="7" spans="1:13" x14ac:dyDescent="0.25">
      <c r="A7" s="51" t="s">
        <v>156</v>
      </c>
    </row>
    <row r="8" spans="1:13" x14ac:dyDescent="0.25">
      <c r="A8" s="51" t="s">
        <v>157</v>
      </c>
    </row>
    <row r="9" spans="1:13" x14ac:dyDescent="0.25">
      <c r="A9" s="51" t="s">
        <v>158</v>
      </c>
    </row>
    <row r="10" spans="1:13" x14ac:dyDescent="0.25">
      <c r="A10" s="51" t="s">
        <v>159</v>
      </c>
      <c r="B10" s="3" t="b">
        <f>EXACT(F10, G10)</f>
        <v>1</v>
      </c>
      <c r="C10" s="3" t="b">
        <f>EXACT(F10, H10)</f>
        <v>0</v>
      </c>
      <c r="D10" s="3" t="b">
        <f>F10=G10</f>
        <v>1</v>
      </c>
      <c r="F10" s="3" t="s">
        <v>160</v>
      </c>
      <c r="G10" s="3" t="s">
        <v>160</v>
      </c>
      <c r="H10" s="52" t="s">
        <v>161</v>
      </c>
      <c r="J10" s="3" t="s">
        <v>162</v>
      </c>
      <c r="K10" s="3" t="s">
        <v>160</v>
      </c>
      <c r="L10" s="3" t="b">
        <f>EXACT(J10,K10)</f>
        <v>0</v>
      </c>
      <c r="M10" s="3" t="b">
        <f>J10=K10</f>
        <v>1</v>
      </c>
    </row>
    <row r="11" spans="1:13" x14ac:dyDescent="0.25">
      <c r="A11" s="51" t="s">
        <v>163</v>
      </c>
      <c r="B11" s="3">
        <f>FIND("c", H11, 1)</f>
        <v>3</v>
      </c>
      <c r="C11" s="3">
        <f>FIND("c", H11, 2)</f>
        <v>3</v>
      </c>
      <c r="E11" s="3">
        <f>FIND("e", H11)</f>
        <v>1</v>
      </c>
      <c r="F11" s="3">
        <f>FIND("e", H11, 2)</f>
        <v>4</v>
      </c>
      <c r="H11" s="3" t="s">
        <v>160</v>
      </c>
      <c r="J11" s="3">
        <f>FIND("a", L11)</f>
        <v>6</v>
      </c>
      <c r="K11" s="3">
        <f>FIND(UPPER("a"), L11)</f>
        <v>1</v>
      </c>
      <c r="L11" s="3" t="s">
        <v>164</v>
      </c>
    </row>
    <row r="12" spans="1:13" x14ac:dyDescent="0.25">
      <c r="A12" s="51" t="s">
        <v>165</v>
      </c>
      <c r="I12" s="3">
        <f>SEARCH("A", L11)</f>
        <v>1</v>
      </c>
      <c r="J12" s="3">
        <f>SEARCH("a", L11)</f>
        <v>1</v>
      </c>
      <c r="K12" s="3">
        <f>SEARCH(UPPER("a"), L11)</f>
        <v>1</v>
      </c>
    </row>
    <row r="13" spans="1:13" x14ac:dyDescent="0.25">
      <c r="A13" s="55" t="s">
        <v>166</v>
      </c>
      <c r="B13" s="3" t="str">
        <f>LEFT(F13, FIND(" ", F13)-1)</f>
        <v>Idrak</v>
      </c>
      <c r="C13" s="3" t="str">
        <f>LEFT(F13,FIND(" ",F13, FIND(" ",F13)+1))</f>
        <v xml:space="preserve">Idrak Seyfullayev </v>
      </c>
      <c r="D13" s="3" t="str">
        <f>RIGHT(F13, LEN(F13)-FIND(" ",F13, FIND(" ",F13)+1))</f>
        <v>Hatem oglu</v>
      </c>
      <c r="E13" s="3" t="str">
        <f>MID(F13,FIND(" ",F13), (FIND(" ",F13,FIND(" ",F13)+1)-FIND(" ",F13)))</f>
        <v xml:space="preserve"> Seyfullayev</v>
      </c>
      <c r="F13" s="3" t="s">
        <v>167</v>
      </c>
    </row>
    <row r="14" spans="1:13" x14ac:dyDescent="0.25">
      <c r="A14" s="51" t="s">
        <v>168</v>
      </c>
      <c r="C14" s="3" t="str">
        <f>LOWER(D14)</f>
        <v>əliyev elmira</v>
      </c>
      <c r="D14" s="3" t="s">
        <v>171</v>
      </c>
    </row>
    <row r="15" spans="1:13" x14ac:dyDescent="0.25">
      <c r="A15" s="51" t="s">
        <v>169</v>
      </c>
      <c r="C15" s="3" t="str">
        <f>UPPER(D15)</f>
        <v>ƏLIYEV ELMIRA</v>
      </c>
      <c r="D15" s="3" t="s">
        <v>172</v>
      </c>
      <c r="E15" s="3">
        <f>FIND(" ", F13)</f>
        <v>6</v>
      </c>
    </row>
    <row r="16" spans="1:13" x14ac:dyDescent="0.25">
      <c r="A16" s="51" t="s">
        <v>170</v>
      </c>
      <c r="C16" s="3" t="str">
        <f>PROPER(D15)</f>
        <v>Əliyev Elmira</v>
      </c>
    </row>
    <row r="17" spans="1:5" x14ac:dyDescent="0.25">
      <c r="A17" s="56" t="s">
        <v>173</v>
      </c>
      <c r="B17" s="3">
        <f>FIND("a", LOWER(D17))</f>
        <v>1</v>
      </c>
      <c r="C17" s="3">
        <f>FIND("a", D17)</f>
        <v>6</v>
      </c>
      <c r="D17" s="3" t="s">
        <v>164</v>
      </c>
      <c r="E17" s="3">
        <f>FIND(" ", F13)</f>
        <v>6</v>
      </c>
    </row>
    <row r="18" spans="1:5" x14ac:dyDescent="0.25">
      <c r="A18" s="56" t="s">
        <v>174</v>
      </c>
      <c r="C18" s="3" t="str">
        <f>REPLACE(D18, 3,2, "ş")</f>
        <v>Raşad Toshiba</v>
      </c>
      <c r="D18" s="3" t="s">
        <v>176</v>
      </c>
      <c r="E18" s="3">
        <f>FIND(" ",F13,FIND(" ",F13)+1)</f>
        <v>18</v>
      </c>
    </row>
    <row r="19" spans="1:5" x14ac:dyDescent="0.25">
      <c r="A19" s="51" t="s">
        <v>175</v>
      </c>
      <c r="C19" s="3" t="str">
        <f>SUBSTITUTE(D18, "sh", "ş" )</f>
        <v>Raşad Toşiba</v>
      </c>
      <c r="D19" s="3" t="str">
        <f>SUBSTITUTE(D18, "sh", "ş", 2)</f>
        <v>Rashad Toşiba</v>
      </c>
      <c r="E19" s="3">
        <f>(FIND(" ",F13,FIND(" ",F13)+1)-FIND(" ",F13))</f>
        <v>12</v>
      </c>
    </row>
    <row r="20" spans="1:5" x14ac:dyDescent="0.25">
      <c r="A20" s="51" t="s">
        <v>177</v>
      </c>
      <c r="C20" s="3" t="str">
        <f>TRIM(E20)</f>
        <v>Men Seyfullayev Idrakam</v>
      </c>
      <c r="E20" s="3" t="s">
        <v>178</v>
      </c>
    </row>
  </sheetData>
  <conditionalFormatting sqref="A1:A12 A14:A16 A19:A1048576">
    <cfRule type="expression" dxfId="8" priority="1">
      <formula>ISEVEN(ROW())</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BBF13-8571-468F-8B44-CEBCCB563703}">
  <sheetPr>
    <tabColor rgb="FFFF0000"/>
  </sheetPr>
  <dimension ref="A1:J30"/>
  <sheetViews>
    <sheetView zoomScale="76" zoomScaleNormal="76" workbookViewId="0">
      <selection activeCell="A7" sqref="A7:S7"/>
    </sheetView>
  </sheetViews>
  <sheetFormatPr defaultColWidth="8.88671875" defaultRowHeight="15" x14ac:dyDescent="0.25"/>
  <cols>
    <col min="1" max="1" width="14" style="2" bestFit="1" customWidth="1"/>
    <col min="2" max="2" width="20.5546875" style="3" bestFit="1" customWidth="1"/>
    <col min="3" max="3" width="23" style="7" bestFit="1" customWidth="1"/>
    <col min="4" max="4" width="33.5546875" style="3" customWidth="1"/>
    <col min="5" max="5" width="8.33203125" style="3" bestFit="1" customWidth="1"/>
    <col min="6" max="6" width="8.88671875" style="3" bestFit="1" customWidth="1"/>
    <col min="7" max="7" width="18.77734375" style="3" bestFit="1" customWidth="1"/>
    <col min="8" max="8" width="15.6640625" style="8" bestFit="1" customWidth="1"/>
    <col min="9" max="9" width="9.88671875" style="3" bestFit="1" customWidth="1"/>
    <col min="10" max="16384" width="8.88671875" style="3"/>
  </cols>
  <sheetData>
    <row r="1" spans="1:10" s="6" customFormat="1" ht="24" thickBot="1" x14ac:dyDescent="0.4">
      <c r="A1" s="47" t="s">
        <v>15</v>
      </c>
      <c r="B1" s="47" t="s">
        <v>16</v>
      </c>
      <c r="C1" s="47" t="s">
        <v>17</v>
      </c>
      <c r="D1" s="47" t="s">
        <v>18</v>
      </c>
      <c r="E1" s="47" t="s">
        <v>19</v>
      </c>
      <c r="F1" s="47" t="s">
        <v>113</v>
      </c>
      <c r="G1" s="47" t="s">
        <v>20</v>
      </c>
      <c r="H1" s="47" t="s">
        <v>21</v>
      </c>
      <c r="I1" s="50" t="s">
        <v>146</v>
      </c>
    </row>
    <row r="2" spans="1:10" ht="15.75" x14ac:dyDescent="0.25">
      <c r="A2" s="17">
        <v>13697</v>
      </c>
      <c r="B2" s="45" t="s">
        <v>22</v>
      </c>
      <c r="C2" s="45" t="s">
        <v>23</v>
      </c>
      <c r="D2" s="45" t="s">
        <v>24</v>
      </c>
      <c r="E2" s="45">
        <v>300</v>
      </c>
      <c r="F2" s="45">
        <f>'Məlumat bazası (2)'!$E2*0.5</f>
        <v>150</v>
      </c>
      <c r="G2" s="45" t="s">
        <v>25</v>
      </c>
      <c r="H2" s="17">
        <v>43489</v>
      </c>
      <c r="I2" s="3">
        <f>Hesabat[[#This Row],[Maaşı]]*50%</f>
        <v>150</v>
      </c>
      <c r="J2" s="3">
        <f>E2*50%</f>
        <v>150</v>
      </c>
    </row>
    <row r="3" spans="1:10" ht="15.75" x14ac:dyDescent="0.25">
      <c r="A3" s="46">
        <v>13697</v>
      </c>
      <c r="B3" s="44" t="s">
        <v>26</v>
      </c>
      <c r="C3" s="43" t="s">
        <v>27</v>
      </c>
      <c r="D3" s="44" t="s">
        <v>28</v>
      </c>
      <c r="E3" s="43">
        <v>600</v>
      </c>
      <c r="F3" s="44">
        <f>'Məlumat bazası (2)'!$E3*0.5</f>
        <v>300</v>
      </c>
      <c r="G3" s="43" t="s">
        <v>29</v>
      </c>
      <c r="H3" s="46">
        <v>43490</v>
      </c>
      <c r="I3" s="3">
        <f>Hesabat[[#This Row],[Maaşı]]*50%</f>
        <v>300</v>
      </c>
      <c r="J3" s="3">
        <f>Hesabat[Maaşı]*0.5</f>
        <v>300</v>
      </c>
    </row>
    <row r="4" spans="1:10" ht="15.75" x14ac:dyDescent="0.25">
      <c r="A4" s="46">
        <v>13588</v>
      </c>
      <c r="B4" s="43" t="s">
        <v>30</v>
      </c>
      <c r="C4" s="43" t="s">
        <v>31</v>
      </c>
      <c r="D4" s="43" t="s">
        <v>24</v>
      </c>
      <c r="E4" s="43">
        <v>1734</v>
      </c>
      <c r="F4" s="43">
        <f>'Məlumat bazası (2)'!$E4*0.5</f>
        <v>867</v>
      </c>
      <c r="G4" s="43" t="s">
        <v>32</v>
      </c>
      <c r="H4" s="46">
        <v>43491</v>
      </c>
      <c r="I4" s="3">
        <f>Hesabat[[#This Row],[Maaşı]]*50%</f>
        <v>867</v>
      </c>
      <c r="J4" s="3">
        <f>Hesabat[Maaşı]*0.5</f>
        <v>867</v>
      </c>
    </row>
    <row r="5" spans="1:10" ht="15.75" x14ac:dyDescent="0.25">
      <c r="A5" s="46">
        <v>13584</v>
      </c>
      <c r="B5" s="44" t="s">
        <v>33</v>
      </c>
      <c r="C5" s="43" t="s">
        <v>34</v>
      </c>
      <c r="D5" s="44" t="s">
        <v>24</v>
      </c>
      <c r="E5" s="43">
        <v>1148</v>
      </c>
      <c r="F5" s="44">
        <f>'Məlumat bazası (2)'!$E5*0.5</f>
        <v>574</v>
      </c>
      <c r="G5" s="43" t="s">
        <v>35</v>
      </c>
      <c r="H5" s="46">
        <v>43492</v>
      </c>
      <c r="I5" s="3">
        <f>Hesabat[[#This Row],[Maaşı]]*50%</f>
        <v>574</v>
      </c>
      <c r="J5" s="3">
        <f>Hesabat[Maaşı]*0.5</f>
        <v>574</v>
      </c>
    </row>
    <row r="6" spans="1:10" ht="15.75" x14ac:dyDescent="0.25">
      <c r="A6" s="46">
        <v>13693</v>
      </c>
      <c r="B6" s="43" t="s">
        <v>36</v>
      </c>
      <c r="C6" s="43" t="s">
        <v>31</v>
      </c>
      <c r="D6" s="43" t="s">
        <v>37</v>
      </c>
      <c r="E6" s="43">
        <v>1091</v>
      </c>
      <c r="F6" s="43">
        <f>'Məlumat bazası (2)'!$E6*0.5</f>
        <v>545.5</v>
      </c>
      <c r="G6" s="43" t="s">
        <v>38</v>
      </c>
      <c r="H6" s="46">
        <v>43493</v>
      </c>
      <c r="I6" s="3">
        <f>Hesabat[[#This Row],[Maaşı]]*50%</f>
        <v>545.5</v>
      </c>
      <c r="J6" s="3">
        <f>Hesabat[Maaşı]*0.5</f>
        <v>545.5</v>
      </c>
    </row>
    <row r="7" spans="1:10" ht="15.75" x14ac:dyDescent="0.25">
      <c r="A7" s="46">
        <v>13696</v>
      </c>
      <c r="B7" s="44" t="s">
        <v>39</v>
      </c>
      <c r="C7" s="43" t="s">
        <v>23</v>
      </c>
      <c r="D7" s="44" t="s">
        <v>40</v>
      </c>
      <c r="E7" s="43">
        <v>1961</v>
      </c>
      <c r="F7" s="44">
        <f>'Məlumat bazası (2)'!$E7*0.5</f>
        <v>980.5</v>
      </c>
      <c r="G7" s="43" t="s">
        <v>41</v>
      </c>
      <c r="H7" s="46">
        <v>43494</v>
      </c>
      <c r="I7" s="3">
        <f>Hesabat[[#This Row],[Maaşı]]*50%</f>
        <v>980.5</v>
      </c>
      <c r="J7" s="3">
        <f>Hesabat[Maaşı]*0.5</f>
        <v>980.5</v>
      </c>
    </row>
    <row r="8" spans="1:10" ht="15.75" x14ac:dyDescent="0.25">
      <c r="A8" s="46">
        <v>13684</v>
      </c>
      <c r="B8" s="43" t="s">
        <v>42</v>
      </c>
      <c r="C8" s="43" t="s">
        <v>27</v>
      </c>
      <c r="D8" s="43" t="s">
        <v>43</v>
      </c>
      <c r="E8" s="43">
        <v>1360</v>
      </c>
      <c r="F8" s="43">
        <f>'Məlumat bazası (2)'!$E8*0.5</f>
        <v>680</v>
      </c>
      <c r="G8" s="43" t="s">
        <v>44</v>
      </c>
      <c r="H8" s="46">
        <v>43495</v>
      </c>
      <c r="I8" s="3">
        <f>Hesabat[[#This Row],[Maaşı]]*50%</f>
        <v>680</v>
      </c>
      <c r="J8" s="3">
        <f>Hesabat[Maaşı]*0.5</f>
        <v>680</v>
      </c>
    </row>
    <row r="9" spans="1:10" ht="15.75" x14ac:dyDescent="0.25">
      <c r="A9" s="46">
        <v>13589</v>
      </c>
      <c r="B9" s="44" t="s">
        <v>45</v>
      </c>
      <c r="C9" s="43" t="s">
        <v>46</v>
      </c>
      <c r="D9" s="44" t="s">
        <v>37</v>
      </c>
      <c r="E9" s="43">
        <v>1296</v>
      </c>
      <c r="F9" s="44">
        <f>'Məlumat bazası (2)'!$E9*0.5</f>
        <v>648</v>
      </c>
      <c r="G9" s="43" t="s">
        <v>47</v>
      </c>
      <c r="H9" s="46">
        <v>43496</v>
      </c>
      <c r="I9" s="3">
        <f>Hesabat[[#This Row],[Maaşı]]*50%</f>
        <v>648</v>
      </c>
      <c r="J9" s="3">
        <f>Hesabat[Maaşı]*0.5</f>
        <v>648</v>
      </c>
    </row>
    <row r="10" spans="1:10" ht="15.75" x14ac:dyDescent="0.25">
      <c r="A10" s="46">
        <v>13687</v>
      </c>
      <c r="B10" s="43" t="s">
        <v>48</v>
      </c>
      <c r="C10" s="43" t="s">
        <v>34</v>
      </c>
      <c r="D10" s="43" t="s">
        <v>49</v>
      </c>
      <c r="E10" s="43">
        <v>1575</v>
      </c>
      <c r="F10" s="43">
        <f>'Məlumat bazası (2)'!$E10*0.5</f>
        <v>787.5</v>
      </c>
      <c r="G10" s="43" t="s">
        <v>50</v>
      </c>
      <c r="H10" s="46">
        <v>43497</v>
      </c>
      <c r="I10" s="3">
        <f>Hesabat[[#This Row],[Maaşı]]*50%</f>
        <v>787.5</v>
      </c>
    </row>
    <row r="11" spans="1:10" ht="15.75" x14ac:dyDescent="0.25">
      <c r="A11" s="46">
        <v>13689</v>
      </c>
      <c r="B11" s="44" t="s">
        <v>51</v>
      </c>
      <c r="C11" s="43" t="s">
        <v>52</v>
      </c>
      <c r="D11" s="44" t="s">
        <v>49</v>
      </c>
      <c r="E11" s="43">
        <v>1569</v>
      </c>
      <c r="F11" s="44">
        <f>'Məlumat bazası (2)'!$E11*0.5</f>
        <v>784.5</v>
      </c>
      <c r="G11" s="43" t="s">
        <v>53</v>
      </c>
      <c r="H11" s="46">
        <v>43498</v>
      </c>
      <c r="I11" s="3">
        <f>Hesabat[[#This Row],[Maaşı]]*50%</f>
        <v>784.5</v>
      </c>
    </row>
    <row r="12" spans="1:10" ht="15.75" x14ac:dyDescent="0.25">
      <c r="A12" s="46">
        <v>13639</v>
      </c>
      <c r="B12" s="43" t="s">
        <v>54</v>
      </c>
      <c r="C12" s="43" t="s">
        <v>55</v>
      </c>
      <c r="D12" s="43" t="s">
        <v>56</v>
      </c>
      <c r="E12" s="43">
        <v>1739</v>
      </c>
      <c r="F12" s="43">
        <f>'Məlumat bazası (2)'!$E12*0.5</f>
        <v>869.5</v>
      </c>
      <c r="G12" s="43" t="s">
        <v>57</v>
      </c>
      <c r="H12" s="46">
        <v>43499</v>
      </c>
      <c r="I12" s="3">
        <f>Hesabat[[#This Row],[Maaşı]]*50%</f>
        <v>869.5</v>
      </c>
      <c r="J12" s="3">
        <f>Hesabat[[#This Row],[Maaşı]]*50%</f>
        <v>869.5</v>
      </c>
    </row>
    <row r="13" spans="1:10" ht="15.75" x14ac:dyDescent="0.25">
      <c r="A13" s="46">
        <v>13641</v>
      </c>
      <c r="B13" s="44" t="s">
        <v>58</v>
      </c>
      <c r="C13" s="43" t="s">
        <v>59</v>
      </c>
      <c r="D13" s="44" t="s">
        <v>24</v>
      </c>
      <c r="E13" s="43">
        <v>1791</v>
      </c>
      <c r="F13" s="44">
        <f>'Məlumat bazası (2)'!$E13*0.5</f>
        <v>895.5</v>
      </c>
      <c r="G13" s="43" t="s">
        <v>57</v>
      </c>
      <c r="H13" s="46">
        <v>43500</v>
      </c>
      <c r="I13" s="3">
        <f>Hesabat[[#This Row],[Maaşı]]*50%</f>
        <v>895.5</v>
      </c>
    </row>
    <row r="14" spans="1:10" ht="15.75" x14ac:dyDescent="0.25">
      <c r="A14" s="46">
        <v>13648</v>
      </c>
      <c r="B14" s="43" t="s">
        <v>60</v>
      </c>
      <c r="C14" s="43" t="s">
        <v>61</v>
      </c>
      <c r="D14" s="43" t="s">
        <v>24</v>
      </c>
      <c r="E14" s="43">
        <v>1691</v>
      </c>
      <c r="F14" s="43">
        <f>'Məlumat bazası (2)'!$E14*0.5</f>
        <v>845.5</v>
      </c>
      <c r="G14" s="43" t="s">
        <v>62</v>
      </c>
      <c r="H14" s="46">
        <v>43501</v>
      </c>
      <c r="I14" s="3">
        <f>Hesabat[[#This Row],[Maaşı]]*50%</f>
        <v>845.5</v>
      </c>
    </row>
    <row r="15" spans="1:10" ht="15.75" x14ac:dyDescent="0.25">
      <c r="A15" s="46">
        <v>13659</v>
      </c>
      <c r="B15" s="44" t="s">
        <v>63</v>
      </c>
      <c r="C15" s="43" t="s">
        <v>64</v>
      </c>
      <c r="D15" s="44" t="s">
        <v>65</v>
      </c>
      <c r="E15" s="43">
        <v>1715</v>
      </c>
      <c r="F15" s="44">
        <f>'Məlumat bazası (2)'!$E15*0.5</f>
        <v>857.5</v>
      </c>
      <c r="G15" s="43" t="s">
        <v>41</v>
      </c>
      <c r="H15" s="46">
        <v>43502</v>
      </c>
      <c r="I15" s="3">
        <f>Hesabat[[#This Row],[Maaşı]]*50%</f>
        <v>857.5</v>
      </c>
    </row>
    <row r="16" spans="1:10" ht="15.75" x14ac:dyDescent="0.25">
      <c r="A16" s="46">
        <v>13661</v>
      </c>
      <c r="B16" s="43" t="s">
        <v>66</v>
      </c>
      <c r="C16" s="43" t="s">
        <v>23</v>
      </c>
      <c r="D16" s="43" t="s">
        <v>24</v>
      </c>
      <c r="E16" s="43">
        <v>1330</v>
      </c>
      <c r="F16" s="43">
        <f>'Məlumat bazası (2)'!$E16*0.5</f>
        <v>665</v>
      </c>
      <c r="G16" s="43" t="s">
        <v>53</v>
      </c>
      <c r="H16" s="46">
        <v>43503</v>
      </c>
      <c r="I16" s="3">
        <f>Hesabat[[#This Row],[Maaşı]]*50%</f>
        <v>665</v>
      </c>
    </row>
    <row r="17" spans="1:9" ht="15.75" x14ac:dyDescent="0.25">
      <c r="A17" s="46">
        <v>13665</v>
      </c>
      <c r="B17" s="44" t="s">
        <v>67</v>
      </c>
      <c r="C17" s="43" t="s">
        <v>27</v>
      </c>
      <c r="D17" s="44" t="s">
        <v>28</v>
      </c>
      <c r="E17" s="43">
        <v>1003</v>
      </c>
      <c r="F17" s="44">
        <f>'Məlumat bazası (2)'!$E17*0.5</f>
        <v>501.5</v>
      </c>
      <c r="G17" s="43" t="s">
        <v>38</v>
      </c>
      <c r="H17" s="46">
        <v>43504</v>
      </c>
      <c r="I17" s="3">
        <f>Hesabat[[#This Row],[Maaşı]]*50%</f>
        <v>501.5</v>
      </c>
    </row>
    <row r="18" spans="1:9" ht="15.75" x14ac:dyDescent="0.25">
      <c r="A18" s="46">
        <v>13667</v>
      </c>
      <c r="B18" s="43" t="s">
        <v>68</v>
      </c>
      <c r="C18" s="43" t="s">
        <v>31</v>
      </c>
      <c r="D18" s="43" t="s">
        <v>69</v>
      </c>
      <c r="E18" s="43">
        <v>1295</v>
      </c>
      <c r="F18" s="43">
        <f>'Məlumat bazası (2)'!$E18*0.5</f>
        <v>647.5</v>
      </c>
      <c r="G18" s="43" t="s">
        <v>38</v>
      </c>
      <c r="H18" s="46">
        <v>43505</v>
      </c>
      <c r="I18" s="3">
        <f>Hesabat[[#This Row],[Maaşı]]*50%</f>
        <v>647.5</v>
      </c>
    </row>
    <row r="19" spans="1:9" ht="16.5" customHeight="1" x14ac:dyDescent="0.25">
      <c r="A19" s="46">
        <v>13670</v>
      </c>
      <c r="B19" s="44" t="s">
        <v>70</v>
      </c>
      <c r="C19" s="43" t="s">
        <v>34</v>
      </c>
      <c r="D19" s="44" t="s">
        <v>24</v>
      </c>
      <c r="E19" s="43">
        <v>1322</v>
      </c>
      <c r="F19" s="44">
        <f>'Məlumat bazası (2)'!$E19*0.5</f>
        <v>661</v>
      </c>
      <c r="G19" s="43" t="s">
        <v>53</v>
      </c>
      <c r="H19" s="46">
        <v>43506</v>
      </c>
      <c r="I19" s="3">
        <f>Hesabat[[#This Row],[Maaşı]]*50%</f>
        <v>661</v>
      </c>
    </row>
    <row r="20" spans="1:9" ht="15.75" x14ac:dyDescent="0.25">
      <c r="A20" s="46">
        <v>13672</v>
      </c>
      <c r="B20" s="43" t="s">
        <v>71</v>
      </c>
      <c r="C20" s="43" t="s">
        <v>31</v>
      </c>
      <c r="D20" s="43" t="s">
        <v>37</v>
      </c>
      <c r="E20" s="43">
        <v>1437</v>
      </c>
      <c r="F20" s="43">
        <f>'Məlumat bazası (2)'!$E20*0.5</f>
        <v>718.5</v>
      </c>
      <c r="G20" s="43" t="s">
        <v>72</v>
      </c>
      <c r="H20" s="46">
        <v>43507</v>
      </c>
      <c r="I20" s="3">
        <f>Hesabat[[#This Row],[Maaşı]]*50%</f>
        <v>718.5</v>
      </c>
    </row>
    <row r="21" spans="1:9" ht="15.75" x14ac:dyDescent="0.25">
      <c r="A21" s="46">
        <v>13674</v>
      </c>
      <c r="B21" s="44" t="s">
        <v>73</v>
      </c>
      <c r="C21" s="43" t="s">
        <v>23</v>
      </c>
      <c r="D21" s="44" t="s">
        <v>40</v>
      </c>
      <c r="E21" s="43">
        <v>1342</v>
      </c>
      <c r="F21" s="44">
        <f>'Məlumat bazası (2)'!$E21*0.5</f>
        <v>671</v>
      </c>
      <c r="G21" s="43" t="s">
        <v>74</v>
      </c>
      <c r="H21" s="46">
        <v>43508</v>
      </c>
      <c r="I21" s="3">
        <f>Hesabat[[#This Row],[Maaşı]]*50%</f>
        <v>671</v>
      </c>
    </row>
    <row r="22" spans="1:9" ht="15.75" x14ac:dyDescent="0.25">
      <c r="A22" s="46">
        <v>13676</v>
      </c>
      <c r="B22" s="43" t="s">
        <v>75</v>
      </c>
      <c r="C22" s="43" t="s">
        <v>27</v>
      </c>
      <c r="D22" s="43" t="s">
        <v>43</v>
      </c>
      <c r="E22" s="43">
        <v>1274</v>
      </c>
      <c r="F22" s="43">
        <f>'Məlumat bazası (2)'!$E22*0.5</f>
        <v>637</v>
      </c>
      <c r="G22" s="43" t="s">
        <v>76</v>
      </c>
      <c r="H22" s="46">
        <v>43509</v>
      </c>
      <c r="I22" s="3">
        <f>Hesabat[[#This Row],[Maaşı]]*50%</f>
        <v>637</v>
      </c>
    </row>
    <row r="23" spans="1:9" ht="15.75" x14ac:dyDescent="0.25">
      <c r="A23" s="46">
        <v>13678</v>
      </c>
      <c r="B23" s="44" t="s">
        <v>77</v>
      </c>
      <c r="C23" s="43" t="s">
        <v>46</v>
      </c>
      <c r="D23" s="44" t="s">
        <v>37</v>
      </c>
      <c r="E23" s="43">
        <v>959</v>
      </c>
      <c r="F23" s="44">
        <f>'Məlumat bazası (2)'!$E23*0.5</f>
        <v>479.5</v>
      </c>
      <c r="G23" s="43" t="s">
        <v>78</v>
      </c>
      <c r="H23" s="46">
        <v>43510</v>
      </c>
      <c r="I23" s="3">
        <f>Hesabat[[#This Row],[Maaşı]]*50%</f>
        <v>479.5</v>
      </c>
    </row>
    <row r="24" spans="1:9" ht="15.75" x14ac:dyDescent="0.25">
      <c r="A24" s="46">
        <v>13679</v>
      </c>
      <c r="B24" s="43" t="s">
        <v>79</v>
      </c>
      <c r="C24" s="43" t="s">
        <v>34</v>
      </c>
      <c r="D24" s="43" t="s">
        <v>49</v>
      </c>
      <c r="E24" s="43">
        <v>1753</v>
      </c>
      <c r="F24" s="43">
        <f>'Məlumat bazası (2)'!$E24*0.5</f>
        <v>876.5</v>
      </c>
      <c r="G24" s="43" t="s">
        <v>80</v>
      </c>
      <c r="H24" s="46">
        <v>43511</v>
      </c>
      <c r="I24" s="3">
        <f>Hesabat[[#This Row],[Maaşı]]*50%</f>
        <v>876.5</v>
      </c>
    </row>
    <row r="25" spans="1:9" ht="15.75" x14ac:dyDescent="0.25">
      <c r="A25" s="46">
        <v>13579</v>
      </c>
      <c r="B25" s="44" t="s">
        <v>81</v>
      </c>
      <c r="C25" s="43" t="s">
        <v>52</v>
      </c>
      <c r="D25" s="44" t="s">
        <v>49</v>
      </c>
      <c r="E25" s="43">
        <v>2108</v>
      </c>
      <c r="F25" s="44">
        <f>'Məlumat bazası (2)'!$E25*0.5</f>
        <v>1054</v>
      </c>
      <c r="G25" s="43" t="s">
        <v>82</v>
      </c>
      <c r="H25" s="46">
        <v>43512</v>
      </c>
      <c r="I25" s="3">
        <f>Hesabat[[#This Row],[Maaşı]]*50%</f>
        <v>1054</v>
      </c>
    </row>
    <row r="26" spans="1:9" ht="15.75" x14ac:dyDescent="0.25">
      <c r="A26" s="46">
        <v>13580</v>
      </c>
      <c r="B26" s="43" t="s">
        <v>83</v>
      </c>
      <c r="C26" s="43" t="s">
        <v>55</v>
      </c>
      <c r="D26" s="43" t="s">
        <v>56</v>
      </c>
      <c r="E26" s="43">
        <v>1702</v>
      </c>
      <c r="F26" s="43">
        <f>'Məlumat bazası (2)'!$E26*0.5</f>
        <v>851</v>
      </c>
      <c r="G26" s="43" t="s">
        <v>84</v>
      </c>
      <c r="H26" s="46">
        <v>43513</v>
      </c>
      <c r="I26" s="3">
        <f>Hesabat[[#This Row],[Maaşı]]*50%</f>
        <v>851</v>
      </c>
    </row>
    <row r="27" spans="1:9" ht="15.75" x14ac:dyDescent="0.25">
      <c r="A27" s="46">
        <v>13586</v>
      </c>
      <c r="B27" s="44" t="s">
        <v>85</v>
      </c>
      <c r="C27" s="43" t="s">
        <v>59</v>
      </c>
      <c r="D27" s="44" t="s">
        <v>24</v>
      </c>
      <c r="E27" s="43">
        <v>2129</v>
      </c>
      <c r="F27" s="44">
        <f>'Məlumat bazası (2)'!$E27*0.5</f>
        <v>1064.5</v>
      </c>
      <c r="G27" s="43" t="s">
        <v>86</v>
      </c>
      <c r="H27" s="46">
        <v>43514</v>
      </c>
      <c r="I27" s="3">
        <f>Hesabat[[#This Row],[Maaşı]]*50%</f>
        <v>1064.5</v>
      </c>
    </row>
    <row r="28" spans="1:9" ht="15.75" x14ac:dyDescent="0.25">
      <c r="A28" s="46">
        <v>13686</v>
      </c>
      <c r="B28" s="43" t="s">
        <v>87</v>
      </c>
      <c r="C28" s="43" t="s">
        <v>61</v>
      </c>
      <c r="D28" s="43" t="s">
        <v>88</v>
      </c>
      <c r="E28" s="43">
        <v>1387</v>
      </c>
      <c r="F28" s="43">
        <f>'Məlumat bazası (2)'!$E28*0.5</f>
        <v>693.5</v>
      </c>
      <c r="G28" s="43" t="s">
        <v>89</v>
      </c>
      <c r="H28" s="46">
        <v>43515</v>
      </c>
      <c r="I28" s="3">
        <f>Hesabat[[#This Row],[Maaşı]]*50%</f>
        <v>693.5</v>
      </c>
    </row>
    <row r="29" spans="1:9" ht="16.5" thickBot="1" x14ac:dyDescent="0.3">
      <c r="A29" s="46">
        <v>13595</v>
      </c>
      <c r="B29" s="44" t="s">
        <v>90</v>
      </c>
      <c r="C29" s="43" t="s">
        <v>64</v>
      </c>
      <c r="D29" s="44" t="s">
        <v>65</v>
      </c>
      <c r="E29" s="43">
        <v>1265</v>
      </c>
      <c r="F29" s="44">
        <f>'Məlumat bazası (2)'!$E29*0.5</f>
        <v>632.5</v>
      </c>
      <c r="G29" s="43" t="s">
        <v>91</v>
      </c>
      <c r="H29" s="46">
        <v>43516</v>
      </c>
      <c r="I29" s="3">
        <f>Hesabat[[#This Row],[Maaşı]]*50%</f>
        <v>632.5</v>
      </c>
    </row>
    <row r="30" spans="1:9" ht="16.5" thickTop="1" x14ac:dyDescent="0.25">
      <c r="A30" s="48" t="s">
        <v>145</v>
      </c>
      <c r="B30" s="49"/>
      <c r="C30" s="49"/>
      <c r="D30" s="49"/>
      <c r="E30" s="49"/>
      <c r="F30" s="49"/>
      <c r="G30" s="49"/>
      <c r="H30" s="48">
        <f>SUBTOTAL(109,'Məlumat bazası (2)'!$H$2:$H$29)</f>
        <v>1218070</v>
      </c>
      <c r="I30" s="3">
        <f>Hesabat[[#This Row],[Maaşı]]*50%</f>
        <v>0</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48E35-4AE5-4175-9AC9-95B3E99F141B}">
  <sheetPr>
    <tabColor rgb="FFFF0000"/>
  </sheetPr>
  <dimension ref="A1:H29"/>
  <sheetViews>
    <sheetView zoomScale="85" zoomScaleNormal="85" workbookViewId="0">
      <selection activeCell="E11" sqref="E11"/>
    </sheetView>
  </sheetViews>
  <sheetFormatPr defaultColWidth="8.88671875" defaultRowHeight="15" x14ac:dyDescent="0.25"/>
  <cols>
    <col min="1" max="1" width="14" style="2" bestFit="1" customWidth="1"/>
    <col min="2" max="2" width="20.5546875" style="3" bestFit="1" customWidth="1"/>
    <col min="3" max="3" width="23" style="7" bestFit="1" customWidth="1"/>
    <col min="4" max="4" width="33.5546875" style="3" customWidth="1"/>
    <col min="5" max="5" width="8.33203125" style="3" bestFit="1" customWidth="1"/>
    <col min="6" max="6" width="22.109375" style="3" customWidth="1"/>
    <col min="7" max="7" width="18.77734375" style="3" bestFit="1" customWidth="1"/>
    <col min="8" max="8" width="15.6640625" style="8" bestFit="1" customWidth="1"/>
    <col min="9" max="9" width="9.88671875" style="3" bestFit="1" customWidth="1"/>
    <col min="10" max="16384" width="8.88671875" style="3"/>
  </cols>
  <sheetData>
    <row r="1" spans="1:8" s="6" customFormat="1" ht="24" thickBot="1" x14ac:dyDescent="0.4">
      <c r="A1" s="18" t="s">
        <v>15</v>
      </c>
      <c r="B1" s="17" t="s">
        <v>16</v>
      </c>
      <c r="C1" s="17" t="s">
        <v>17</v>
      </c>
      <c r="D1" s="17" t="s">
        <v>18</v>
      </c>
      <c r="E1" s="17" t="s">
        <v>19</v>
      </c>
      <c r="F1" s="17" t="s">
        <v>113</v>
      </c>
      <c r="G1" s="17" t="s">
        <v>20</v>
      </c>
      <c r="H1" s="25" t="s">
        <v>21</v>
      </c>
    </row>
    <row r="2" spans="1:8" ht="15.75" x14ac:dyDescent="0.25">
      <c r="A2" s="19">
        <v>13697</v>
      </c>
      <c r="B2" s="20" t="s">
        <v>22</v>
      </c>
      <c r="C2" s="20" t="s">
        <v>23</v>
      </c>
      <c r="D2" s="20" t="s">
        <v>24</v>
      </c>
      <c r="E2" s="20">
        <v>300</v>
      </c>
      <c r="F2" s="20">
        <f>'Məlumat bazası (3)'!$E2*0.5</f>
        <v>150</v>
      </c>
      <c r="G2" s="20" t="s">
        <v>25</v>
      </c>
      <c r="H2" s="26">
        <v>43489</v>
      </c>
    </row>
    <row r="3" spans="1:8" ht="15.75" x14ac:dyDescent="0.25">
      <c r="A3" s="21">
        <v>13697</v>
      </c>
      <c r="B3" s="22" t="s">
        <v>26</v>
      </c>
      <c r="C3" s="22" t="s">
        <v>27</v>
      </c>
      <c r="D3" s="22" t="s">
        <v>28</v>
      </c>
      <c r="E3" s="22">
        <v>600</v>
      </c>
      <c r="F3" s="22">
        <f>'Məlumat bazası (3)'!$E3*0.5</f>
        <v>300</v>
      </c>
      <c r="G3" s="22" t="s">
        <v>29</v>
      </c>
      <c r="H3" s="27">
        <v>43490</v>
      </c>
    </row>
    <row r="4" spans="1:8" ht="15.75" x14ac:dyDescent="0.25">
      <c r="A4" s="23">
        <v>13588</v>
      </c>
      <c r="B4" s="24" t="s">
        <v>30</v>
      </c>
      <c r="C4" s="24" t="s">
        <v>31</v>
      </c>
      <c r="D4" s="24" t="s">
        <v>24</v>
      </c>
      <c r="E4" s="24">
        <v>1734</v>
      </c>
      <c r="F4" s="24">
        <f>'Məlumat bazası (3)'!$E4*0.5</f>
        <v>867</v>
      </c>
      <c r="G4" s="24" t="s">
        <v>32</v>
      </c>
      <c r="H4" s="28">
        <v>43491</v>
      </c>
    </row>
    <row r="5" spans="1:8" ht="15.75" x14ac:dyDescent="0.25">
      <c r="A5" s="21">
        <v>13584</v>
      </c>
      <c r="B5" s="22" t="s">
        <v>33</v>
      </c>
      <c r="C5" s="22" t="s">
        <v>34</v>
      </c>
      <c r="D5" s="22" t="s">
        <v>24</v>
      </c>
      <c r="E5" s="22">
        <v>1148</v>
      </c>
      <c r="F5" s="22">
        <f>'Məlumat bazası (3)'!$E5*0.5</f>
        <v>574</v>
      </c>
      <c r="G5" s="22" t="s">
        <v>35</v>
      </c>
      <c r="H5" s="27">
        <v>43492</v>
      </c>
    </row>
    <row r="6" spans="1:8" ht="15.75" x14ac:dyDescent="0.25">
      <c r="A6" s="23">
        <v>13693</v>
      </c>
      <c r="B6" s="24" t="s">
        <v>36</v>
      </c>
      <c r="C6" s="24" t="s">
        <v>31</v>
      </c>
      <c r="D6" s="24" t="s">
        <v>37</v>
      </c>
      <c r="E6" s="24">
        <v>1091</v>
      </c>
      <c r="F6" s="24">
        <f>'Məlumat bazası (3)'!$E6*0.5</f>
        <v>545.5</v>
      </c>
      <c r="G6" s="24" t="s">
        <v>38</v>
      </c>
      <c r="H6" s="28">
        <v>43493</v>
      </c>
    </row>
    <row r="7" spans="1:8" ht="15.75" x14ac:dyDescent="0.25">
      <c r="A7" s="21">
        <v>13696</v>
      </c>
      <c r="B7" s="22" t="s">
        <v>39</v>
      </c>
      <c r="C7" s="22" t="s">
        <v>23</v>
      </c>
      <c r="D7" s="22" t="s">
        <v>40</v>
      </c>
      <c r="E7" s="22">
        <v>1961</v>
      </c>
      <c r="F7" s="22">
        <f>'Məlumat bazası (3)'!$E7*0.5</f>
        <v>980.5</v>
      </c>
      <c r="G7" s="22" t="s">
        <v>41</v>
      </c>
      <c r="H7" s="27">
        <v>43494</v>
      </c>
    </row>
    <row r="8" spans="1:8" ht="15.75" x14ac:dyDescent="0.25">
      <c r="A8" s="23">
        <v>13684</v>
      </c>
      <c r="B8" s="24" t="s">
        <v>42</v>
      </c>
      <c r="C8" s="24" t="s">
        <v>27</v>
      </c>
      <c r="D8" s="24" t="s">
        <v>43</v>
      </c>
      <c r="E8" s="24">
        <v>1360</v>
      </c>
      <c r="F8" s="24">
        <f>'Məlumat bazası (3)'!$E8*0.5</f>
        <v>680</v>
      </c>
      <c r="G8" s="24" t="s">
        <v>44</v>
      </c>
      <c r="H8" s="28">
        <v>43495</v>
      </c>
    </row>
    <row r="9" spans="1:8" ht="15.75" x14ac:dyDescent="0.25">
      <c r="A9" s="21">
        <v>13589</v>
      </c>
      <c r="B9" s="22" t="s">
        <v>45</v>
      </c>
      <c r="C9" s="22" t="s">
        <v>46</v>
      </c>
      <c r="D9" s="22" t="s">
        <v>37</v>
      </c>
      <c r="E9" s="22">
        <v>1296</v>
      </c>
      <c r="F9" s="22">
        <f>'Məlumat bazası (3)'!$E9*0.5</f>
        <v>648</v>
      </c>
      <c r="G9" s="22" t="s">
        <v>47</v>
      </c>
      <c r="H9" s="27">
        <v>43496</v>
      </c>
    </row>
    <row r="10" spans="1:8" ht="15.75" x14ac:dyDescent="0.25">
      <c r="A10" s="23">
        <v>13687</v>
      </c>
      <c r="B10" s="24" t="s">
        <v>48</v>
      </c>
      <c r="C10" s="24" t="s">
        <v>34</v>
      </c>
      <c r="D10" s="24" t="s">
        <v>49</v>
      </c>
      <c r="E10" s="24">
        <v>1575</v>
      </c>
      <c r="F10" s="24">
        <f>'Məlumat bazası (3)'!$E10*0.5</f>
        <v>787.5</v>
      </c>
      <c r="G10" s="24" t="s">
        <v>50</v>
      </c>
      <c r="H10" s="28">
        <v>43497</v>
      </c>
    </row>
    <row r="11" spans="1:8" ht="15.75" x14ac:dyDescent="0.25">
      <c r="A11" s="21">
        <v>13689</v>
      </c>
      <c r="B11" s="22" t="s">
        <v>51</v>
      </c>
      <c r="C11" s="22" t="s">
        <v>52</v>
      </c>
      <c r="D11" s="22" t="s">
        <v>49</v>
      </c>
      <c r="E11" s="22">
        <v>1569</v>
      </c>
      <c r="F11" s="22">
        <f>'Məlumat bazası (3)'!$E11*0.5</f>
        <v>784.5</v>
      </c>
      <c r="G11" s="22" t="s">
        <v>53</v>
      </c>
      <c r="H11" s="27">
        <v>43498</v>
      </c>
    </row>
    <row r="12" spans="1:8" ht="15.75" x14ac:dyDescent="0.25">
      <c r="A12" s="23">
        <v>13639</v>
      </c>
      <c r="B12" s="24" t="s">
        <v>54</v>
      </c>
      <c r="C12" s="24" t="s">
        <v>55</v>
      </c>
      <c r="D12" s="24" t="s">
        <v>56</v>
      </c>
      <c r="E12" s="24">
        <v>1739</v>
      </c>
      <c r="F12" s="24">
        <f>'Məlumat bazası (3)'!$E12*0.5</f>
        <v>869.5</v>
      </c>
      <c r="G12" s="24" t="s">
        <v>57</v>
      </c>
      <c r="H12" s="28">
        <v>43499</v>
      </c>
    </row>
    <row r="13" spans="1:8" ht="15.75" x14ac:dyDescent="0.25">
      <c r="A13" s="21">
        <v>13641</v>
      </c>
      <c r="B13" s="22" t="s">
        <v>58</v>
      </c>
      <c r="C13" s="22" t="s">
        <v>59</v>
      </c>
      <c r="D13" s="22" t="s">
        <v>24</v>
      </c>
      <c r="E13" s="22">
        <v>1791</v>
      </c>
      <c r="F13" s="22">
        <f>'Məlumat bazası (3)'!$E13*0.5</f>
        <v>895.5</v>
      </c>
      <c r="G13" s="22" t="s">
        <v>57</v>
      </c>
      <c r="H13" s="27">
        <v>43500</v>
      </c>
    </row>
    <row r="14" spans="1:8" ht="15.75" x14ac:dyDescent="0.25">
      <c r="A14" s="23">
        <v>13648</v>
      </c>
      <c r="B14" s="24" t="s">
        <v>60</v>
      </c>
      <c r="C14" s="24" t="s">
        <v>61</v>
      </c>
      <c r="D14" s="24" t="s">
        <v>24</v>
      </c>
      <c r="E14" s="24">
        <v>1691</v>
      </c>
      <c r="F14" s="24">
        <f>'Məlumat bazası (3)'!$E14*0.5</f>
        <v>845.5</v>
      </c>
      <c r="G14" s="24" t="s">
        <v>62</v>
      </c>
      <c r="H14" s="28">
        <v>43501</v>
      </c>
    </row>
    <row r="15" spans="1:8" ht="15.75" x14ac:dyDescent="0.25">
      <c r="A15" s="21">
        <v>13659</v>
      </c>
      <c r="B15" s="22" t="s">
        <v>63</v>
      </c>
      <c r="C15" s="22" t="s">
        <v>64</v>
      </c>
      <c r="D15" s="22" t="s">
        <v>65</v>
      </c>
      <c r="E15" s="22">
        <v>1715</v>
      </c>
      <c r="F15" s="22">
        <f>'Məlumat bazası (3)'!$E15*0.5</f>
        <v>857.5</v>
      </c>
      <c r="G15" s="22" t="s">
        <v>41</v>
      </c>
      <c r="H15" s="27">
        <v>43502</v>
      </c>
    </row>
    <row r="16" spans="1:8" ht="15.75" x14ac:dyDescent="0.25">
      <c r="A16" s="23">
        <v>13661</v>
      </c>
      <c r="B16" s="24" t="s">
        <v>66</v>
      </c>
      <c r="C16" s="24" t="s">
        <v>23</v>
      </c>
      <c r="D16" s="24" t="s">
        <v>24</v>
      </c>
      <c r="E16" s="24">
        <v>1330</v>
      </c>
      <c r="F16" s="24">
        <f>'Məlumat bazası (3)'!$E16*0.5</f>
        <v>665</v>
      </c>
      <c r="G16" s="24" t="s">
        <v>53</v>
      </c>
      <c r="H16" s="28">
        <v>43503</v>
      </c>
    </row>
    <row r="17" spans="1:8" ht="15.75" x14ac:dyDescent="0.25">
      <c r="A17" s="21">
        <v>13665</v>
      </c>
      <c r="B17" s="22" t="s">
        <v>67</v>
      </c>
      <c r="C17" s="22" t="s">
        <v>27</v>
      </c>
      <c r="D17" s="22" t="s">
        <v>28</v>
      </c>
      <c r="E17" s="22">
        <v>1003</v>
      </c>
      <c r="F17" s="22">
        <f>'Məlumat bazası (3)'!$E17*0.5</f>
        <v>501.5</v>
      </c>
      <c r="G17" s="22" t="s">
        <v>38</v>
      </c>
      <c r="H17" s="27">
        <v>43504</v>
      </c>
    </row>
    <row r="18" spans="1:8" ht="15.75" x14ac:dyDescent="0.25">
      <c r="A18" s="23">
        <v>13667</v>
      </c>
      <c r="B18" s="24" t="s">
        <v>68</v>
      </c>
      <c r="C18" s="24" t="s">
        <v>31</v>
      </c>
      <c r="D18" s="24" t="s">
        <v>69</v>
      </c>
      <c r="E18" s="24">
        <v>1295</v>
      </c>
      <c r="F18" s="24">
        <f>'Məlumat bazası (3)'!$E18*0.5</f>
        <v>647.5</v>
      </c>
      <c r="G18" s="24" t="s">
        <v>38</v>
      </c>
      <c r="H18" s="28">
        <v>43505</v>
      </c>
    </row>
    <row r="19" spans="1:8" ht="16.5" customHeight="1" x14ac:dyDescent="0.25">
      <c r="A19" s="21">
        <v>13670</v>
      </c>
      <c r="B19" s="22" t="s">
        <v>70</v>
      </c>
      <c r="C19" s="22" t="s">
        <v>34</v>
      </c>
      <c r="D19" s="22" t="s">
        <v>24</v>
      </c>
      <c r="E19" s="22">
        <v>1322</v>
      </c>
      <c r="F19" s="22">
        <f>'Məlumat bazası (3)'!$E19*0.5</f>
        <v>661</v>
      </c>
      <c r="G19" s="22" t="s">
        <v>53</v>
      </c>
      <c r="H19" s="27">
        <v>43506</v>
      </c>
    </row>
    <row r="20" spans="1:8" ht="15.75" x14ac:dyDescent="0.25">
      <c r="A20" s="23">
        <v>13672</v>
      </c>
      <c r="B20" s="24" t="s">
        <v>71</v>
      </c>
      <c r="C20" s="24" t="s">
        <v>31</v>
      </c>
      <c r="D20" s="24" t="s">
        <v>37</v>
      </c>
      <c r="E20" s="24">
        <v>1437</v>
      </c>
      <c r="F20" s="24">
        <f>'Məlumat bazası (3)'!$E20*0.5</f>
        <v>718.5</v>
      </c>
      <c r="G20" s="24" t="s">
        <v>72</v>
      </c>
      <c r="H20" s="28">
        <v>43507</v>
      </c>
    </row>
    <row r="21" spans="1:8" ht="15.75" x14ac:dyDescent="0.25">
      <c r="A21" s="21">
        <v>13674</v>
      </c>
      <c r="B21" s="22" t="s">
        <v>73</v>
      </c>
      <c r="C21" s="22" t="s">
        <v>23</v>
      </c>
      <c r="D21" s="22" t="s">
        <v>40</v>
      </c>
      <c r="E21" s="22">
        <v>1342</v>
      </c>
      <c r="F21" s="22">
        <f>'Məlumat bazası (3)'!$E21*0.5</f>
        <v>671</v>
      </c>
      <c r="G21" s="22" t="s">
        <v>74</v>
      </c>
      <c r="H21" s="27">
        <v>43508</v>
      </c>
    </row>
    <row r="22" spans="1:8" ht="15.75" x14ac:dyDescent="0.25">
      <c r="A22" s="23">
        <v>13676</v>
      </c>
      <c r="B22" s="24" t="s">
        <v>75</v>
      </c>
      <c r="C22" s="24" t="s">
        <v>27</v>
      </c>
      <c r="D22" s="24" t="s">
        <v>43</v>
      </c>
      <c r="E22" s="24">
        <v>1274</v>
      </c>
      <c r="F22" s="24">
        <f>'Məlumat bazası (3)'!$E22*0.5</f>
        <v>637</v>
      </c>
      <c r="G22" s="24" t="s">
        <v>76</v>
      </c>
      <c r="H22" s="28">
        <v>43509</v>
      </c>
    </row>
    <row r="23" spans="1:8" ht="15.75" x14ac:dyDescent="0.25">
      <c r="A23" s="21">
        <v>13678</v>
      </c>
      <c r="B23" s="22" t="s">
        <v>77</v>
      </c>
      <c r="C23" s="22" t="s">
        <v>46</v>
      </c>
      <c r="D23" s="22" t="s">
        <v>37</v>
      </c>
      <c r="E23" s="22">
        <v>959</v>
      </c>
      <c r="F23" s="22">
        <f>'Məlumat bazası (3)'!$E23*0.5</f>
        <v>479.5</v>
      </c>
      <c r="G23" s="22" t="s">
        <v>78</v>
      </c>
      <c r="H23" s="27">
        <v>43510</v>
      </c>
    </row>
    <row r="24" spans="1:8" ht="15.75" x14ac:dyDescent="0.25">
      <c r="A24" s="23">
        <v>13679</v>
      </c>
      <c r="B24" s="24" t="s">
        <v>79</v>
      </c>
      <c r="C24" s="24" t="s">
        <v>34</v>
      </c>
      <c r="D24" s="24" t="s">
        <v>49</v>
      </c>
      <c r="E24" s="24">
        <v>1753</v>
      </c>
      <c r="F24" s="24">
        <f>'Məlumat bazası (3)'!$E24*0.5</f>
        <v>876.5</v>
      </c>
      <c r="G24" s="24" t="s">
        <v>80</v>
      </c>
      <c r="H24" s="28">
        <v>43511</v>
      </c>
    </row>
    <row r="25" spans="1:8" ht="15.75" x14ac:dyDescent="0.25">
      <c r="A25" s="21">
        <v>13579</v>
      </c>
      <c r="B25" s="22" t="s">
        <v>81</v>
      </c>
      <c r="C25" s="22" t="s">
        <v>52</v>
      </c>
      <c r="D25" s="22" t="s">
        <v>49</v>
      </c>
      <c r="E25" s="22">
        <v>2108</v>
      </c>
      <c r="F25" s="22">
        <f>'Məlumat bazası (3)'!$E25*0.5</f>
        <v>1054</v>
      </c>
      <c r="G25" s="22" t="s">
        <v>82</v>
      </c>
      <c r="H25" s="27">
        <v>43512</v>
      </c>
    </row>
    <row r="26" spans="1:8" ht="15.75" x14ac:dyDescent="0.25">
      <c r="A26" s="23">
        <v>13580</v>
      </c>
      <c r="B26" s="24" t="s">
        <v>83</v>
      </c>
      <c r="C26" s="24" t="s">
        <v>55</v>
      </c>
      <c r="D26" s="24" t="s">
        <v>56</v>
      </c>
      <c r="E26" s="24">
        <v>1702</v>
      </c>
      <c r="F26" s="24">
        <f>'Məlumat bazası (3)'!$E26*0.5</f>
        <v>851</v>
      </c>
      <c r="G26" s="24" t="s">
        <v>84</v>
      </c>
      <c r="H26" s="28">
        <v>43513</v>
      </c>
    </row>
    <row r="27" spans="1:8" ht="15.75" x14ac:dyDescent="0.25">
      <c r="A27" s="21">
        <v>13586</v>
      </c>
      <c r="B27" s="22" t="s">
        <v>85</v>
      </c>
      <c r="C27" s="22" t="s">
        <v>59</v>
      </c>
      <c r="D27" s="22" t="s">
        <v>24</v>
      </c>
      <c r="E27" s="22">
        <v>2129</v>
      </c>
      <c r="F27" s="22">
        <f>'Məlumat bazası (3)'!$E27*0.5</f>
        <v>1064.5</v>
      </c>
      <c r="G27" s="22" t="s">
        <v>86</v>
      </c>
      <c r="H27" s="27">
        <v>43514</v>
      </c>
    </row>
    <row r="28" spans="1:8" ht="15.75" x14ac:dyDescent="0.25">
      <c r="A28" s="23">
        <v>13686</v>
      </c>
      <c r="B28" s="24" t="s">
        <v>87</v>
      </c>
      <c r="C28" s="24" t="s">
        <v>61</v>
      </c>
      <c r="D28" s="24" t="s">
        <v>88</v>
      </c>
      <c r="E28" s="24">
        <v>1387</v>
      </c>
      <c r="F28" s="24">
        <f>'Məlumat bazası (3)'!$E28*0.5</f>
        <v>693.5</v>
      </c>
      <c r="G28" s="24" t="s">
        <v>89</v>
      </c>
      <c r="H28" s="28">
        <v>43515</v>
      </c>
    </row>
    <row r="29" spans="1:8" ht="15.75" x14ac:dyDescent="0.25">
      <c r="A29" s="21">
        <v>13595</v>
      </c>
      <c r="B29" s="22" t="s">
        <v>90</v>
      </c>
      <c r="C29" s="22" t="s">
        <v>64</v>
      </c>
      <c r="D29" s="22" t="s">
        <v>65</v>
      </c>
      <c r="E29" s="22">
        <v>1265</v>
      </c>
      <c r="F29" s="22">
        <f>'Məlumat bazası (3)'!$E29*0.5</f>
        <v>632.5</v>
      </c>
      <c r="G29" s="22" t="s">
        <v>91</v>
      </c>
      <c r="H29" s="27">
        <v>43516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6DD45-CB84-4360-AB75-DF3FE1274C75}">
  <sheetPr codeName="Sheet3">
    <tabColor rgb="FFFFFF00"/>
  </sheetPr>
  <dimension ref="A1:D7"/>
  <sheetViews>
    <sheetView zoomScale="175" zoomScaleNormal="175" workbookViewId="0">
      <selection activeCell="D7" sqref="D7"/>
    </sheetView>
  </sheetViews>
  <sheetFormatPr defaultRowHeight="15" x14ac:dyDescent="0.2"/>
  <cols>
    <col min="1" max="1" width="21.77734375" customWidth="1"/>
    <col min="2" max="2" width="20" customWidth="1"/>
    <col min="4" max="4" width="13.6640625" customWidth="1"/>
  </cols>
  <sheetData>
    <row r="1" spans="1:4" x14ac:dyDescent="0.2">
      <c r="A1" s="11" t="s">
        <v>94</v>
      </c>
      <c r="B1" s="11" t="s">
        <v>93</v>
      </c>
    </row>
    <row r="2" spans="1:4" x14ac:dyDescent="0.2">
      <c r="A2" s="12" t="str">
        <f>FIXED(B2,3,1)</f>
        <v>36254.321</v>
      </c>
      <c r="B2" s="12">
        <v>36254.321000000004</v>
      </c>
      <c r="D2">
        <v>3621.45</v>
      </c>
    </row>
    <row r="3" spans="1:4" x14ac:dyDescent="0.2">
      <c r="A3" s="11" t="str">
        <f t="shared" ref="A3:A6" si="0">FIXED(B3,3,1)</f>
        <v>698547.125</v>
      </c>
      <c r="B3" s="16">
        <v>698547.12529999996</v>
      </c>
      <c r="D3">
        <v>3621.46</v>
      </c>
    </row>
    <row r="4" spans="1:4" x14ac:dyDescent="0.2">
      <c r="A4" s="12" t="str">
        <f t="shared" si="0"/>
        <v>362145.214</v>
      </c>
      <c r="B4" s="15">
        <v>362145.21369800001</v>
      </c>
      <c r="D4">
        <f>SUM(D2:D3)</f>
        <v>7242.91</v>
      </c>
    </row>
    <row r="5" spans="1:4" x14ac:dyDescent="0.2">
      <c r="A5" s="11" t="str">
        <f t="shared" si="0"/>
        <v>52147.123</v>
      </c>
      <c r="B5" s="16">
        <v>52147.123</v>
      </c>
    </row>
    <row r="6" spans="1:4" x14ac:dyDescent="0.2">
      <c r="A6" s="12" t="str">
        <f t="shared" si="0"/>
        <v>2136.003</v>
      </c>
      <c r="B6" s="15">
        <v>2136.00335</v>
      </c>
    </row>
    <row r="7" spans="1:4" x14ac:dyDescent="0.2">
      <c r="A7" s="13">
        <f>SUM(A2:A6)</f>
        <v>0</v>
      </c>
      <c r="B7">
        <f>SUM(B2:B6)</f>
        <v>1151229.7863479997</v>
      </c>
    </row>
  </sheetData>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74136-56CE-4AE0-B894-CDE32A8A306C}">
  <sheetPr codeName="Sheet4">
    <tabColor theme="9" tint="-0.499984740745262"/>
  </sheetPr>
  <dimension ref="A1:D5"/>
  <sheetViews>
    <sheetView zoomScale="175" zoomScaleNormal="175" workbookViewId="0">
      <selection activeCell="D5" sqref="D5"/>
    </sheetView>
  </sheetViews>
  <sheetFormatPr defaultRowHeight="15" x14ac:dyDescent="0.2"/>
  <cols>
    <col min="1" max="1" width="18.21875" customWidth="1"/>
    <col min="2" max="2" width="14.88671875" customWidth="1"/>
  </cols>
  <sheetData>
    <row r="1" spans="1:4" x14ac:dyDescent="0.2">
      <c r="A1" t="s">
        <v>106</v>
      </c>
      <c r="B1">
        <f>RIGHT(A1,4)/1</f>
        <v>1997</v>
      </c>
      <c r="D1" t="s">
        <v>107</v>
      </c>
    </row>
    <row r="2" spans="1:4" x14ac:dyDescent="0.2">
      <c r="D2" s="9" t="s">
        <v>108</v>
      </c>
    </row>
    <row r="3" spans="1:4" x14ac:dyDescent="0.2">
      <c r="D3" t="s">
        <v>109</v>
      </c>
    </row>
    <row r="4" spans="1:4" x14ac:dyDescent="0.2">
      <c r="D4" s="9" t="s">
        <v>110</v>
      </c>
    </row>
    <row r="5" spans="1:4" x14ac:dyDescent="0.2">
      <c r="D5" t="s">
        <v>111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2CCB5-A315-4B5B-8352-6A3DD0907027}">
  <sheetPr codeName="Sheet5"/>
  <dimension ref="A1:C8"/>
  <sheetViews>
    <sheetView zoomScale="163" zoomScaleNormal="163" workbookViewId="0">
      <selection activeCell="B8" sqref="B8"/>
    </sheetView>
  </sheetViews>
  <sheetFormatPr defaultRowHeight="15" x14ac:dyDescent="0.2"/>
  <cols>
    <col min="1" max="1" width="16.33203125" customWidth="1"/>
    <col min="3" max="3" width="18.77734375" customWidth="1"/>
  </cols>
  <sheetData>
    <row r="1" spans="1:3" x14ac:dyDescent="0.2">
      <c r="A1" s="14">
        <f>FIND("a",LOWER(C1))</f>
        <v>1</v>
      </c>
      <c r="C1" t="s">
        <v>95</v>
      </c>
    </row>
    <row r="4" spans="1:3" x14ac:dyDescent="0.2">
      <c r="A4" t="s">
        <v>99</v>
      </c>
    </row>
    <row r="5" spans="1:3" x14ac:dyDescent="0.2">
      <c r="A5" t="s">
        <v>98</v>
      </c>
    </row>
    <row r="6" spans="1:3" x14ac:dyDescent="0.2">
      <c r="B6" t="b">
        <f>A6=""</f>
        <v>1</v>
      </c>
    </row>
    <row r="7" spans="1:3" x14ac:dyDescent="0.2">
      <c r="B7" t="b">
        <f>A7=" "</f>
        <v>0</v>
      </c>
    </row>
    <row r="8" spans="1:3" x14ac:dyDescent="0.2">
      <c r="A8" t="str">
        <f>""</f>
        <v/>
      </c>
      <c r="B8" t="b">
        <f>A8=" "</f>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D q 6 J W u n 8 W i q m A A A A + A A A A B I A H A B D b 2 5 m a W c v U G F j a 2 F n Z S 5 4 b W w g o h g A K K A U A A A A A A A A A A A A A A A A A A A A A A A A A A A A h Y 8 x D o I w G E a v Q r r T F s R A y E 8 Z X C U x I R r X p l R o h G J o s d z N w S N 5 B U k U d X P 8 X t 7 w v s f t D v n U t d 5 V D k b 1 O k M B p s i T W v S V 0 n W G R n v y E 5 Q z 2 H F x 5 r X 0 Z l m b d D J V h h p r L y k h z j n s V r g f a h J S G p B j s S 1 F I z u O P r L 6 L / t K G 8 u 1 k I j B 4 R X D Q h w n e B 1 H F E d J A G T B U C j 9 V c K 5 G F M g P x A 2 Y 2 v H Q T K p / X 0 J Z J l A 3 i / Y E 1 B L A w Q U A A I A C A A O r o 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q 6 J W i i K R 7 g O A A A A E Q A A A B M A H A B G b 3 J t d W x h c y 9 T Z W N 0 a W 9 u M S 5 t I K I Y A C i g F A A A A A A A A A A A A A A A A A A A A A A A A A A A A C t O T S 7 J z M 9 T C I b Q h t Y A U E s B A i 0 A F A A C A A g A D q 6 J W u n 8 W i q m A A A A + A A A A B I A A A A A A A A A A A A A A A A A A A A A A E N v b m Z p Z y 9 Q Y W N r Y W d l L n h t b F B L A Q I t A B Q A A g A I A A 6 u i V o P y u m r p A A A A O k A A A A T A A A A A A A A A A A A A A A A A P I A A A B b Q 2 9 u d G V u d F 9 U e X B l c 1 0 u e G 1 s U E s B A i 0 A F A A C A A g A D q 6 J 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D K + 6 L d R v l Z O o x C R 0 m S e z A k A A A A A A g A A A A A A E G Y A A A A B A A A g A A A A g X B R K 4 f R 6 r w C Z 9 2 L 0 R 1 g k x K e E w 7 1 M i n 3 H c U 9 P C n e 2 m s A A A A A D o A A A A A C A A A g A A A A P I S 8 k u j t L n P 9 c W K G P M 9 I 1 C 1 M J K 5 Y K k t + N y G G l L V 2 w 6 J Q A A A A 6 X u d + u 4 S d x w O O v s r W d k q 1 2 g y 6 7 s Z Q z B C T / 5 U / 2 U C n l G t K Z z i T 9 l a p i v l p X X z C 8 J I 4 G n A 3 5 d w M t q X I J J 4 m d 1 S j 8 Y j 3 e I d j w u Z g b O F v h j 6 Y U 1 A A A A A p c p C W D 8 B N Q 0 H I Y x K u W j r K 3 A V k + O G p B V 2 J u t 5 b 6 I r 5 w 5 q q B v B p M S b 3 a A h S N e 1 W 2 d c M J C 9 q r q S h u m A e r l i 8 z W f N w = = < / D a t a M a s h u p > 
</file>

<file path=customXml/itemProps1.xml><?xml version="1.0" encoding="utf-8"?>
<ds:datastoreItem xmlns:ds="http://schemas.openxmlformats.org/officeDocument/2006/customXml" ds:itemID="{928DF970-3FEF-44CB-B3F9-3C47BC9BAC0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HANDEX</vt:lpstr>
      <vt:lpstr>Məlumat bazası</vt:lpstr>
      <vt:lpstr>TEXT formulas</vt:lpstr>
      <vt:lpstr>Text</vt:lpstr>
      <vt:lpstr>Məlumat bazası (2)</vt:lpstr>
      <vt:lpstr>Məlumat bazası (3)</vt:lpstr>
      <vt:lpstr>TEXT,FİXED</vt:lpstr>
      <vt:lpstr>VALUE Practise</vt:lpstr>
      <vt:lpstr>PRACTİSE</vt:lpstr>
      <vt:lpstr>REPLACE,SUBSTİTUTE</vt:lpstr>
      <vt:lpstr>"" və " " arasında fərq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Kamal Mustafayev</dc:creator>
  <cp:lastModifiedBy>Windows User</cp:lastModifiedBy>
  <dcterms:created xsi:type="dcterms:W3CDTF">2020-01-30T19:23:15Z</dcterms:created>
  <dcterms:modified xsi:type="dcterms:W3CDTF">2025-04-10T16:41:22Z</dcterms:modified>
</cp:coreProperties>
</file>