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ll\Desktop\Excel\week2\"/>
    </mc:Choice>
  </mc:AlternateContent>
  <xr:revisionPtr revIDLastSave="0" documentId="13_ncr:1_{153882C2-6B76-4DDA-AFAD-07B6AE3F05B6}" xr6:coauthVersionLast="45" xr6:coauthVersionMax="46" xr10:uidLastSave="{00000000-0000-0000-0000-000000000000}"/>
  <bookViews>
    <workbookView xWindow="-120" yWindow="-120" windowWidth="20730" windowHeight="11160" activeTab="8" xr2:uid="{00000000-000D-0000-FFFF-FFFF00000000}"/>
  </bookViews>
  <sheets>
    <sheet name="IF" sheetId="2" r:id="rId1"/>
    <sheet name="IF(AND.OR)" sheetId="6" r:id="rId2"/>
    <sheet name="Nested IFs" sheetId="12" r:id="rId3"/>
    <sheet name="Sumif(s), Countif(s)" sheetId="5" r:id="rId4"/>
    <sheet name="SumProduct" sheetId="3" state="hidden" r:id="rId5"/>
    <sheet name="Date" sheetId="11" state="hidden" r:id="rId6"/>
    <sheet name="Date case" sheetId="9" state="hidden" r:id="rId7"/>
    <sheet name="Vlookup" sheetId="4" r:id="rId8"/>
    <sheet name="Text" sheetId="1" r:id="rId9"/>
    <sheet name="Index-Match" sheetId="7" state="hidden" r:id="rId10"/>
  </sheets>
  <definedNames>
    <definedName name="_xlnm._FilterDatabase" localSheetId="0" hidden="1">IF!$A$17:$C$26</definedName>
    <definedName name="_xlnm._FilterDatabase" localSheetId="3" hidden="1">'Sumif(s), Countif(s)'!$A$1:$J$51</definedName>
    <definedName name="_xlnm._FilterDatabase" localSheetId="8" hidden="1">Text!$A$1:$J$101</definedName>
    <definedName name="bonus_faiz">IF!$F$31</definedName>
    <definedName name="hedef">IF!$E$31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7" i="1"/>
  <c r="D4" i="1"/>
  <c r="D3" i="1"/>
  <c r="J12" i="1"/>
  <c r="J11" i="1"/>
  <c r="J10" i="1"/>
  <c r="J8" i="1"/>
  <c r="J7" i="1"/>
  <c r="J6" i="1"/>
  <c r="J5" i="1"/>
  <c r="J4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R8" i="5"/>
  <c r="R9" i="5"/>
  <c r="R10" i="5"/>
  <c r="R11" i="5"/>
  <c r="R12" i="5"/>
  <c r="R13" i="5"/>
  <c r="R14" i="5"/>
  <c r="R15" i="5"/>
  <c r="R7" i="5"/>
  <c r="Q8" i="5"/>
  <c r="Q9" i="5"/>
  <c r="Q10" i="5"/>
  <c r="Q11" i="5"/>
  <c r="Q12" i="5"/>
  <c r="Q13" i="5"/>
  <c r="Q14" i="5"/>
  <c r="Q15" i="5"/>
  <c r="K8" i="5"/>
  <c r="K9" i="5"/>
  <c r="K10" i="5"/>
  <c r="K11" i="5"/>
  <c r="K12" i="5"/>
  <c r="K13" i="5"/>
  <c r="K14" i="5"/>
  <c r="K15" i="5"/>
  <c r="K7" i="5"/>
  <c r="N8" i="5"/>
  <c r="N9" i="5"/>
  <c r="N10" i="5"/>
  <c r="N11" i="5"/>
  <c r="N12" i="5"/>
  <c r="N13" i="5"/>
  <c r="N14" i="5"/>
  <c r="N15" i="5"/>
  <c r="N7" i="5"/>
  <c r="Q7" i="5"/>
  <c r="P8" i="5"/>
  <c r="P9" i="5"/>
  <c r="P10" i="5"/>
  <c r="P11" i="5"/>
  <c r="P12" i="5"/>
  <c r="P13" i="5"/>
  <c r="P14" i="5"/>
  <c r="P15" i="5"/>
  <c r="P7" i="5"/>
  <c r="O8" i="5"/>
  <c r="O9" i="5"/>
  <c r="O10" i="5"/>
  <c r="O11" i="5"/>
  <c r="O12" i="5"/>
  <c r="O13" i="5"/>
  <c r="O14" i="5"/>
  <c r="O15" i="5"/>
  <c r="O7" i="5"/>
  <c r="D13" i="12" l="1"/>
  <c r="D14" i="12"/>
  <c r="D12" i="12"/>
  <c r="E3" i="6"/>
  <c r="E4" i="6"/>
  <c r="E5" i="6"/>
  <c r="E6" i="6"/>
  <c r="E7" i="6"/>
  <c r="E8" i="6"/>
  <c r="E9" i="6"/>
  <c r="E10" i="6"/>
  <c r="E11" i="6"/>
  <c r="E12" i="6"/>
  <c r="E13" i="6"/>
  <c r="E2" i="6"/>
  <c r="D28" i="6"/>
  <c r="D27" i="6"/>
  <c r="D26" i="6"/>
  <c r="D25" i="6"/>
  <c r="D24" i="6"/>
  <c r="D23" i="6"/>
  <c r="D22" i="6"/>
  <c r="D21" i="6"/>
  <c r="D20" i="6"/>
  <c r="D19" i="6"/>
  <c r="D18" i="6"/>
  <c r="D17" i="6"/>
  <c r="D3" i="6"/>
  <c r="D4" i="6"/>
  <c r="D5" i="6"/>
  <c r="D6" i="6"/>
  <c r="D7" i="6"/>
  <c r="D8" i="6"/>
  <c r="D9" i="6"/>
  <c r="D10" i="6"/>
  <c r="D11" i="6"/>
  <c r="D12" i="6"/>
  <c r="D13" i="6"/>
  <c r="D2" i="6"/>
  <c r="C32" i="2" l="1"/>
  <c r="C33" i="2"/>
  <c r="C34" i="2"/>
  <c r="C35" i="2"/>
  <c r="C36" i="2"/>
  <c r="C37" i="2"/>
  <c r="C38" i="2"/>
  <c r="C39" i="2"/>
  <c r="C31" i="2"/>
  <c r="C19" i="2"/>
  <c r="C20" i="2"/>
  <c r="C21" i="2"/>
  <c r="C22" i="2"/>
  <c r="C23" i="2"/>
  <c r="C24" i="2"/>
  <c r="C25" i="2"/>
  <c r="C26" i="2"/>
  <c r="C18" i="2"/>
  <c r="C3" i="2"/>
  <c r="C4" i="2"/>
  <c r="C5" i="2"/>
  <c r="C6" i="2"/>
  <c r="C7" i="2"/>
  <c r="C8" i="2"/>
  <c r="C9" i="2"/>
  <c r="C10" i="2"/>
  <c r="C11" i="2"/>
  <c r="C12" i="2"/>
  <c r="C13" i="2"/>
  <c r="C2" i="2"/>
  <c r="B73" i="9" l="1"/>
  <c r="B170" i="9"/>
  <c r="B80" i="9"/>
  <c r="B82" i="9"/>
  <c r="B47" i="9"/>
  <c r="B74" i="9"/>
  <c r="B62" i="9"/>
  <c r="B43" i="9"/>
  <c r="B135" i="9"/>
  <c r="B147" i="9"/>
  <c r="B108" i="9"/>
  <c r="B4" i="9"/>
  <c r="B109" i="9"/>
  <c r="B76" i="9"/>
  <c r="B88" i="9"/>
  <c r="B152" i="9"/>
  <c r="B12" i="9"/>
  <c r="B50" i="9"/>
  <c r="B97" i="9"/>
  <c r="B143" i="9"/>
  <c r="B127" i="9"/>
  <c r="B70" i="9"/>
  <c r="B131" i="9"/>
  <c r="B138" i="9"/>
  <c r="B90" i="9"/>
  <c r="B155" i="9"/>
  <c r="B161" i="9"/>
  <c r="B38" i="9"/>
  <c r="B164" i="9"/>
  <c r="B159" i="9"/>
  <c r="B20" i="9"/>
  <c r="B171" i="9"/>
  <c r="B21" i="9"/>
  <c r="B150" i="9"/>
  <c r="B129" i="9"/>
  <c r="B154" i="9"/>
  <c r="B37" i="9"/>
  <c r="B142" i="9"/>
  <c r="B123" i="9"/>
  <c r="B18" i="9"/>
  <c r="B133" i="9"/>
  <c r="B27" i="9"/>
  <c r="B25" i="9"/>
  <c r="B149" i="9"/>
  <c r="B66" i="9"/>
  <c r="B58" i="9"/>
  <c r="B121" i="9"/>
  <c r="B163" i="9"/>
  <c r="B132" i="9"/>
  <c r="B113" i="9"/>
  <c r="B41" i="9"/>
  <c r="B153" i="9"/>
  <c r="B151" i="9"/>
  <c r="B69" i="9"/>
  <c r="B166" i="9"/>
  <c r="B51" i="9"/>
  <c r="B75" i="9"/>
  <c r="B104" i="9"/>
  <c r="B30" i="9"/>
  <c r="B169" i="9"/>
  <c r="B44" i="9"/>
  <c r="B83" i="9"/>
  <c r="B134" i="9"/>
  <c r="B168" i="9"/>
  <c r="B22" i="9"/>
  <c r="B115" i="9"/>
  <c r="B7" i="9"/>
  <c r="B118" i="9"/>
  <c r="B65" i="9"/>
  <c r="B16" i="9"/>
  <c r="B125" i="9"/>
  <c r="B146" i="9"/>
  <c r="B72" i="9"/>
  <c r="B15" i="9"/>
  <c r="B137" i="9"/>
  <c r="B167" i="9"/>
  <c r="B119" i="9"/>
  <c r="B158" i="9"/>
  <c r="B77" i="9"/>
  <c r="B28" i="9"/>
  <c r="B61" i="9"/>
  <c r="B100" i="9"/>
  <c r="B91" i="9"/>
  <c r="B94" i="9"/>
  <c r="B3" i="9"/>
  <c r="B71" i="9"/>
  <c r="B56" i="9"/>
  <c r="B11" i="9"/>
  <c r="B48" i="9"/>
  <c r="B19" i="9"/>
  <c r="B86" i="9"/>
  <c r="B156" i="9"/>
  <c r="B157" i="9"/>
  <c r="B139" i="9"/>
  <c r="B35" i="9"/>
  <c r="B39" i="9"/>
  <c r="B114" i="9"/>
  <c r="B96" i="9"/>
  <c r="B68" i="9"/>
  <c r="B116" i="9"/>
  <c r="B102" i="9"/>
  <c r="B124" i="9"/>
  <c r="B126" i="9"/>
  <c r="B145" i="9"/>
  <c r="B24" i="9"/>
  <c r="B105" i="9"/>
  <c r="B107" i="9"/>
  <c r="B93" i="9"/>
  <c r="B89" i="9"/>
  <c r="B98" i="9"/>
  <c r="B33" i="9"/>
  <c r="B117" i="9"/>
  <c r="B130" i="9"/>
  <c r="B8" i="9"/>
  <c r="B78" i="9"/>
  <c r="B40" i="9"/>
  <c r="B31" i="9"/>
  <c r="B128" i="9"/>
  <c r="B23" i="9"/>
  <c r="B85" i="9"/>
  <c r="B110" i="9"/>
  <c r="B141" i="9"/>
  <c r="B140" i="9"/>
  <c r="B79" i="9"/>
  <c r="B67" i="9"/>
  <c r="B52" i="9"/>
  <c r="B99" i="9"/>
  <c r="B148" i="9"/>
  <c r="B54" i="9"/>
  <c r="B9" i="9"/>
  <c r="B46" i="9"/>
  <c r="B144" i="9"/>
  <c r="B57" i="9"/>
  <c r="B55" i="9"/>
  <c r="B92" i="9"/>
  <c r="B45" i="9"/>
  <c r="B49" i="9"/>
  <c r="B81" i="9"/>
  <c r="B120" i="9"/>
  <c r="B13" i="9"/>
  <c r="B136" i="9"/>
  <c r="B63" i="9"/>
  <c r="B6" i="9"/>
  <c r="B95" i="9"/>
  <c r="B122" i="9"/>
  <c r="B160" i="9"/>
  <c r="B59" i="9"/>
  <c r="B60" i="9"/>
  <c r="B53" i="9"/>
  <c r="B84" i="9"/>
  <c r="B112" i="9"/>
  <c r="B87" i="9"/>
  <c r="B165" i="9"/>
  <c r="B64" i="9"/>
  <c r="B111" i="9"/>
  <c r="B103" i="9"/>
  <c r="B32" i="9"/>
  <c r="B42" i="9"/>
  <c r="B5" i="9"/>
  <c r="B17" i="9"/>
  <c r="B101" i="9"/>
  <c r="B36" i="9"/>
  <c r="B162" i="9"/>
  <c r="B106" i="9"/>
  <c r="B34" i="9"/>
  <c r="B29" i="9"/>
  <c r="B26" i="9"/>
  <c r="B14" i="9"/>
  <c r="B10" i="9"/>
  <c r="C13" i="7" l="1"/>
  <c r="D12" i="7"/>
  <c r="B14" i="7"/>
  <c r="D45" i="11"/>
  <c r="D37" i="11"/>
  <c r="D36" i="11"/>
  <c r="B26" i="11"/>
  <c r="D26" i="11" s="1"/>
  <c r="D15" i="11"/>
  <c r="D14" i="11"/>
  <c r="F35" i="11"/>
  <c r="F36" i="11" s="1"/>
  <c r="D29" i="11"/>
  <c r="D16" i="11"/>
  <c r="D7" i="11"/>
  <c r="D6" i="11"/>
  <c r="F2" i="11"/>
  <c r="F37" i="11" l="1"/>
  <c r="D12" i="3"/>
  <c r="D10" i="3"/>
  <c r="E4" i="3"/>
  <c r="H4" i="3" s="1"/>
  <c r="E5" i="3"/>
  <c r="H5" i="3" s="1"/>
  <c r="E6" i="3"/>
  <c r="H6" i="3" s="1"/>
  <c r="E3" i="3"/>
  <c r="H3" i="3" s="1"/>
  <c r="E8" i="3" l="1"/>
  <c r="C4" i="9" l="1"/>
  <c r="D4" i="9" s="1"/>
  <c r="C16" i="9"/>
  <c r="D16" i="9" s="1"/>
  <c r="C28" i="9"/>
  <c r="D28" i="9" s="1"/>
  <c r="C40" i="9"/>
  <c r="D40" i="9" s="1"/>
  <c r="C52" i="9"/>
  <c r="D52" i="9" s="1"/>
  <c r="C64" i="9"/>
  <c r="D64" i="9" s="1"/>
  <c r="C76" i="9"/>
  <c r="D76" i="9" s="1"/>
  <c r="C88" i="9"/>
  <c r="D88" i="9" s="1"/>
  <c r="C100" i="9"/>
  <c r="D100" i="9" s="1"/>
  <c r="C112" i="9"/>
  <c r="D112" i="9" s="1"/>
  <c r="C124" i="9"/>
  <c r="D124" i="9" s="1"/>
  <c r="C136" i="9"/>
  <c r="D136" i="9" s="1"/>
  <c r="C148" i="9"/>
  <c r="D148" i="9" s="1"/>
  <c r="C5" i="9"/>
  <c r="D5" i="9" s="1"/>
  <c r="C29" i="9"/>
  <c r="D29" i="9" s="1"/>
  <c r="C53" i="9"/>
  <c r="D53" i="9" s="1"/>
  <c r="C77" i="9"/>
  <c r="D77" i="9" s="1"/>
  <c r="C101" i="9"/>
  <c r="D101" i="9" s="1"/>
  <c r="C137" i="9"/>
  <c r="D137" i="9" s="1"/>
  <c r="C161" i="9"/>
  <c r="D161" i="9" s="1"/>
  <c r="C146" i="9"/>
  <c r="D146" i="9" s="1"/>
  <c r="C6" i="9"/>
  <c r="D6" i="9" s="1"/>
  <c r="C18" i="9"/>
  <c r="D18" i="9" s="1"/>
  <c r="C30" i="9"/>
  <c r="D30" i="9" s="1"/>
  <c r="C42" i="9"/>
  <c r="D42" i="9" s="1"/>
  <c r="C54" i="9"/>
  <c r="D54" i="9" s="1"/>
  <c r="C66" i="9"/>
  <c r="D66" i="9" s="1"/>
  <c r="C78" i="9"/>
  <c r="D78" i="9" s="1"/>
  <c r="C90" i="9"/>
  <c r="D90" i="9" s="1"/>
  <c r="C102" i="9"/>
  <c r="D102" i="9" s="1"/>
  <c r="C114" i="9"/>
  <c r="D114" i="9" s="1"/>
  <c r="C126" i="9"/>
  <c r="D126" i="9" s="1"/>
  <c r="C138" i="9"/>
  <c r="D138" i="9" s="1"/>
  <c r="C150" i="9"/>
  <c r="D150" i="9" s="1"/>
  <c r="C162" i="9"/>
  <c r="D162" i="9" s="1"/>
  <c r="C163" i="9"/>
  <c r="D163" i="9" s="1"/>
  <c r="C45" i="9"/>
  <c r="D45" i="9" s="1"/>
  <c r="C105" i="9"/>
  <c r="D105" i="9" s="1"/>
  <c r="C153" i="9"/>
  <c r="D153" i="9" s="1"/>
  <c r="C23" i="9"/>
  <c r="D23" i="9" s="1"/>
  <c r="C119" i="9"/>
  <c r="D119" i="9" s="1"/>
  <c r="C24" i="9"/>
  <c r="D24" i="9" s="1"/>
  <c r="C120" i="9"/>
  <c r="D120" i="9" s="1"/>
  <c r="C158" i="9"/>
  <c r="D158" i="9" s="1"/>
  <c r="C7" i="9"/>
  <c r="D7" i="9" s="1"/>
  <c r="C19" i="9"/>
  <c r="D19" i="9" s="1"/>
  <c r="C31" i="9"/>
  <c r="D31" i="9" s="1"/>
  <c r="C43" i="9"/>
  <c r="D43" i="9" s="1"/>
  <c r="C55" i="9"/>
  <c r="D55" i="9" s="1"/>
  <c r="C67" i="9"/>
  <c r="D67" i="9" s="1"/>
  <c r="C79" i="9"/>
  <c r="D79" i="9" s="1"/>
  <c r="C91" i="9"/>
  <c r="D91" i="9" s="1"/>
  <c r="C103" i="9"/>
  <c r="D103" i="9" s="1"/>
  <c r="C115" i="9"/>
  <c r="D115" i="9" s="1"/>
  <c r="C127" i="9"/>
  <c r="D127" i="9" s="1"/>
  <c r="C139" i="9"/>
  <c r="D139" i="9" s="1"/>
  <c r="C151" i="9"/>
  <c r="D151" i="9" s="1"/>
  <c r="C33" i="9"/>
  <c r="D33" i="9" s="1"/>
  <c r="C81" i="9"/>
  <c r="D81" i="9" s="1"/>
  <c r="C141" i="9"/>
  <c r="D141" i="9" s="1"/>
  <c r="C11" i="9"/>
  <c r="D11" i="9" s="1"/>
  <c r="C83" i="9"/>
  <c r="D83" i="9" s="1"/>
  <c r="C95" i="9"/>
  <c r="D95" i="9" s="1"/>
  <c r="C107" i="9"/>
  <c r="D107" i="9" s="1"/>
  <c r="C131" i="9"/>
  <c r="D131" i="9" s="1"/>
  <c r="C12" i="9"/>
  <c r="D12" i="9" s="1"/>
  <c r="C84" i="9"/>
  <c r="D84" i="9" s="1"/>
  <c r="C108" i="9"/>
  <c r="D108" i="9" s="1"/>
  <c r="C168" i="9"/>
  <c r="D168" i="9" s="1"/>
  <c r="C170" i="9"/>
  <c r="D170" i="9" s="1"/>
  <c r="C8" i="9"/>
  <c r="D8" i="9" s="1"/>
  <c r="C20" i="9"/>
  <c r="D20" i="9" s="1"/>
  <c r="C32" i="9"/>
  <c r="D32" i="9" s="1"/>
  <c r="C44" i="9"/>
  <c r="D44" i="9" s="1"/>
  <c r="C56" i="9"/>
  <c r="D56" i="9" s="1"/>
  <c r="C68" i="9"/>
  <c r="D68" i="9" s="1"/>
  <c r="C80" i="9"/>
  <c r="D80" i="9" s="1"/>
  <c r="C92" i="9"/>
  <c r="D92" i="9" s="1"/>
  <c r="C104" i="9"/>
  <c r="D104" i="9" s="1"/>
  <c r="C116" i="9"/>
  <c r="D116" i="9" s="1"/>
  <c r="C128" i="9"/>
  <c r="D128" i="9" s="1"/>
  <c r="C140" i="9"/>
  <c r="D140" i="9" s="1"/>
  <c r="C152" i="9"/>
  <c r="D152" i="9" s="1"/>
  <c r="C164" i="9"/>
  <c r="D164" i="9" s="1"/>
  <c r="C21" i="9"/>
  <c r="D21" i="9" s="1"/>
  <c r="C69" i="9"/>
  <c r="D69" i="9" s="1"/>
  <c r="C117" i="9"/>
  <c r="D117" i="9" s="1"/>
  <c r="C165" i="9"/>
  <c r="D165" i="9" s="1"/>
  <c r="C154" i="9"/>
  <c r="D154" i="9" s="1"/>
  <c r="C35" i="9"/>
  <c r="D35" i="9" s="1"/>
  <c r="C155" i="9"/>
  <c r="D155" i="9" s="1"/>
  <c r="C48" i="9"/>
  <c r="D48" i="9" s="1"/>
  <c r="C96" i="9"/>
  <c r="D96" i="9" s="1"/>
  <c r="C9" i="9"/>
  <c r="D9" i="9" s="1"/>
  <c r="C57" i="9"/>
  <c r="D57" i="9" s="1"/>
  <c r="C93" i="9"/>
  <c r="D93" i="9" s="1"/>
  <c r="C129" i="9"/>
  <c r="D129" i="9" s="1"/>
  <c r="C142" i="9"/>
  <c r="D142" i="9" s="1"/>
  <c r="C59" i="9"/>
  <c r="D59" i="9" s="1"/>
  <c r="C167" i="9"/>
  <c r="D167" i="9" s="1"/>
  <c r="C72" i="9"/>
  <c r="D72" i="9" s="1"/>
  <c r="C132" i="9"/>
  <c r="D132" i="9" s="1"/>
  <c r="C122" i="9"/>
  <c r="D122" i="9" s="1"/>
  <c r="C10" i="9"/>
  <c r="D10" i="9" s="1"/>
  <c r="C22" i="9"/>
  <c r="D22" i="9" s="1"/>
  <c r="C34" i="9"/>
  <c r="D34" i="9" s="1"/>
  <c r="C46" i="9"/>
  <c r="D46" i="9" s="1"/>
  <c r="C58" i="9"/>
  <c r="D58" i="9" s="1"/>
  <c r="C70" i="9"/>
  <c r="D70" i="9" s="1"/>
  <c r="C82" i="9"/>
  <c r="D82" i="9" s="1"/>
  <c r="C94" i="9"/>
  <c r="D94" i="9" s="1"/>
  <c r="C106" i="9"/>
  <c r="D106" i="9" s="1"/>
  <c r="C118" i="9"/>
  <c r="D118" i="9" s="1"/>
  <c r="C130" i="9"/>
  <c r="D130" i="9" s="1"/>
  <c r="C166" i="9"/>
  <c r="D166" i="9" s="1"/>
  <c r="C47" i="9"/>
  <c r="D47" i="9" s="1"/>
  <c r="C143" i="9"/>
  <c r="D143" i="9" s="1"/>
  <c r="C36" i="9"/>
  <c r="D36" i="9" s="1"/>
  <c r="C144" i="9"/>
  <c r="D144" i="9" s="1"/>
  <c r="C71" i="9"/>
  <c r="D71" i="9" s="1"/>
  <c r="C60" i="9"/>
  <c r="C156" i="9"/>
  <c r="D156" i="9" s="1"/>
  <c r="C13" i="9"/>
  <c r="D13" i="9" s="1"/>
  <c r="C25" i="9"/>
  <c r="D25" i="9" s="1"/>
  <c r="C37" i="9"/>
  <c r="D37" i="9" s="1"/>
  <c r="C49" i="9"/>
  <c r="D49" i="9" s="1"/>
  <c r="C61" i="9"/>
  <c r="D61" i="9" s="1"/>
  <c r="C73" i="9"/>
  <c r="D73" i="9" s="1"/>
  <c r="C85" i="9"/>
  <c r="D85" i="9" s="1"/>
  <c r="C97" i="9"/>
  <c r="D97" i="9" s="1"/>
  <c r="C109" i="9"/>
  <c r="D109" i="9" s="1"/>
  <c r="C121" i="9"/>
  <c r="D121" i="9" s="1"/>
  <c r="C133" i="9"/>
  <c r="D133" i="9" s="1"/>
  <c r="C145" i="9"/>
  <c r="D145" i="9" s="1"/>
  <c r="C157" i="9"/>
  <c r="D157" i="9" s="1"/>
  <c r="C169" i="9"/>
  <c r="D169" i="9" s="1"/>
  <c r="C14" i="9"/>
  <c r="D14" i="9" s="1"/>
  <c r="C26" i="9"/>
  <c r="D26" i="9" s="1"/>
  <c r="C38" i="9"/>
  <c r="D38" i="9" s="1"/>
  <c r="C50" i="9"/>
  <c r="D50" i="9" s="1"/>
  <c r="C62" i="9"/>
  <c r="D62" i="9" s="1"/>
  <c r="C74" i="9"/>
  <c r="D74" i="9" s="1"/>
  <c r="C86" i="9"/>
  <c r="D86" i="9" s="1"/>
  <c r="C98" i="9"/>
  <c r="D98" i="9" s="1"/>
  <c r="C134" i="9"/>
  <c r="D134" i="9" s="1"/>
  <c r="C15" i="9"/>
  <c r="D15" i="9" s="1"/>
  <c r="C27" i="9"/>
  <c r="D27" i="9" s="1"/>
  <c r="C39" i="9"/>
  <c r="D39" i="9" s="1"/>
  <c r="C51" i="9"/>
  <c r="D51" i="9" s="1"/>
  <c r="C63" i="9"/>
  <c r="D63" i="9" s="1"/>
  <c r="C75" i="9"/>
  <c r="D75" i="9" s="1"/>
  <c r="C87" i="9"/>
  <c r="D87" i="9" s="1"/>
  <c r="C99" i="9"/>
  <c r="D99" i="9" s="1"/>
  <c r="C111" i="9"/>
  <c r="D111" i="9" s="1"/>
  <c r="C123" i="9"/>
  <c r="D123" i="9" s="1"/>
  <c r="C135" i="9"/>
  <c r="D135" i="9" s="1"/>
  <c r="C147" i="9"/>
  <c r="D147" i="9" s="1"/>
  <c r="C159" i="9"/>
  <c r="D159" i="9" s="1"/>
  <c r="C171" i="9"/>
  <c r="D171" i="9" s="1"/>
  <c r="C160" i="9"/>
  <c r="D160" i="9" s="1"/>
  <c r="C17" i="9"/>
  <c r="D17" i="9" s="1"/>
  <c r="C41" i="9"/>
  <c r="D41" i="9" s="1"/>
  <c r="C65" i="9"/>
  <c r="D65" i="9" s="1"/>
  <c r="C89" i="9"/>
  <c r="D89" i="9" s="1"/>
  <c r="C113" i="9"/>
  <c r="D113" i="9" s="1"/>
  <c r="C125" i="9"/>
  <c r="D125" i="9" s="1"/>
  <c r="C149" i="9"/>
  <c r="D149" i="9" s="1"/>
  <c r="C110" i="9"/>
  <c r="D110" i="9" s="1"/>
  <c r="D60" i="9"/>
  <c r="C3" i="9"/>
  <c r="D3" i="9" s="1"/>
  <c r="L8" i="3" l="1"/>
  <c r="M3" i="3"/>
  <c r="M4" i="3"/>
  <c r="M5" i="3"/>
  <c r="M6" i="3"/>
  <c r="M8" i="3" l="1"/>
  <c r="H8" i="3"/>
</calcChain>
</file>

<file path=xl/sharedStrings.xml><?xml version="1.0" encoding="utf-8"?>
<sst xmlns="http://schemas.openxmlformats.org/spreadsheetml/2006/main" count="2136" uniqueCount="1049">
  <si>
    <t>Gender</t>
  </si>
  <si>
    <t>GivenName</t>
  </si>
  <si>
    <t>Surname</t>
  </si>
  <si>
    <t>AmountPaid</t>
  </si>
  <si>
    <t>StreetAddress</t>
  </si>
  <si>
    <t>City</t>
  </si>
  <si>
    <t>State</t>
  </si>
  <si>
    <t>male</t>
  </si>
  <si>
    <t>Lee</t>
  </si>
  <si>
    <t>Tsou</t>
  </si>
  <si>
    <t>781 Plein St</t>
  </si>
  <si>
    <t>Mitchells Plain</t>
  </si>
  <si>
    <t>WC</t>
  </si>
  <si>
    <t>female</t>
  </si>
  <si>
    <t>Ambretta</t>
  </si>
  <si>
    <t>Siciliano</t>
  </si>
  <si>
    <t>2445 Bezuidenhout St</t>
  </si>
  <si>
    <t>Bethal</t>
  </si>
  <si>
    <t>MP</t>
  </si>
  <si>
    <t>Nicephorus</t>
  </si>
  <si>
    <t>Baryshnikov</t>
  </si>
  <si>
    <t>1020 Gray Pl</t>
  </si>
  <si>
    <t>Bluff</t>
  </si>
  <si>
    <t>KN</t>
  </si>
  <si>
    <t>Yawara</t>
  </si>
  <si>
    <t>Kawashima</t>
  </si>
  <si>
    <t>Ravensmead</t>
  </si>
  <si>
    <t>Logan</t>
  </si>
  <si>
    <t>Rowe</t>
  </si>
  <si>
    <t>1463 Protea St</t>
  </si>
  <si>
    <t>Hofmeyr</t>
  </si>
  <si>
    <t>EC</t>
  </si>
  <si>
    <t>Afamefula</t>
  </si>
  <si>
    <t>Chinonyelum</t>
  </si>
  <si>
    <t>1458 President St</t>
  </si>
  <si>
    <t>Marlboro</t>
  </si>
  <si>
    <t>GA</t>
  </si>
  <si>
    <t>Xavier</t>
  </si>
  <si>
    <t>Boyes</t>
  </si>
  <si>
    <t>624 Bad St</t>
  </si>
  <si>
    <t>Ceres</t>
  </si>
  <si>
    <t>Joel</t>
  </si>
  <si>
    <t>Carpenter</t>
  </si>
  <si>
    <t>2124 Bezuidenhout St</t>
  </si>
  <si>
    <t>Balfour</t>
  </si>
  <si>
    <t>Spencer</t>
  </si>
  <si>
    <t>Galvin</t>
  </si>
  <si>
    <t>1038 Langley St</t>
  </si>
  <si>
    <t>George</t>
  </si>
  <si>
    <t>Thomas</t>
  </si>
  <si>
    <t>Evseyev</t>
  </si>
  <si>
    <t>Cape Town</t>
  </si>
  <si>
    <t>Zikoranachukwudimma</t>
  </si>
  <si>
    <t>Chikelu</t>
  </si>
  <si>
    <t>1763 Loop St</t>
  </si>
  <si>
    <t>Piketberg</t>
  </si>
  <si>
    <t>Albina</t>
  </si>
  <si>
    <t>Yegorova</t>
  </si>
  <si>
    <t>1533 Mosman Rd</t>
  </si>
  <si>
    <t>Okiep</t>
  </si>
  <si>
    <t>NC</t>
  </si>
  <si>
    <t>Sadayo</t>
  </si>
  <si>
    <t>Nishikawa</t>
  </si>
  <si>
    <t>950 Fox St</t>
  </si>
  <si>
    <t>Lichtenburg</t>
  </si>
  <si>
    <t>NW</t>
  </si>
  <si>
    <t>Paul</t>
  </si>
  <si>
    <t>Murphy</t>
  </si>
  <si>
    <t>272 President St</t>
  </si>
  <si>
    <t>Johannesburg</t>
  </si>
  <si>
    <t>Patrick</t>
  </si>
  <si>
    <t>Horton</t>
  </si>
  <si>
    <t>1236 Barlow Street</t>
  </si>
  <si>
    <t>Mokopane</t>
  </si>
  <si>
    <t>LI</t>
  </si>
  <si>
    <t>Amechi</t>
  </si>
  <si>
    <t>Odinakachukwu</t>
  </si>
  <si>
    <t>1907 Schoeman St</t>
  </si>
  <si>
    <t>Centurion</t>
  </si>
  <si>
    <t>Kao</t>
  </si>
  <si>
    <t>Tou</t>
  </si>
  <si>
    <t>2191 Dikbas Road</t>
  </si>
  <si>
    <t>Siyabuswa</t>
  </si>
  <si>
    <t>Tilly</t>
  </si>
  <si>
    <t>Kerr</t>
  </si>
  <si>
    <t>1695 Albert St</t>
  </si>
  <si>
    <t>Germiston</t>
  </si>
  <si>
    <t>Morgan</t>
  </si>
  <si>
    <t>Morrison</t>
  </si>
  <si>
    <t>10 Barlow Street</t>
  </si>
  <si>
    <t>On</t>
  </si>
  <si>
    <t>Fan</t>
  </si>
  <si>
    <t>541 Kort St</t>
  </si>
  <si>
    <t>Bloemfontein</t>
  </si>
  <si>
    <t>FS</t>
  </si>
  <si>
    <t>Esther</t>
  </si>
  <si>
    <t>Cherkasova</t>
  </si>
  <si>
    <t>297 Burger St</t>
  </si>
  <si>
    <t>Giyani</t>
  </si>
  <si>
    <t>Aaron</t>
  </si>
  <si>
    <t>Frame</t>
  </si>
  <si>
    <t>1730 Akasia St</t>
  </si>
  <si>
    <t>Umzimkulu</t>
  </si>
  <si>
    <t>Pamela</t>
  </si>
  <si>
    <t>Doolittle</t>
  </si>
  <si>
    <t>1569 Derby Ave</t>
  </si>
  <si>
    <t>Kempton Park</t>
  </si>
  <si>
    <t>Vito</t>
  </si>
  <si>
    <t>Colombo</t>
  </si>
  <si>
    <t>758 Station Road</t>
  </si>
  <si>
    <t>Harrismith</t>
  </si>
  <si>
    <t>Ahmed</t>
  </si>
  <si>
    <t>Andreyev</t>
  </si>
  <si>
    <t>1526 Bezuidenhout St</t>
  </si>
  <si>
    <t>Ermelo</t>
  </si>
  <si>
    <t>Daria</t>
  </si>
  <si>
    <t>Bykova</t>
  </si>
  <si>
    <t>1625 Nelson Mandela Drive</t>
  </si>
  <si>
    <t>Meghan</t>
  </si>
  <si>
    <t>Watson</t>
  </si>
  <si>
    <t>2004 Brand St</t>
  </si>
  <si>
    <t>Fauresmith</t>
  </si>
  <si>
    <t>Cupido</t>
  </si>
  <si>
    <t>Lori</t>
  </si>
  <si>
    <t>1141 First Ave</t>
  </si>
  <si>
    <t>Mafikeng</t>
  </si>
  <si>
    <t>2133 Crown St</t>
  </si>
  <si>
    <t>Sakhile</t>
  </si>
  <si>
    <t>1269 Union Lane</t>
  </si>
  <si>
    <t>Gingindlovu</t>
  </si>
  <si>
    <t>Aziz</t>
  </si>
  <si>
    <t>Russom</t>
  </si>
  <si>
    <t>422 Morgan Rd</t>
  </si>
  <si>
    <t>Nkandla</t>
  </si>
  <si>
    <t>Wan</t>
  </si>
  <si>
    <t>H?</t>
  </si>
  <si>
    <t>1819 Barlow Street</t>
  </si>
  <si>
    <t>Julia</t>
  </si>
  <si>
    <t>Lopez</t>
  </si>
  <si>
    <t>1500 Union Lane</t>
  </si>
  <si>
    <t>Hillcrest</t>
  </si>
  <si>
    <t>Innocenzo</t>
  </si>
  <si>
    <t>Moretti</t>
  </si>
  <si>
    <t>684 Amos St</t>
  </si>
  <si>
    <t>Saulspoort</t>
  </si>
  <si>
    <t>Jie</t>
  </si>
  <si>
    <t>Su</t>
  </si>
  <si>
    <t>1049 Bodenstein St</t>
  </si>
  <si>
    <t>Nigel</t>
  </si>
  <si>
    <t>Lian</t>
  </si>
  <si>
    <t>T'ang</t>
  </si>
  <si>
    <t>705 Church St</t>
  </si>
  <si>
    <t>Pretoria</t>
  </si>
  <si>
    <t>Sam</t>
  </si>
  <si>
    <t>O'Brien</t>
  </si>
  <si>
    <t>653 Bath Rd</t>
  </si>
  <si>
    <t>Durban</t>
  </si>
  <si>
    <t>Haylom</t>
  </si>
  <si>
    <t>Tesfay</t>
  </si>
  <si>
    <t>2426 Bodenstein St</t>
  </si>
  <si>
    <t>Alberton</t>
  </si>
  <si>
    <t>Odinakachi</t>
  </si>
  <si>
    <t>Chialuka</t>
  </si>
  <si>
    <t>21 Oxford St</t>
  </si>
  <si>
    <t>Ashton</t>
  </si>
  <si>
    <t>Secondo</t>
  </si>
  <si>
    <t>Lombardo</t>
  </si>
  <si>
    <t>491 Thomas St</t>
  </si>
  <si>
    <t>Dannhauser</t>
  </si>
  <si>
    <t>Ruben</t>
  </si>
  <si>
    <t>Izmaylov</t>
  </si>
  <si>
    <t>1395 Thutlwa St</t>
  </si>
  <si>
    <t>Letsitele</t>
  </si>
  <si>
    <t>Mayuko</t>
  </si>
  <si>
    <t>Mukai</t>
  </si>
  <si>
    <t>1605 Crown St</t>
  </si>
  <si>
    <t>Standerton</t>
  </si>
  <si>
    <t>Matthew</t>
  </si>
  <si>
    <t>Stump</t>
  </si>
  <si>
    <t>2446 Wolmarans St</t>
  </si>
  <si>
    <t>Sundra</t>
  </si>
  <si>
    <t>Medhane</t>
  </si>
  <si>
    <t>Yonatan</t>
  </si>
  <si>
    <t>1390 Dickens St</t>
  </si>
  <si>
    <t>Springs</t>
  </si>
  <si>
    <t>Sarah</t>
  </si>
  <si>
    <t>Campbell</t>
  </si>
  <si>
    <t>1833 Oranje St</t>
  </si>
  <si>
    <t>Vredefort</t>
  </si>
  <si>
    <t>Chidalu</t>
  </si>
  <si>
    <t>Nebechi</t>
  </si>
  <si>
    <t>1159 Glyn St</t>
  </si>
  <si>
    <t>Valhalla</t>
  </si>
  <si>
    <t>Alina</t>
  </si>
  <si>
    <t>Ermakova</t>
  </si>
  <si>
    <t>687 Telford Ave</t>
  </si>
  <si>
    <t>Jan Kempdorp</t>
  </si>
  <si>
    <t>Shaun</t>
  </si>
  <si>
    <t>Moore</t>
  </si>
  <si>
    <t>1904 Gleemoor Rd</t>
  </si>
  <si>
    <t>Vanderkloof</t>
  </si>
  <si>
    <t>Deborah</t>
  </si>
  <si>
    <t>McFadden</t>
  </si>
  <si>
    <t>2015 Stanley Rd</t>
  </si>
  <si>
    <t>Oliwia</t>
  </si>
  <si>
    <t>McDonald</t>
  </si>
  <si>
    <t>1051 Willow St</t>
  </si>
  <si>
    <t>Humansdorp</t>
  </si>
  <si>
    <t>Williamson</t>
  </si>
  <si>
    <t>Rostislav</t>
  </si>
  <si>
    <t>Vasiliev</t>
  </si>
  <si>
    <t>2227 Sandown Rd</t>
  </si>
  <si>
    <t>Margaret</t>
  </si>
  <si>
    <t>Wallace</t>
  </si>
  <si>
    <t>1788 Prospect St</t>
  </si>
  <si>
    <t>Chi</t>
  </si>
  <si>
    <t>Cheng</t>
  </si>
  <si>
    <t>953 Rus St</t>
  </si>
  <si>
    <t>Stellenbosch</t>
  </si>
  <si>
    <t>Ephraim</t>
  </si>
  <si>
    <t>Konovalov</t>
  </si>
  <si>
    <t>933 Bodenstein St</t>
  </si>
  <si>
    <t>Duduza</t>
  </si>
  <si>
    <t>Eden</t>
  </si>
  <si>
    <t>Selam</t>
  </si>
  <si>
    <t>668 Plane St</t>
  </si>
  <si>
    <t>Idutywa</t>
  </si>
  <si>
    <t>Proserpina</t>
  </si>
  <si>
    <t>Milano</t>
  </si>
  <si>
    <t>1219 Broad Rd</t>
  </si>
  <si>
    <t>Kwaxuma</t>
  </si>
  <si>
    <t>Teruhiko</t>
  </si>
  <si>
    <t>Nozaki</t>
  </si>
  <si>
    <t>908 Morgan Rd</t>
  </si>
  <si>
    <t>Kiros</t>
  </si>
  <si>
    <t>Selassie</t>
  </si>
  <si>
    <t>1094 Daffodil Dr</t>
  </si>
  <si>
    <t>Tsolo</t>
  </si>
  <si>
    <t>Jack</t>
  </si>
  <si>
    <t>Griffiths</t>
  </si>
  <si>
    <t>950 Mark Street</t>
  </si>
  <si>
    <t>Pietersburg</t>
  </si>
  <si>
    <t>Maurizia</t>
  </si>
  <si>
    <t>Pinto</t>
  </si>
  <si>
    <t>2168 Plane St</t>
  </si>
  <si>
    <t>Mthatha</t>
  </si>
  <si>
    <t>Dai</t>
  </si>
  <si>
    <t>Hsia</t>
  </si>
  <si>
    <t>1745 Langley St</t>
  </si>
  <si>
    <t>Uniondale</t>
  </si>
  <si>
    <t>Adrian</t>
  </si>
  <si>
    <t>Johnston</t>
  </si>
  <si>
    <t>731 Oost St</t>
  </si>
  <si>
    <t>Belfast</t>
  </si>
  <si>
    <t>Ahmad</t>
  </si>
  <si>
    <t>Cameron</t>
  </si>
  <si>
    <t>1367 Mosman Rd</t>
  </si>
  <si>
    <t>Springbok</t>
  </si>
  <si>
    <t>Charles</t>
  </si>
  <si>
    <t>Neal</t>
  </si>
  <si>
    <t>1277 Telford Ave</t>
  </si>
  <si>
    <t>Magogong</t>
  </si>
  <si>
    <t>Suzumi</t>
  </si>
  <si>
    <t>Hakui</t>
  </si>
  <si>
    <t>2326 Mark Street</t>
  </si>
  <si>
    <t>Katsuki</t>
  </si>
  <si>
    <t>Tamura</t>
  </si>
  <si>
    <t>961 Burger St</t>
  </si>
  <si>
    <t>Bronkhorstspruit</t>
  </si>
  <si>
    <t>Wakana</t>
  </si>
  <si>
    <t>Akimoto</t>
  </si>
  <si>
    <t>1251 Amos St</t>
  </si>
  <si>
    <t>Temba</t>
  </si>
  <si>
    <t>Madukaife</t>
  </si>
  <si>
    <t>Onyekachukwu</t>
  </si>
  <si>
    <t>1540 Fox St</t>
  </si>
  <si>
    <t>Carlos</t>
  </si>
  <si>
    <t>Warwick</t>
  </si>
  <si>
    <t>1596 Wolmarans St</t>
  </si>
  <si>
    <t>Jukskeipark</t>
  </si>
  <si>
    <t>Libby</t>
  </si>
  <si>
    <t>Goodwin</t>
  </si>
  <si>
    <t>2036 Diesel Street</t>
  </si>
  <si>
    <t>Krugersdorp</t>
  </si>
  <si>
    <t>Leighton</t>
  </si>
  <si>
    <t>Crawford</t>
  </si>
  <si>
    <t>1799 Dickens St</t>
  </si>
  <si>
    <t>T'an</t>
  </si>
  <si>
    <t>89 Langley St</t>
  </si>
  <si>
    <t>Polycarp</t>
  </si>
  <si>
    <t>Yermakov</t>
  </si>
  <si>
    <t>253 Wattle St</t>
  </si>
  <si>
    <t>Peddie</t>
  </si>
  <si>
    <t>Joshua</t>
  </si>
  <si>
    <t>Sladen</t>
  </si>
  <si>
    <t>1871 Thomas St</t>
  </si>
  <si>
    <t>Pietermaritzburg</t>
  </si>
  <si>
    <t>Talia</t>
  </si>
  <si>
    <t>2033 Wolmarans St</t>
  </si>
  <si>
    <t>Bryanston</t>
  </si>
  <si>
    <t>Norbert</t>
  </si>
  <si>
    <t>Franklin</t>
  </si>
  <si>
    <t>1269 Mosman Rd</t>
  </si>
  <si>
    <t>Kimberley</t>
  </si>
  <si>
    <t>Sarama</t>
  </si>
  <si>
    <t>Nasih</t>
  </si>
  <si>
    <t>1123 Protea St</t>
  </si>
  <si>
    <t>Port Elizabeth</t>
  </si>
  <si>
    <t>Patricia</t>
  </si>
  <si>
    <t>Miles</t>
  </si>
  <si>
    <t>400 Schoeman St</t>
  </si>
  <si>
    <t>Fabiano</t>
  </si>
  <si>
    <t>Palermo</t>
  </si>
  <si>
    <t>97 Rus St</t>
  </si>
  <si>
    <t>Andrew</t>
  </si>
  <si>
    <t>Roque</t>
  </si>
  <si>
    <t>553 Tait St</t>
  </si>
  <si>
    <t>Brits</t>
  </si>
  <si>
    <t>Ukamaka</t>
  </si>
  <si>
    <t>Chidubem</t>
  </si>
  <si>
    <t>2453 Cheriton Dr</t>
  </si>
  <si>
    <t>Umzumbe</t>
  </si>
  <si>
    <t>Tewolde</t>
  </si>
  <si>
    <t>Gabriel</t>
  </si>
  <si>
    <t>1627 Daffodil Dr</t>
  </si>
  <si>
    <t>Samuel</t>
  </si>
  <si>
    <t>Simon</t>
  </si>
  <si>
    <t>2357 Langley St</t>
  </si>
  <si>
    <t>Li Qin</t>
  </si>
  <si>
    <t>Tan</t>
  </si>
  <si>
    <t>2095 Dikbas Road</t>
  </si>
  <si>
    <t>Marble Hall</t>
  </si>
  <si>
    <t>Munachimso</t>
  </si>
  <si>
    <t>Onuora</t>
  </si>
  <si>
    <t>19 Market St</t>
  </si>
  <si>
    <t>Nwachukwu</t>
  </si>
  <si>
    <t>Nnaemeka</t>
  </si>
  <si>
    <t>444 Bodenstein St</t>
  </si>
  <si>
    <t>Boksburg</t>
  </si>
  <si>
    <t>Norman</t>
  </si>
  <si>
    <t>Hernandez</t>
  </si>
  <si>
    <t>226 Nelson Mandela Drive</t>
  </si>
  <si>
    <t>Isaiah</t>
  </si>
  <si>
    <t>Kryukov</t>
  </si>
  <si>
    <t>2374 Glyn St</t>
  </si>
  <si>
    <t>Theresapark</t>
  </si>
  <si>
    <t>Otitodilichukwu</t>
  </si>
  <si>
    <t>Obinna</t>
  </si>
  <si>
    <t>562 North Street</t>
  </si>
  <si>
    <t>Dundee</t>
  </si>
  <si>
    <t>Mayoku</t>
  </si>
  <si>
    <t>Kurita</t>
  </si>
  <si>
    <t>896 Bodenstein St</t>
  </si>
  <si>
    <t>Lara</t>
  </si>
  <si>
    <t>Chamberlain</t>
  </si>
  <si>
    <t>1967 Crown St</t>
  </si>
  <si>
    <t>Potchefstroom</t>
  </si>
  <si>
    <t>Okorie</t>
  </si>
  <si>
    <t>Anenechukwu</t>
  </si>
  <si>
    <t>1799 North Street</t>
  </si>
  <si>
    <t>Ladysmith</t>
  </si>
  <si>
    <t>Hokuto</t>
  </si>
  <si>
    <t>Ogasahara</t>
  </si>
  <si>
    <t>1279 South St</t>
  </si>
  <si>
    <t>Tesfalem</t>
  </si>
  <si>
    <t>1549 Burger St</t>
  </si>
  <si>
    <t>Sibasa</t>
  </si>
  <si>
    <t>Scott</t>
  </si>
  <si>
    <t>Rodriguez</t>
  </si>
  <si>
    <t>574 Burger St</t>
  </si>
  <si>
    <t>Caitlin</t>
  </si>
  <si>
    <t>Bryan</t>
  </si>
  <si>
    <t>1200 Old Cres</t>
  </si>
  <si>
    <t>Sterkstroom</t>
  </si>
  <si>
    <t>Peter</t>
  </si>
  <si>
    <t>Alexeieva</t>
  </si>
  <si>
    <t>454 Dikbas Road</t>
  </si>
  <si>
    <t>Xipame</t>
  </si>
  <si>
    <t>Peter Slow</t>
  </si>
  <si>
    <t>Sales person</t>
  </si>
  <si>
    <t>Sales Bonus</t>
  </si>
  <si>
    <t>USA</t>
  </si>
  <si>
    <t>Germany</t>
  </si>
  <si>
    <t>Volkswagen</t>
  </si>
  <si>
    <t>Mercedes Benz</t>
  </si>
  <si>
    <t>Italy</t>
  </si>
  <si>
    <t>Ferrari</t>
  </si>
  <si>
    <t>GMC</t>
  </si>
  <si>
    <t>SOCAR</t>
  </si>
  <si>
    <t>Finland</t>
  </si>
  <si>
    <t>Nokia</t>
  </si>
  <si>
    <t>Siemens</t>
  </si>
  <si>
    <t>Oracle</t>
  </si>
  <si>
    <t>Apple Computers</t>
  </si>
  <si>
    <t>Azerbaijan</t>
  </si>
  <si>
    <t>Colab</t>
  </si>
  <si>
    <t>China</t>
  </si>
  <si>
    <t>Zeta Computers</t>
  </si>
  <si>
    <t xml:space="preserve">=IF(logical_test, [value_if_true], [value_if_false])
</t>
  </si>
  <si>
    <t>QSS Analytics</t>
  </si>
  <si>
    <t>Foreign or Local?</t>
  </si>
  <si>
    <t>Country of Incorporation</t>
  </si>
  <si>
    <t>Company Name</t>
  </si>
  <si>
    <t>Product</t>
  </si>
  <si>
    <t>Grocery Store A</t>
  </si>
  <si>
    <t>Price</t>
  </si>
  <si>
    <t>Quantity Sold</t>
  </si>
  <si>
    <t>Product A</t>
  </si>
  <si>
    <t>Product B</t>
  </si>
  <si>
    <t>Product C</t>
  </si>
  <si>
    <t>Product D</t>
  </si>
  <si>
    <t>Total Sales:</t>
  </si>
  <si>
    <t xml:space="preserve">= COUNTIFS(criteria_range1, criteria1, [criteria_range2, criteria2]…)
</t>
  </si>
  <si>
    <t xml:space="preserve">=SUMIFS(sum_range, criteria_range1, criteria1, [criteria_range2, criteria2], ...)
</t>
  </si>
  <si>
    <t>Name &amp; Surname</t>
  </si>
  <si>
    <t>Salesperson</t>
  </si>
  <si>
    <t>Sales Made (usd)</t>
  </si>
  <si>
    <t>Sales Bonus (usd)</t>
  </si>
  <si>
    <t>Region</t>
  </si>
  <si>
    <t>Sale Date</t>
  </si>
  <si>
    <t>Brand</t>
  </si>
  <si>
    <t>Reg Price</t>
  </si>
  <si>
    <t>Discount %</t>
  </si>
  <si>
    <t>North</t>
  </si>
  <si>
    <t>Bike</t>
  </si>
  <si>
    <t>BMX</t>
  </si>
  <si>
    <t>South</t>
  </si>
  <si>
    <t>Hazelwood</t>
  </si>
  <si>
    <t>Skateboard</t>
  </si>
  <si>
    <t>Krown</t>
  </si>
  <si>
    <t>East</t>
  </si>
  <si>
    <t>Bundy</t>
  </si>
  <si>
    <t>Snowboard</t>
  </si>
  <si>
    <t>Burton</t>
  </si>
  <si>
    <t>West</t>
  </si>
  <si>
    <t>Nordstrom</t>
  </si>
  <si>
    <t>Pumgo</t>
  </si>
  <si>
    <t>Nitro</t>
  </si>
  <si>
    <t>Schwinn</t>
  </si>
  <si>
    <t>Sector 9</t>
  </si>
  <si>
    <t>Midwest</t>
  </si>
  <si>
    <t>K2</t>
  </si>
  <si>
    <t>Mongoose</t>
  </si>
  <si>
    <t>Southeast</t>
  </si>
  <si>
    <t>Northeast</t>
  </si>
  <si>
    <t>Northwest</t>
  </si>
  <si>
    <t>Quantity</t>
  </si>
  <si>
    <t>total Sales</t>
  </si>
  <si>
    <t>Comission</t>
  </si>
  <si>
    <t>5% of sales when sales is more than $30,000 otherwise no bonus</t>
  </si>
  <si>
    <t>Hədəf Satış</t>
  </si>
  <si>
    <t>Bonus Faizi</t>
  </si>
  <si>
    <t>Sales</t>
  </si>
  <si>
    <t>UPPER</t>
  </si>
  <si>
    <t>lower</t>
  </si>
  <si>
    <t>Proper</t>
  </si>
  <si>
    <t>TRIM</t>
  </si>
  <si>
    <t>Text</t>
  </si>
  <si>
    <t>Value</t>
  </si>
  <si>
    <t>Total Sales</t>
  </si>
  <si>
    <t>Logical test</t>
  </si>
  <si>
    <t>LEFT</t>
  </si>
  <si>
    <t>RIGHT</t>
  </si>
  <si>
    <t>MID</t>
  </si>
  <si>
    <t>LEN</t>
  </si>
  <si>
    <t>Find</t>
  </si>
  <si>
    <t>Search</t>
  </si>
  <si>
    <t>Order ID</t>
  </si>
  <si>
    <t>Order Date</t>
  </si>
  <si>
    <t>Amount</t>
  </si>
  <si>
    <t>Country</t>
  </si>
  <si>
    <t>BN-2011-7407039</t>
  </si>
  <si>
    <t>Stockholm</t>
  </si>
  <si>
    <t>Sweden</t>
  </si>
  <si>
    <t>AZ-2014-7674132</t>
  </si>
  <si>
    <t>BN-2011-4913858</t>
  </si>
  <si>
    <t>Dordrecht</t>
  </si>
  <si>
    <t>Netherlands</t>
  </si>
  <si>
    <t>Central</t>
  </si>
  <si>
    <t>AZ-2011-5960662</t>
  </si>
  <si>
    <t>Vienna</t>
  </si>
  <si>
    <t>Austria</t>
  </si>
  <si>
    <t>AZ-2011-7043718</t>
  </si>
  <si>
    <t>Barcelona</t>
  </si>
  <si>
    <t>Spain</t>
  </si>
  <si>
    <t>AZ-2011-9107304</t>
  </si>
  <si>
    <t>AZ-2011-7255147</t>
  </si>
  <si>
    <t>Basel</t>
  </si>
  <si>
    <t>Switzerland</t>
  </si>
  <si>
    <t>BN-2011-555099</t>
  </si>
  <si>
    <t>Zurich</t>
  </si>
  <si>
    <t>AZ-2011-6186921</t>
  </si>
  <si>
    <t>Paris</t>
  </si>
  <si>
    <t>France</t>
  </si>
  <si>
    <t>BN-2011-8574171</t>
  </si>
  <si>
    <t>Rome</t>
  </si>
  <si>
    <t>AZ-2011-5004051</t>
  </si>
  <si>
    <t>Sheffield</t>
  </si>
  <si>
    <t>United Kingdom</t>
  </si>
  <si>
    <t>AZ-2011-5185285</t>
  </si>
  <si>
    <t>Carlisle</t>
  </si>
  <si>
    <t>BN-2011-6425274</t>
  </si>
  <si>
    <t>Drammen</t>
  </si>
  <si>
    <t>Norway</t>
  </si>
  <si>
    <t>AZ-2011-8060803</t>
  </si>
  <si>
    <t>Newcastle upon Tyne</t>
  </si>
  <si>
    <t>AZ-2011-7659767</t>
  </si>
  <si>
    <t>Saint-Priest</t>
  </si>
  <si>
    <t>AZ-2011-5690380</t>
  </si>
  <si>
    <t>Halifax</t>
  </si>
  <si>
    <t>AZ-2011-2189408</t>
  </si>
  <si>
    <t>Neuilly-sur-Marne</t>
  </si>
  <si>
    <t>AZ-2011-1723003</t>
  </si>
  <si>
    <t>Stralsund</t>
  </si>
  <si>
    <t>AZ-2011-9876342</t>
  </si>
  <si>
    <t>Colchester</t>
  </si>
  <si>
    <t>AZ-2011-3308302</t>
  </si>
  <si>
    <t>Evreux</t>
  </si>
  <si>
    <t>AZ-2013-5687918</t>
  </si>
  <si>
    <t>AZ-2011-310635</t>
  </si>
  <si>
    <t>Southend-on-Sea</t>
  </si>
  <si>
    <t>BN-2011-151204</t>
  </si>
  <si>
    <t>Brindisi</t>
  </si>
  <si>
    <t>AZ-2011-8847796</t>
  </si>
  <si>
    <t>Madrid</t>
  </si>
  <si>
    <t>AZ-2011-4442288</t>
  </si>
  <si>
    <t>Wiesbaden</t>
  </si>
  <si>
    <t>AZ-2011-6447932</t>
  </si>
  <si>
    <t>AZ-2011-7849219</t>
  </si>
  <si>
    <t>Vantaa</t>
  </si>
  <si>
    <t>BN-2011-326585</t>
  </si>
  <si>
    <t>Portsmouth</t>
  </si>
  <si>
    <t>AZ-2011-1029887</t>
  </si>
  <si>
    <t>Leipzig</t>
  </si>
  <si>
    <t>AZ-2011-4764378</t>
  </si>
  <si>
    <t>London</t>
  </si>
  <si>
    <t>AZ-2011-8207490</t>
  </si>
  <si>
    <t>Mannheim</t>
  </si>
  <si>
    <t>AZ-2011-921935</t>
  </si>
  <si>
    <t>Reims</t>
  </si>
  <si>
    <t>AZ-2011-2748688</t>
  </si>
  <si>
    <t>Champigny-sur-Marne</t>
  </si>
  <si>
    <t>AZ-2011-8709949</t>
  </si>
  <si>
    <t>Taverny</t>
  </si>
  <si>
    <t>AZ-2011-1322840</t>
  </si>
  <si>
    <t>Lausanne</t>
  </si>
  <si>
    <t>AZ-2011-5437243</t>
  </si>
  <si>
    <t>Oberhausen</t>
  </si>
  <si>
    <t>AZ-2011-3755505</t>
  </si>
  <si>
    <t>Innsbruck</t>
  </si>
  <si>
    <t>AZ-2011-2523831</t>
  </si>
  <si>
    <t>Wuppertal</t>
  </si>
  <si>
    <t>AZ-2011-1475254</t>
  </si>
  <si>
    <t>BN-2011-2093591</t>
  </si>
  <si>
    <t>Helmond</t>
  </si>
  <si>
    <t>AZ-2011-3981757</t>
  </si>
  <si>
    <t>Menden</t>
  </si>
  <si>
    <t>AZ-2011-8345224</t>
  </si>
  <si>
    <t>Pozzuoli</t>
  </si>
  <si>
    <t>AZ-2011-2905039</t>
  </si>
  <si>
    <t>Firminy</t>
  </si>
  <si>
    <t>BN-2011-7943667</t>
  </si>
  <si>
    <t>BN-2011-4097137</t>
  </si>
  <si>
    <t>Amadora</t>
  </si>
  <si>
    <t>Portugal</t>
  </si>
  <si>
    <t>AZ-2011-1976919</t>
  </si>
  <si>
    <t>AZ-2011-6705309</t>
  </si>
  <si>
    <t>AZ-2012-8708707</t>
  </si>
  <si>
    <t>Utrecht</t>
  </si>
  <si>
    <t>AZ-2012-6415862</t>
  </si>
  <si>
    <t>Hamburg</t>
  </si>
  <si>
    <t>AZ-2012-1068489</t>
  </si>
  <si>
    <t>Montrouge</t>
  </si>
  <si>
    <t>AZ-2012-5036790</t>
  </si>
  <si>
    <t>Ghent</t>
  </si>
  <si>
    <t>Belgium</t>
  </si>
  <si>
    <t>AZ-2012-9721463</t>
  </si>
  <si>
    <t>Edinburgh</t>
  </si>
  <si>
    <t>AZ-2012-3958452</t>
  </si>
  <si>
    <t>Aschaffenburg</t>
  </si>
  <si>
    <t>BN-2012-6903920</t>
  </si>
  <si>
    <t>Arnsberg</t>
  </si>
  <si>
    <t>BN-2012-1777533</t>
  </si>
  <si>
    <t>Foligno</t>
  </si>
  <si>
    <t>BN-2012-7268418</t>
  </si>
  <si>
    <t>Weimar</t>
  </si>
  <si>
    <t>BN-2012-2935339</t>
  </si>
  <si>
    <t>Oslo</t>
  </si>
  <si>
    <t>BN-2012-2497362</t>
  </si>
  <si>
    <t>Aberdeen</t>
  </si>
  <si>
    <t>AZ-2012-2801511</t>
  </si>
  <si>
    <t>Gloucester</t>
  </si>
  <si>
    <t>AZ-2012-3746179</t>
  </si>
  <si>
    <t>Rochdale</t>
  </si>
  <si>
    <t>AZ-2012-207540</t>
  </si>
  <si>
    <t>AZ-2012-741020</t>
  </si>
  <si>
    <t>BN-2012-9894081</t>
  </si>
  <si>
    <t>Limoges</t>
  </si>
  <si>
    <t>BN-2012-8610295</t>
  </si>
  <si>
    <t>Pessac</t>
  </si>
  <si>
    <t>AZ-2012-2537589</t>
  </si>
  <si>
    <t>Villeparisis</t>
  </si>
  <si>
    <t>BN-2013-6927088</t>
  </si>
  <si>
    <t>Nacka</t>
  </si>
  <si>
    <t>AZ-2012-1332956</t>
  </si>
  <si>
    <t>AZ-2012-3450092</t>
  </si>
  <si>
    <t>Venice</t>
  </si>
  <si>
    <t>AZ-2012-656965</t>
  </si>
  <si>
    <t>Draguignan</t>
  </si>
  <si>
    <t>AZ-2012-7805058</t>
  </si>
  <si>
    <t>Marseille</t>
  </si>
  <si>
    <t>BN-2012-5608207</t>
  </si>
  <si>
    <t>Bochum</t>
  </si>
  <si>
    <t>AZ-2012-2293554</t>
  </si>
  <si>
    <t>AZ-2012-7998703</t>
  </si>
  <si>
    <t>AZ-2012-9615606</t>
  </si>
  <si>
    <t>Imola</t>
  </si>
  <si>
    <t>AZ-2012-9884785</t>
  </si>
  <si>
    <t>Messina</t>
  </si>
  <si>
    <t>AZ-2012-8270479</t>
  </si>
  <si>
    <t>AZ-2012-534231</t>
  </si>
  <si>
    <t>AZ-2012-5605130</t>
  </si>
  <si>
    <t>AZ-2012-8935419</t>
  </si>
  <si>
    <t>Enschede</t>
  </si>
  <si>
    <t>BN-2012-9118529</t>
  </si>
  <si>
    <t>Pescara</t>
  </si>
  <si>
    <t>AZ-2012-910518</t>
  </si>
  <si>
    <t>Loughborough</t>
  </si>
  <si>
    <t>AZ-2012-4114446</t>
  </si>
  <si>
    <t>San Sebastian</t>
  </si>
  <si>
    <t>AZ-2012-3603258</t>
  </si>
  <si>
    <t>Lille</t>
  </si>
  <si>
    <t>AZ-2012-5992799</t>
  </si>
  <si>
    <t>Langen</t>
  </si>
  <si>
    <t>AZ-2012-6757655</t>
  </si>
  <si>
    <t>Turin</t>
  </si>
  <si>
    <t>AZ-2012-6233786</t>
  </si>
  <si>
    <t>Walsall</t>
  </si>
  <si>
    <t>AZ-2012-8516035</t>
  </si>
  <si>
    <t>Aprilia</t>
  </si>
  <si>
    <t>AZ-2012-2970891</t>
  </si>
  <si>
    <t>AZ-2012-4813985</t>
  </si>
  <si>
    <t>Littlehampton</t>
  </si>
  <si>
    <t>AZ-2012-7237498</t>
  </si>
  <si>
    <t>AZ-2012-4300696</t>
  </si>
  <si>
    <t>Sesto San Giovanni</t>
  </si>
  <si>
    <t>BN-2012-1029771</t>
  </si>
  <si>
    <t>Deventer</t>
  </si>
  <si>
    <t>AZ-2012-3104391</t>
  </si>
  <si>
    <t>AZ-2012-9490476</t>
  </si>
  <si>
    <t>Troisdorf</t>
  </si>
  <si>
    <t>BN-2012-8336784</t>
  </si>
  <si>
    <t>BN-2012-3932885</t>
  </si>
  <si>
    <t>Baden-Baden</t>
  </si>
  <si>
    <t>AZ-2012-1577687</t>
  </si>
  <si>
    <t>Dublin</t>
  </si>
  <si>
    <t>Ireland</t>
  </si>
  <si>
    <t>AZ-2012-2424025</t>
  </si>
  <si>
    <t>AZ-2012-1751005</t>
  </si>
  <si>
    <t>Mulhouse</t>
  </si>
  <si>
    <t>AZ-2012-7606477</t>
  </si>
  <si>
    <t>AZ-2012-7003401</t>
  </si>
  <si>
    <t>Granada</t>
  </si>
  <si>
    <t>AZ-2012-331125</t>
  </si>
  <si>
    <t>BN-2012-4774400</t>
  </si>
  <si>
    <t>Bielefeld</t>
  </si>
  <si>
    <t>AZ-2012-1946640</t>
  </si>
  <si>
    <t>Vigo</t>
  </si>
  <si>
    <t>AZ-2012-9295804</t>
  </si>
  <si>
    <t>Hastings</t>
  </si>
  <si>
    <t>AZ-2012-5156362</t>
  </si>
  <si>
    <t>Berlin</t>
  </si>
  <si>
    <t>AZ-2012-5728837</t>
  </si>
  <si>
    <t>Moers</t>
  </si>
  <si>
    <t>AZ-2013-7017402</t>
  </si>
  <si>
    <t>AZ-2013-1777709</t>
  </si>
  <si>
    <t>Waterlooville</t>
  </si>
  <si>
    <t>AZ-2013-3010251</t>
  </si>
  <si>
    <t>Rennes</t>
  </si>
  <si>
    <t>BN-2013-9290481</t>
  </si>
  <si>
    <t>Odivelas</t>
  </si>
  <si>
    <t>AZ-2011-96343</t>
  </si>
  <si>
    <t>Halmstad</t>
  </si>
  <si>
    <t>AZ-2013-7527034</t>
  </si>
  <si>
    <t>Perpignan</t>
  </si>
  <si>
    <t>AZ-2013-4602895</t>
  </si>
  <si>
    <t>AZ-2013-5815303</t>
  </si>
  <si>
    <t>Plymouth</t>
  </si>
  <si>
    <t>AZ-2013-3797817</t>
  </si>
  <si>
    <t>AZ-2013-6652500</t>
  </si>
  <si>
    <t>Birmingham</t>
  </si>
  <si>
    <t>AZ-2013-1571191</t>
  </si>
  <si>
    <t>AZ-2013-1271613</t>
  </si>
  <si>
    <t>Florence</t>
  </si>
  <si>
    <t>BN-2013-7504800</t>
  </si>
  <si>
    <t>Frederiksberg</t>
  </si>
  <si>
    <t>Denmark</t>
  </si>
  <si>
    <t>AZ-2013-6396086</t>
  </si>
  <si>
    <t>Sandnes</t>
  </si>
  <si>
    <t>BN-2013-2819464</t>
  </si>
  <si>
    <t>Ceuta</t>
  </si>
  <si>
    <t>AZ-2013-5301582</t>
  </si>
  <si>
    <t>Courbevoie</t>
  </si>
  <si>
    <t>AZ-2013-1376512</t>
  </si>
  <si>
    <t>Benidorm</t>
  </si>
  <si>
    <t>AZ-2013-6800443</t>
  </si>
  <si>
    <t>Strasbourg</t>
  </si>
  <si>
    <t>AZ-2013-8471021</t>
  </si>
  <si>
    <t>AZ-2013-7342591</t>
  </si>
  <si>
    <t>Argenteuil</t>
  </si>
  <si>
    <t>AZ-2013-4962412</t>
  </si>
  <si>
    <t>AZ-2013-6514734</t>
  </si>
  <si>
    <t>Amsterdam</t>
  </si>
  <si>
    <t>AZ-2013-8108569</t>
  </si>
  <si>
    <t>Lormont</t>
  </si>
  <si>
    <t>AZ-2013-9080857</t>
  </si>
  <si>
    <t>BN-2013-583958</t>
  </si>
  <si>
    <t>AZ-2013-2678161</t>
  </si>
  <si>
    <t>AZ-2013-9827479</t>
  </si>
  <si>
    <t>Bury</t>
  </si>
  <si>
    <t>AZ-2013-3352012</t>
  </si>
  <si>
    <t>Montpellier</t>
  </si>
  <si>
    <t>BN-2013-2488199</t>
  </si>
  <si>
    <t>AZ-2013-5532307</t>
  </si>
  <si>
    <t>AZ-2013-9510969</t>
  </si>
  <si>
    <t>AZ-2013-6085287</t>
  </si>
  <si>
    <t>BN-2013-4141546</t>
  </si>
  <si>
    <t>AZ-2013-5949310</t>
  </si>
  <si>
    <t>AZ-2013-9663287</t>
  </si>
  <si>
    <t>AZ-2013-9304713</t>
  </si>
  <si>
    <t>Chioggia</t>
  </si>
  <si>
    <t>AZ-2013-2848176</t>
  </si>
  <si>
    <t>Melun</t>
  </si>
  <si>
    <t>AZ-2013-8620974</t>
  </si>
  <si>
    <t>Wattrelos</t>
  </si>
  <si>
    <t>AZ-2013-4270780</t>
  </si>
  <si>
    <t>Sant Boi de Llobregat</t>
  </si>
  <si>
    <t>AZ-2013-3569377</t>
  </si>
  <si>
    <t>Sannois</t>
  </si>
  <si>
    <t>BN-2013-9886336</t>
  </si>
  <si>
    <t>AZ-2013-2011529</t>
  </si>
  <si>
    <t>Porto</t>
  </si>
  <si>
    <t>AZ-2013-7204222</t>
  </si>
  <si>
    <t>BN-2013-3395469</t>
  </si>
  <si>
    <t>AZ-2013-5080329</t>
  </si>
  <si>
    <t>Leicester</t>
  </si>
  <si>
    <t>BN-2013-1634253</t>
  </si>
  <si>
    <t>Rotterdam</t>
  </si>
  <si>
    <t>AZ-2013-4416490</t>
  </si>
  <si>
    <t>AZ-2013-2534161</t>
  </si>
  <si>
    <t>AZ-2013-2254265</t>
  </si>
  <si>
    <t>Bordeaux</t>
  </si>
  <si>
    <t>BN-2013-8187001</t>
  </si>
  <si>
    <t>Munster</t>
  </si>
  <si>
    <t>AZ-2013-3926345</t>
  </si>
  <si>
    <t>Bagneux</t>
  </si>
  <si>
    <t>BN-2011-2807470</t>
  </si>
  <si>
    <t>Gothenburg</t>
  </si>
  <si>
    <t>AZ-2013-7698467</t>
  </si>
  <si>
    <t>AZ-2013-2429126</t>
  </si>
  <si>
    <t>AZ-2013-3198739</t>
  </si>
  <si>
    <t>Haguenau</t>
  </si>
  <si>
    <t>AZ-2013-8301856</t>
  </si>
  <si>
    <t>BN-2013-8558415</t>
  </si>
  <si>
    <t>Frankfurt</t>
  </si>
  <si>
    <t>AZ-2013-7943122</t>
  </si>
  <si>
    <t>Lippstadt</t>
  </si>
  <si>
    <t>AZ-2013-4780772</t>
  </si>
  <si>
    <t>Menton</t>
  </si>
  <si>
    <t>BN-2013-4955166</t>
  </si>
  <si>
    <t>AZ-2013-8946887</t>
  </si>
  <si>
    <t>Hamm</t>
  </si>
  <si>
    <t>AZ-2013-4109586</t>
  </si>
  <si>
    <t>Castrop-Rauxel</t>
  </si>
  <si>
    <t>BN-2013-6379006</t>
  </si>
  <si>
    <t>Graz</t>
  </si>
  <si>
    <t>AZ-2013-8732782</t>
  </si>
  <si>
    <t>Milan</t>
  </si>
  <si>
    <t>AZ-2013-215072</t>
  </si>
  <si>
    <t>Beauvais</t>
  </si>
  <si>
    <t>AZ-2013-6241714</t>
  </si>
  <si>
    <t>Karlsruhe</t>
  </si>
  <si>
    <t>AZ-2013-6943804</t>
  </si>
  <si>
    <t>AZ-2013-1085752</t>
  </si>
  <si>
    <t>AZ-2014-3079618</t>
  </si>
  <si>
    <t>AZ-2014-2835554</t>
  </si>
  <si>
    <t>AZ-2014-7225808</t>
  </si>
  <si>
    <t>Nogent-sur-Oise</t>
  </si>
  <si>
    <t>BN-2014-7598465</t>
  </si>
  <si>
    <t>Paisley</t>
  </si>
  <si>
    <t>AZ-2014-8122105</t>
  </si>
  <si>
    <t>Remscheid</t>
  </si>
  <si>
    <t>AZ-2014-6041195</t>
  </si>
  <si>
    <t>Copenhagen</t>
  </si>
  <si>
    <t>AZ-2014-783246</t>
  </si>
  <si>
    <t>Chemnitz</t>
  </si>
  <si>
    <t>AZ-2014-3203712</t>
  </si>
  <si>
    <t>BN-2014-5871078</t>
  </si>
  <si>
    <t>AZ-2014-3967797</t>
  </si>
  <si>
    <t>Girona</t>
  </si>
  <si>
    <t>AZ-2014-5410108</t>
  </si>
  <si>
    <t>Norderstedt</t>
  </si>
  <si>
    <t>AZ-2014-9650132</t>
  </si>
  <si>
    <t>BN-2014-9322996</t>
  </si>
  <si>
    <t>AZ-2014-8284131</t>
  </si>
  <si>
    <t>Gandia</t>
  </si>
  <si>
    <t>AZ-2014-7046345</t>
  </si>
  <si>
    <t>AZ-2014-1803267</t>
  </si>
  <si>
    <t>Alcobendas</t>
  </si>
  <si>
    <t>AZ-2014-6878748</t>
  </si>
  <si>
    <t>AZ-2014-2583309</t>
  </si>
  <si>
    <t>Kiel</t>
  </si>
  <si>
    <t>AZ-2014-8562932</t>
  </si>
  <si>
    <t>AZ-2014-8899652</t>
  </si>
  <si>
    <t>Vallauris</t>
  </si>
  <si>
    <t>AZ-2014-526283</t>
  </si>
  <si>
    <t>Namur</t>
  </si>
  <si>
    <t>AZ-2014-9380952</t>
  </si>
  <si>
    <t>BN-2014-2557638</t>
  </si>
  <si>
    <t>AZ-2014-1406790</t>
  </si>
  <si>
    <t>AZ-2014-9876866</t>
  </si>
  <si>
    <t>Reggio nell'Emilia</t>
  </si>
  <si>
    <t>AZ-2014-4923095</t>
  </si>
  <si>
    <t>Runcorn</t>
  </si>
  <si>
    <t>AZ-2014-1555448</t>
  </si>
  <si>
    <t>Cholet</t>
  </si>
  <si>
    <t>BN-2014-2116035</t>
  </si>
  <si>
    <t>Elx</t>
  </si>
  <si>
    <t>AZ-2014-8648912</t>
  </si>
  <si>
    <t>BN-2014-8840192</t>
  </si>
  <si>
    <t>AZ-2014-8770825</t>
  </si>
  <si>
    <t>AZ-2014-655850</t>
  </si>
  <si>
    <t>Southport</t>
  </si>
  <si>
    <t>AZ-2014-4709921</t>
  </si>
  <si>
    <t>AZ-2014-8488653</t>
  </si>
  <si>
    <t>High Wycombe</t>
  </si>
  <si>
    <t>AZ-2014-9538326</t>
  </si>
  <si>
    <t>Toulouse</t>
  </si>
  <si>
    <t>AZ-2014-7540023</t>
  </si>
  <si>
    <t>BN-2014-8433549</t>
  </si>
  <si>
    <t>Erfurt</t>
  </si>
  <si>
    <t>AZ-2012-4568768</t>
  </si>
  <si>
    <t>AZ-2014-1021956</t>
  </si>
  <si>
    <t>Ferrara</t>
  </si>
  <si>
    <t>AZ-2014-3374412</t>
  </si>
  <si>
    <t>AZ-2014-6685609</t>
  </si>
  <si>
    <t>Nuremberg</t>
  </si>
  <si>
    <t>AZ-2014-5935860</t>
  </si>
  <si>
    <t>Rostock</t>
  </si>
  <si>
    <t>AZ-2014-383147</t>
  </si>
  <si>
    <t>Talence</t>
  </si>
  <si>
    <t>AZ-2014-1135927</t>
  </si>
  <si>
    <t>Fontenay-aux-Roses</t>
  </si>
  <si>
    <t>BN-2014-3332467</t>
  </si>
  <si>
    <t>Breda</t>
  </si>
  <si>
    <t>BN-2014-4521538</t>
  </si>
  <si>
    <t>BN-2014-3999779</t>
  </si>
  <si>
    <t>Battipaglia</t>
  </si>
  <si>
    <t>AZ-2014-7973944</t>
  </si>
  <si>
    <t>AZ-2014-4339601</t>
  </si>
  <si>
    <t>AZ-2014-2138061</t>
  </si>
  <si>
    <t>Afragola</t>
  </si>
  <si>
    <t>AZ-2014-36141</t>
  </si>
  <si>
    <t>Crewe</t>
  </si>
  <si>
    <t>AZ-2014-5532037</t>
  </si>
  <si>
    <t>Torre del Greco</t>
  </si>
  <si>
    <t>AZ-2014-6417679</t>
  </si>
  <si>
    <t>Augsburg</t>
  </si>
  <si>
    <t>AZ-2014-4241465</t>
  </si>
  <si>
    <t>AZ-2014-9761172</t>
  </si>
  <si>
    <t>AZ-2014-5624461</t>
  </si>
  <si>
    <t>Pontivy</t>
  </si>
  <si>
    <t>AZ-2014-4093639</t>
  </si>
  <si>
    <t>Molina de Segura</t>
  </si>
  <si>
    <t>AZ-2014-2032724</t>
  </si>
  <si>
    <t>Oullins</t>
  </si>
  <si>
    <t>AZ-2014-1290768</t>
  </si>
  <si>
    <t>Trieste</t>
  </si>
  <si>
    <t>BN-2014-3622670</t>
  </si>
  <si>
    <t>La Teste-de-Buch</t>
  </si>
  <si>
    <t>AZ-2014-4591984</t>
  </si>
  <si>
    <t>Charleroi</t>
  </si>
  <si>
    <t>BN-2014-5368093</t>
  </si>
  <si>
    <t>BN-2014-7211355</t>
  </si>
  <si>
    <t>AZ-2014-5104048</t>
  </si>
  <si>
    <t>Gosport</t>
  </si>
  <si>
    <t>AZ-2014-2414105</t>
  </si>
  <si>
    <t>AZ-2014-6305127</t>
  </si>
  <si>
    <t>BN-2014-1528026</t>
  </si>
  <si>
    <t>Poissy</t>
  </si>
  <si>
    <t>AZ-2014-7388956</t>
  </si>
  <si>
    <t>Feira</t>
  </si>
  <si>
    <t>AZ-2014-5836619</t>
  </si>
  <si>
    <t>Coslada</t>
  </si>
  <si>
    <t>AZ-2014-8993401</t>
  </si>
  <si>
    <t>BN-2014-6253845</t>
  </si>
  <si>
    <t>BN-2014-6721665</t>
  </si>
  <si>
    <t>AZ-2014-1665809</t>
  </si>
  <si>
    <t>Trapani</t>
  </si>
  <si>
    <t>AZ-2014-1912622</t>
  </si>
  <si>
    <t>BN-2014-2999624</t>
  </si>
  <si>
    <t>Vertou</t>
  </si>
  <si>
    <t>AZ-2014-371022</t>
  </si>
  <si>
    <t>BN-2014-4808235</t>
  </si>
  <si>
    <t>AZ-2014-2267437</t>
  </si>
  <si>
    <t>Parla</t>
  </si>
  <si>
    <t>AZ-2014-2718227</t>
  </si>
  <si>
    <t>AZ-2014-9135903</t>
  </si>
  <si>
    <t>AZ-2014-2938104</t>
  </si>
  <si>
    <t>AZ-2014-6165036</t>
  </si>
  <si>
    <t>BN-2014-9956954</t>
  </si>
  <si>
    <t>Brand\Region</t>
  </si>
  <si>
    <t>DS387</t>
  </si>
  <si>
    <t>DS654</t>
  </si>
  <si>
    <t>DS501</t>
  </si>
  <si>
    <t>DS243</t>
  </si>
  <si>
    <t>DS194</t>
  </si>
  <si>
    <t>DS924</t>
  </si>
  <si>
    <t>DS571</t>
  </si>
  <si>
    <t>DS862</t>
  </si>
  <si>
    <t>DS903</t>
  </si>
  <si>
    <t>DS890</t>
  </si>
  <si>
    <t>DS913</t>
  </si>
  <si>
    <t>DS655</t>
  </si>
  <si>
    <t>DS465</t>
  </si>
  <si>
    <t>DS635</t>
  </si>
  <si>
    <t>DS701</t>
  </si>
  <si>
    <t>DS616</t>
  </si>
  <si>
    <t>DS754</t>
  </si>
  <si>
    <t>DS451</t>
  </si>
  <si>
    <t>DS765</t>
  </si>
  <si>
    <t>DS524</t>
  </si>
  <si>
    <t>DS684</t>
  </si>
  <si>
    <t>DS373</t>
  </si>
  <si>
    <t>DS820</t>
  </si>
  <si>
    <t>DS620</t>
  </si>
  <si>
    <t>DS153</t>
  </si>
  <si>
    <t>DS888</t>
  </si>
  <si>
    <t>DS704</t>
  </si>
  <si>
    <t>DS836</t>
  </si>
  <si>
    <t>DS632</t>
  </si>
  <si>
    <t>DS392</t>
  </si>
  <si>
    <t>DS507</t>
  </si>
  <si>
    <t>DS525</t>
  </si>
  <si>
    <t>DS161</t>
  </si>
  <si>
    <t>DS377</t>
  </si>
  <si>
    <t>DS530</t>
  </si>
  <si>
    <t>DS418</t>
  </si>
  <si>
    <t>DS623</t>
  </si>
  <si>
    <t>DS476</t>
  </si>
  <si>
    <t>DS334</t>
  </si>
  <si>
    <t>DS883</t>
  </si>
  <si>
    <t>DS271</t>
  </si>
  <si>
    <t>DS861</t>
  </si>
  <si>
    <t>DS771</t>
  </si>
  <si>
    <t>DS521</t>
  </si>
  <si>
    <t>DS606</t>
  </si>
  <si>
    <t>DS788</t>
  </si>
  <si>
    <t>DS192</t>
  </si>
  <si>
    <t>DS744</t>
  </si>
  <si>
    <t>DS544</t>
  </si>
  <si>
    <t>DS702</t>
  </si>
  <si>
    <t>1.</t>
  </si>
  <si>
    <t>2.</t>
  </si>
  <si>
    <t># of orders quantity&gt;3</t>
  </si>
  <si>
    <t>Daily Sales</t>
  </si>
  <si>
    <t>Trend</t>
  </si>
  <si>
    <t>Month</t>
  </si>
  <si>
    <t>Today</t>
  </si>
  <si>
    <t>Holidays</t>
  </si>
  <si>
    <t>Workdays in total</t>
  </si>
  <si>
    <t>Workdays till today</t>
  </si>
  <si>
    <t>Start Date</t>
  </si>
  <si>
    <t>End Date</t>
  </si>
  <si>
    <t>Days between dates</t>
  </si>
  <si>
    <t>=Days(start_date; end_date)</t>
  </si>
  <si>
    <r>
      <rPr>
        <b/>
        <u/>
        <sz val="12"/>
        <color theme="1"/>
        <rFont val="Calibri"/>
        <family val="2"/>
        <scheme val="minor"/>
      </rPr>
      <t>Description: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calculates the </t>
    </r>
    <r>
      <rPr>
        <sz val="12"/>
        <rFont val="Calibri"/>
        <family val="2"/>
        <scheme val="minor"/>
      </rPr>
      <t xml:space="preserve">number of </t>
    </r>
    <r>
      <rPr>
        <b/>
        <sz val="12"/>
        <color rgb="FFFF0000"/>
        <rFont val="Calibri"/>
        <family val="2"/>
        <scheme val="minor"/>
      </rPr>
      <t>calendar days</t>
    </r>
    <r>
      <rPr>
        <b/>
        <sz val="12"/>
        <color theme="1"/>
        <rFont val="Calibri"/>
        <family val="2"/>
        <scheme val="minor"/>
      </rPr>
      <t xml:space="preserve"> between two dates</t>
    </r>
  </si>
  <si>
    <t>=NETWORKDAYS(start_date; end_date;[holidays]
=NETWORKDAYS.INTL(start_date; end_date;[weekend];[holidays])</t>
  </si>
  <si>
    <r>
      <rPr>
        <b/>
        <u/>
        <sz val="12"/>
        <color theme="1"/>
        <rFont val="Calibri"/>
        <family val="2"/>
        <scheme val="minor"/>
      </rPr>
      <t>Description: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calculates the number of </t>
    </r>
    <r>
      <rPr>
        <b/>
        <sz val="12"/>
        <color rgb="FFFF0000"/>
        <rFont val="Calibri"/>
        <family val="2"/>
        <scheme val="minor"/>
      </rPr>
      <t xml:space="preserve">working days </t>
    </r>
    <r>
      <rPr>
        <b/>
        <sz val="12"/>
        <color theme="1"/>
        <rFont val="Calibri"/>
        <family val="2"/>
        <scheme val="minor"/>
      </rPr>
      <t>between two dates</t>
    </r>
  </si>
  <si>
    <t>Monday</t>
  </si>
  <si>
    <t>Tuesday</t>
  </si>
  <si>
    <t>Wednesday</t>
  </si>
  <si>
    <t>Thursday</t>
  </si>
  <si>
    <t>Friday</t>
  </si>
  <si>
    <t>Saturday</t>
  </si>
  <si>
    <t>Sunday</t>
  </si>
  <si>
    <t>=WORKDAY(start_date; days; [holidays]
=WORKDAY.INTL(start_date; days; [weekend]; [holidays])</t>
  </si>
  <si>
    <r>
      <rPr>
        <b/>
        <u/>
        <sz val="12"/>
        <color theme="1"/>
        <rFont val="Calibri"/>
        <family val="2"/>
        <scheme val="minor"/>
      </rPr>
      <t>Description: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Adds</t>
    </r>
    <r>
      <rPr>
        <sz val="12"/>
        <color theme="1"/>
        <rFont val="Calibri"/>
        <family val="2"/>
        <scheme val="minor"/>
      </rPr>
      <t xml:space="preserve"> a number of </t>
    </r>
    <r>
      <rPr>
        <b/>
        <sz val="12"/>
        <color rgb="FFFF0000"/>
        <rFont val="Calibri"/>
        <family val="2"/>
        <scheme val="minor"/>
      </rPr>
      <t>working days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to a date</t>
    </r>
  </si>
  <si>
    <t>Days</t>
  </si>
  <si>
    <t>Date after/before working days</t>
  </si>
  <si>
    <t>=EOMONTH(start_date; months)</t>
  </si>
  <si>
    <r>
      <rPr>
        <b/>
        <u/>
        <sz val="12"/>
        <color theme="1"/>
        <rFont val="Calibri"/>
        <family val="2"/>
        <scheme val="minor"/>
      </rPr>
      <t>Description: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finds the </t>
    </r>
    <r>
      <rPr>
        <b/>
        <sz val="12"/>
        <color rgb="FFFF0000"/>
        <rFont val="Calibri"/>
        <family val="2"/>
        <scheme val="minor"/>
      </rPr>
      <t>end of a month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after/before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months</t>
    </r>
  </si>
  <si>
    <t>Months after/before</t>
  </si>
  <si>
    <t>Last day of month</t>
  </si>
  <si>
    <t>=EDATE(start_date; months)</t>
  </si>
  <si>
    <r>
      <rPr>
        <b/>
        <u/>
        <sz val="12"/>
        <color theme="1"/>
        <rFont val="Calibri"/>
        <family val="2"/>
        <scheme val="minor"/>
      </rPr>
      <t>Description: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adds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months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to stated date </t>
    </r>
  </si>
  <si>
    <t>Date after/before months</t>
  </si>
  <si>
    <t>concatenate</t>
  </si>
  <si>
    <t>If Score is</t>
  </si>
  <si>
    <t>Then return</t>
  </si>
  <si>
    <t>Greater than 89</t>
  </si>
  <si>
    <t>A</t>
  </si>
  <si>
    <t>From 80 to 89</t>
  </si>
  <si>
    <t>B</t>
  </si>
  <si>
    <t>From 70 to 79</t>
  </si>
  <si>
    <t>C</t>
  </si>
  <si>
    <t>From 60 to 69</t>
  </si>
  <si>
    <t>D</t>
  </si>
  <si>
    <t>Less than 60</t>
  </si>
  <si>
    <t>F</t>
  </si>
  <si>
    <t>Score</t>
  </si>
  <si>
    <t>Grade</t>
  </si>
  <si>
    <t>Calendar Days till today</t>
  </si>
  <si>
    <t>Beginning of month</t>
  </si>
  <si>
    <t>End of month</t>
  </si>
  <si>
    <t>Calendar Days month</t>
  </si>
  <si>
    <t>Bugün</t>
  </si>
  <si>
    <t>Ay</t>
  </si>
  <si>
    <t>Ayın əvvəli</t>
  </si>
  <si>
    <t>Ayın sonu</t>
  </si>
  <si>
    <t>Bugünə kimi təqvim günləri</t>
  </si>
  <si>
    <t>Təqvim günləri</t>
  </si>
  <si>
    <t>İş günləri (ay ərzində)</t>
  </si>
  <si>
    <t>İş günləri (bugünə kimi)</t>
  </si>
  <si>
    <t>Bayramlar</t>
  </si>
  <si>
    <t>&amp; - ampersand</t>
  </si>
  <si>
    <t>ayin sonu</t>
  </si>
  <si>
    <t>ayin evveli</t>
  </si>
  <si>
    <t>INDEX</t>
  </si>
  <si>
    <t>MATCH</t>
  </si>
  <si>
    <t>Bonus</t>
  </si>
  <si>
    <t>şərt</t>
  </si>
  <si>
    <t>Bike &gt; 10000</t>
  </si>
  <si>
    <t>Skateboard or Snowboard</t>
  </si>
  <si>
    <t>nəticə</t>
  </si>
  <si>
    <t>Bonus = 3%</t>
  </si>
  <si>
    <t>digər</t>
  </si>
  <si>
    <t>Product yeni</t>
  </si>
  <si>
    <t>AND</t>
  </si>
  <si>
    <t>OR</t>
  </si>
  <si>
    <t>Funksiya</t>
  </si>
  <si>
    <t># of orders</t>
  </si>
  <si>
    <t>Sales &gt; 0</t>
  </si>
  <si>
    <t>Local</t>
  </si>
  <si>
    <t>foreign</t>
  </si>
  <si>
    <t>5587.85+I36I35I2:I51</t>
  </si>
  <si>
    <t xml:space="preserve">     1873    Kamp         St</t>
  </si>
  <si>
    <t>2465 sandown rD</t>
  </si>
  <si>
    <t>15423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</si>
</sst>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-409]d\-mmm\-yy;@"/>
  </numFmts>
  <fonts count="3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C3A42"/>
      <name val="Calibri Light"/>
      <family val="1"/>
      <scheme val="major"/>
    </font>
    <font>
      <sz val="11"/>
      <color theme="1"/>
      <name val="Calibri"/>
      <family val="2"/>
      <charset val="186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i/>
      <u/>
      <sz val="11"/>
      <color theme="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2"/>
      <name val="Calibri Light"/>
      <family val="2"/>
      <scheme val="major"/>
    </font>
    <font>
      <sz val="10"/>
      <name val="Calibri Light"/>
      <family val="2"/>
      <scheme val="major"/>
    </font>
    <font>
      <b/>
      <sz val="12"/>
      <color theme="2" tint="-0.89999084444715716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9FC247"/>
        <bgColor indexed="64"/>
      </patternFill>
    </fill>
    <fill>
      <patternFill patternType="solid">
        <fgColor rgb="FF2C3A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2C3A42"/>
      </left>
      <right/>
      <top style="medium">
        <color rgb="FF2C3A42"/>
      </top>
      <bottom style="medium">
        <color rgb="FF2C3A42"/>
      </bottom>
      <diagonal/>
    </border>
    <border>
      <left/>
      <right/>
      <top style="medium">
        <color rgb="FF2C3A42"/>
      </top>
      <bottom style="medium">
        <color rgb="FF2C3A42"/>
      </bottom>
      <diagonal/>
    </border>
    <border>
      <left/>
      <right/>
      <top style="medium">
        <color rgb="FF2C3A4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8"/>
      </bottom>
      <diagonal/>
    </border>
  </borders>
  <cellStyleXfs count="9">
    <xf numFmtId="0" fontId="0" fillId="0" borderId="0"/>
    <xf numFmtId="0" fontId="15" fillId="0" borderId="0"/>
    <xf numFmtId="44" fontId="15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8" fillId="0" borderId="0"/>
    <xf numFmtId="0" fontId="24" fillId="0" borderId="0" applyNumberFormat="0" applyFill="0" applyBorder="0" applyAlignment="0" applyProtection="0"/>
    <xf numFmtId="41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2" fontId="19" fillId="0" borderId="0" applyFont="0" applyFill="0" applyBorder="0" applyAlignment="0" applyProtection="0"/>
  </cellStyleXfs>
  <cellXfs count="161">
    <xf numFmtId="0" fontId="0" fillId="0" borderId="0" xfId="0"/>
    <xf numFmtId="0" fontId="15" fillId="0" borderId="0" xfId="1"/>
    <xf numFmtId="0" fontId="16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18" fillId="0" borderId="0" xfId="0" applyFont="1"/>
    <xf numFmtId="0" fontId="14" fillId="0" borderId="0" xfId="1" applyFont="1"/>
    <xf numFmtId="0" fontId="13" fillId="0" borderId="0" xfId="1" applyFont="1"/>
    <xf numFmtId="9" fontId="0" fillId="0" borderId="0" xfId="0" applyNumberFormat="1"/>
    <xf numFmtId="0" fontId="0" fillId="0" borderId="3" xfId="0" applyFill="1" applyBorder="1"/>
    <xf numFmtId="0" fontId="12" fillId="0" borderId="0" xfId="1" quotePrefix="1" applyFont="1" applyAlignment="1"/>
    <xf numFmtId="1" fontId="0" fillId="0" borderId="1" xfId="0" applyNumberFormat="1" applyBorder="1"/>
    <xf numFmtId="0" fontId="11" fillId="0" borderId="0" xfId="1" applyFont="1" applyAlignment="1">
      <alignment horizontal="center"/>
    </xf>
    <xf numFmtId="0" fontId="15" fillId="0" borderId="0" xfId="1" applyAlignment="1">
      <alignment horizontal="center"/>
    </xf>
    <xf numFmtId="0" fontId="15" fillId="0" borderId="0" xfId="1" applyBorder="1"/>
    <xf numFmtId="0" fontId="20" fillId="0" borderId="0" xfId="1" applyFont="1" applyFill="1" applyBorder="1"/>
    <xf numFmtId="0" fontId="16" fillId="2" borderId="0" xfId="1" applyFont="1" applyFill="1" applyBorder="1"/>
    <xf numFmtId="0" fontId="16" fillId="3" borderId="0" xfId="0" applyFont="1" applyFill="1" applyBorder="1"/>
    <xf numFmtId="165" fontId="15" fillId="0" borderId="0" xfId="1" applyNumberFormat="1" applyBorder="1"/>
    <xf numFmtId="164" fontId="15" fillId="0" borderId="0" xfId="1" applyNumberFormat="1" applyBorder="1"/>
    <xf numFmtId="8" fontId="15" fillId="0" borderId="0" xfId="1" applyNumberFormat="1" applyBorder="1" applyAlignment="1" applyProtection="1">
      <alignment vertical="center"/>
    </xf>
    <xf numFmtId="0" fontId="0" fillId="0" borderId="0" xfId="0" applyBorder="1"/>
    <xf numFmtId="0" fontId="0" fillId="0" borderId="0" xfId="0" quotePrefix="1" applyBorder="1" applyAlignment="1"/>
    <xf numFmtId="0" fontId="10" fillId="0" borderId="0" xfId="1" applyFont="1"/>
    <xf numFmtId="15" fontId="0" fillId="0" borderId="0" xfId="0" applyNumberFormat="1"/>
    <xf numFmtId="0" fontId="16" fillId="0" borderId="0" xfId="1" applyFont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2" xfId="0" applyNumberFormat="1" applyBorder="1"/>
    <xf numFmtId="0" fontId="16" fillId="0" borderId="5" xfId="0" applyFont="1" applyBorder="1"/>
    <xf numFmtId="0" fontId="16" fillId="0" borderId="4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65" fontId="9" fillId="0" borderId="0" xfId="1" applyNumberFormat="1" applyFont="1" applyBorder="1"/>
    <xf numFmtId="0" fontId="16" fillId="0" borderId="0" xfId="1" applyFont="1" applyFill="1" applyBorder="1"/>
    <xf numFmtId="0" fontId="15" fillId="0" borderId="0" xfId="1" applyFill="1" applyBorder="1"/>
    <xf numFmtId="0" fontId="15" fillId="0" borderId="0" xfId="1" applyFill="1"/>
    <xf numFmtId="0" fontId="9" fillId="0" borderId="0" xfId="1" applyFont="1" applyFill="1" applyBorder="1"/>
    <xf numFmtId="164" fontId="15" fillId="5" borderId="0" xfId="1" applyNumberFormat="1" applyFill="1" applyBorder="1"/>
    <xf numFmtId="0" fontId="0" fillId="5" borderId="0" xfId="0" applyFill="1" applyBorder="1"/>
    <xf numFmtId="0" fontId="15" fillId="5" borderId="0" xfId="1" applyFill="1" applyBorder="1"/>
    <xf numFmtId="0" fontId="15" fillId="5" borderId="0" xfId="1" applyFill="1"/>
    <xf numFmtId="0" fontId="0" fillId="0" borderId="0" xfId="0" applyFont="1" applyBorder="1"/>
    <xf numFmtId="3" fontId="0" fillId="0" borderId="0" xfId="0" applyNumberFormat="1"/>
    <xf numFmtId="14" fontId="0" fillId="0" borderId="0" xfId="0" applyNumberFormat="1"/>
    <xf numFmtId="0" fontId="22" fillId="0" borderId="0" xfId="4" applyFont="1" applyAlignment="1">
      <alignment vertical="center"/>
    </xf>
    <xf numFmtId="0" fontId="25" fillId="0" borderId="0" xfId="5" applyFont="1" applyFill="1" applyAlignment="1">
      <alignment vertical="center"/>
    </xf>
    <xf numFmtId="0" fontId="26" fillId="0" borderId="0" xfId="0" applyFont="1" applyAlignment="1">
      <alignment vertical="center" wrapText="1"/>
    </xf>
    <xf numFmtId="0" fontId="21" fillId="0" borderId="16" xfId="4" applyFont="1" applyBorder="1" applyAlignment="1">
      <alignment horizontal="center" vertical="center"/>
    </xf>
    <xf numFmtId="0" fontId="21" fillId="0" borderId="17" xfId="4" applyFont="1" applyBorder="1" applyAlignment="1">
      <alignment horizontal="center" vertical="center"/>
    </xf>
    <xf numFmtId="0" fontId="21" fillId="0" borderId="17" xfId="4" applyFont="1" applyBorder="1" applyAlignment="1">
      <alignment vertical="center"/>
    </xf>
    <xf numFmtId="14" fontId="22" fillId="0" borderId="19" xfId="4" applyNumberFormat="1" applyFont="1" applyBorder="1" applyAlignment="1">
      <alignment horizontal="center" vertical="center"/>
    </xf>
    <xf numFmtId="14" fontId="22" fillId="0" borderId="1" xfId="4" applyNumberFormat="1" applyFont="1" applyBorder="1" applyAlignment="1">
      <alignment horizontal="center" vertical="center"/>
    </xf>
    <xf numFmtId="0" fontId="22" fillId="0" borderId="1" xfId="4" applyFont="1" applyBorder="1" applyAlignment="1">
      <alignment horizontal="center" vertical="center"/>
    </xf>
    <xf numFmtId="14" fontId="22" fillId="0" borderId="20" xfId="4" applyNumberFormat="1" applyFont="1" applyBorder="1" applyAlignment="1">
      <alignment horizontal="center" vertical="center"/>
    </xf>
    <xf numFmtId="14" fontId="22" fillId="0" borderId="21" xfId="4" applyNumberFormat="1" applyFont="1" applyBorder="1" applyAlignment="1">
      <alignment horizontal="center" vertical="center"/>
    </xf>
    <xf numFmtId="0" fontId="22" fillId="0" borderId="21" xfId="4" applyFont="1" applyBorder="1" applyAlignment="1">
      <alignment horizontal="center" vertical="center"/>
    </xf>
    <xf numFmtId="0" fontId="22" fillId="0" borderId="0" xfId="4" quotePrefix="1" applyFont="1" applyAlignment="1">
      <alignment vertical="center"/>
    </xf>
    <xf numFmtId="0" fontId="21" fillId="0" borderId="0" xfId="4" applyFont="1" applyAlignment="1">
      <alignment vertical="center"/>
    </xf>
    <xf numFmtId="0" fontId="21" fillId="0" borderId="26" xfId="4" applyFont="1" applyBorder="1" applyAlignment="1">
      <alignment horizontal="center" vertical="center"/>
    </xf>
    <xf numFmtId="14" fontId="22" fillId="0" borderId="19" xfId="4" applyNumberFormat="1" applyFont="1" applyBorder="1" applyAlignment="1">
      <alignment vertical="center"/>
    </xf>
    <xf numFmtId="14" fontId="22" fillId="0" borderId="1" xfId="4" applyNumberFormat="1" applyFont="1" applyBorder="1" applyAlignment="1">
      <alignment vertical="center"/>
    </xf>
    <xf numFmtId="14" fontId="22" fillId="0" borderId="27" xfId="4" applyNumberFormat="1" applyFont="1" applyBorder="1" applyAlignment="1">
      <alignment horizontal="center" vertical="center"/>
    </xf>
    <xf numFmtId="14" fontId="22" fillId="0" borderId="28" xfId="4" applyNumberFormat="1" applyFont="1" applyBorder="1" applyAlignment="1">
      <alignment horizontal="center" vertical="center"/>
    </xf>
    <xf numFmtId="14" fontId="22" fillId="0" borderId="20" xfId="4" applyNumberFormat="1" applyFont="1" applyBorder="1" applyAlignment="1">
      <alignment vertical="center"/>
    </xf>
    <xf numFmtId="14" fontId="22" fillId="0" borderId="21" xfId="4" applyNumberFormat="1" applyFont="1" applyBorder="1" applyAlignment="1">
      <alignment vertical="center"/>
    </xf>
    <xf numFmtId="0" fontId="22" fillId="0" borderId="16" xfId="4" applyFont="1" applyBorder="1" applyAlignment="1">
      <alignment horizontal="center" vertical="center"/>
    </xf>
    <xf numFmtId="0" fontId="22" fillId="0" borderId="17" xfId="4" applyFont="1" applyBorder="1" applyAlignment="1">
      <alignment horizontal="center" vertical="center"/>
    </xf>
    <xf numFmtId="0" fontId="22" fillId="0" borderId="18" xfId="4" applyFont="1" applyBorder="1" applyAlignment="1">
      <alignment horizontal="center" vertical="center"/>
    </xf>
    <xf numFmtId="0" fontId="22" fillId="0" borderId="20" xfId="4" applyFont="1" applyBorder="1" applyAlignment="1">
      <alignment horizontal="center" vertical="center"/>
    </xf>
    <xf numFmtId="0" fontId="22" fillId="0" borderId="22" xfId="4" applyFont="1" applyBorder="1" applyAlignment="1">
      <alignment horizontal="center" vertical="center"/>
    </xf>
    <xf numFmtId="0" fontId="21" fillId="0" borderId="17" xfId="4" applyFont="1" applyBorder="1" applyAlignment="1">
      <alignment horizontal="center" vertical="center" wrapText="1"/>
    </xf>
    <xf numFmtId="14" fontId="22" fillId="0" borderId="0" xfId="4" applyNumberFormat="1" applyFont="1" applyAlignment="1">
      <alignment vertical="center"/>
    </xf>
    <xf numFmtId="0" fontId="22" fillId="0" borderId="0" xfId="4" applyFont="1" applyAlignment="1">
      <alignment horizontal="center" vertical="center"/>
    </xf>
    <xf numFmtId="14" fontId="22" fillId="0" borderId="0" xfId="4" applyNumberFormat="1" applyFont="1" applyAlignment="1">
      <alignment horizontal="center" vertical="center"/>
    </xf>
    <xf numFmtId="0" fontId="22" fillId="5" borderId="1" xfId="4" applyFont="1" applyFill="1" applyBorder="1" applyAlignment="1">
      <alignment horizontal="center" vertical="center"/>
    </xf>
    <xf numFmtId="0" fontId="22" fillId="5" borderId="21" xfId="4" applyFont="1" applyFill="1" applyBorder="1" applyAlignment="1">
      <alignment horizontal="center" vertical="center"/>
    </xf>
    <xf numFmtId="0" fontId="22" fillId="0" borderId="6" xfId="4" applyFont="1" applyBorder="1" applyAlignment="1">
      <alignment vertical="center"/>
    </xf>
    <xf numFmtId="0" fontId="22" fillId="0" borderId="0" xfId="4" applyFont="1" applyBorder="1" applyAlignment="1">
      <alignment horizontal="center" vertical="center"/>
    </xf>
    <xf numFmtId="14" fontId="22" fillId="0" borderId="0" xfId="4" applyNumberFormat="1" applyFont="1" applyBorder="1" applyAlignment="1">
      <alignment horizontal="center" vertical="center"/>
    </xf>
    <xf numFmtId="0" fontId="22" fillId="0" borderId="0" xfId="4" applyFont="1" applyFill="1" applyBorder="1" applyAlignment="1">
      <alignment horizontal="center" vertical="center"/>
    </xf>
    <xf numFmtId="14" fontId="22" fillId="5" borderId="1" xfId="4" applyNumberFormat="1" applyFont="1" applyFill="1" applyBorder="1" applyAlignment="1">
      <alignment horizontal="center" vertical="center"/>
    </xf>
    <xf numFmtId="14" fontId="22" fillId="5" borderId="21" xfId="4" applyNumberFormat="1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horizontal="center" vertical="center"/>
    </xf>
    <xf numFmtId="0" fontId="32" fillId="0" borderId="30" xfId="0" applyFont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2" fillId="0" borderId="32" xfId="0" applyFont="1" applyBorder="1" applyAlignment="1">
      <alignment horizontal="center" vertical="top"/>
    </xf>
    <xf numFmtId="0" fontId="33" fillId="0" borderId="0" xfId="0" applyFont="1"/>
    <xf numFmtId="0" fontId="32" fillId="0" borderId="33" xfId="0" applyFont="1" applyBorder="1" applyAlignment="1">
      <alignment horizontal="center" vertical="top"/>
    </xf>
    <xf numFmtId="0" fontId="32" fillId="0" borderId="34" xfId="0" applyFont="1" applyBorder="1" applyAlignment="1">
      <alignment horizontal="center" vertical="top"/>
    </xf>
    <xf numFmtId="0" fontId="32" fillId="0" borderId="35" xfId="0" applyFont="1" applyBorder="1" applyAlignment="1">
      <alignment horizontal="center" vertical="top"/>
    </xf>
    <xf numFmtId="0" fontId="32" fillId="6" borderId="35" xfId="0" applyFont="1" applyFill="1" applyBorder="1" applyAlignment="1">
      <alignment horizontal="center" vertical="top"/>
    </xf>
    <xf numFmtId="0" fontId="17" fillId="8" borderId="0" xfId="1" applyFont="1" applyFill="1" applyBorder="1"/>
    <xf numFmtId="0" fontId="34" fillId="6" borderId="33" xfId="0" applyFont="1" applyFill="1" applyBorder="1" applyAlignment="1">
      <alignment horizontal="center" vertical="top"/>
    </xf>
    <xf numFmtId="0" fontId="7" fillId="0" borderId="0" xfId="0" applyFont="1"/>
    <xf numFmtId="41" fontId="16" fillId="2" borderId="0" xfId="6" applyFont="1" applyFill="1" applyBorder="1"/>
    <xf numFmtId="41" fontId="15" fillId="0" borderId="0" xfId="6" applyFont="1"/>
    <xf numFmtId="41" fontId="15" fillId="5" borderId="0" xfId="6" applyFont="1" applyFill="1" applyBorder="1"/>
    <xf numFmtId="9" fontId="15" fillId="0" borderId="0" xfId="7" applyFont="1" applyBorder="1"/>
    <xf numFmtId="9" fontId="15" fillId="0" borderId="0" xfId="7" applyFont="1"/>
    <xf numFmtId="49" fontId="0" fillId="0" borderId="0" xfId="0" applyNumberFormat="1"/>
    <xf numFmtId="0" fontId="0" fillId="0" borderId="38" xfId="0" applyFont="1" applyBorder="1"/>
    <xf numFmtId="15" fontId="22" fillId="0" borderId="0" xfId="4" applyNumberFormat="1" applyFont="1" applyAlignment="1">
      <alignment vertical="center"/>
    </xf>
    <xf numFmtId="41" fontId="0" fillId="0" borderId="7" xfId="6" applyFont="1" applyBorder="1"/>
    <xf numFmtId="41" fontId="0" fillId="0" borderId="3" xfId="6" applyFont="1" applyBorder="1"/>
    <xf numFmtId="41" fontId="0" fillId="0" borderId="10" xfId="6" applyFont="1" applyBorder="1"/>
    <xf numFmtId="0" fontId="16" fillId="0" borderId="0" xfId="0" applyFont="1" applyFill="1" applyBorder="1"/>
    <xf numFmtId="15" fontId="0" fillId="0" borderId="38" xfId="0" applyNumberFormat="1" applyFont="1" applyBorder="1"/>
    <xf numFmtId="15" fontId="0" fillId="0" borderId="39" xfId="0" applyNumberFormat="1" applyFont="1" applyBorder="1"/>
    <xf numFmtId="0" fontId="0" fillId="0" borderId="39" xfId="0" applyFont="1" applyBorder="1"/>
    <xf numFmtId="0" fontId="36" fillId="11" borderId="33" xfId="0" applyFont="1" applyFill="1" applyBorder="1" applyAlignment="1">
      <alignment horizontal="center" vertical="top"/>
    </xf>
    <xf numFmtId="42" fontId="20" fillId="0" borderId="0" xfId="8" applyFont="1" applyFill="1" applyBorder="1"/>
    <xf numFmtId="42" fontId="20" fillId="9" borderId="0" xfId="8" applyFont="1" applyFill="1" applyBorder="1"/>
    <xf numFmtId="41" fontId="0" fillId="0" borderId="0" xfId="0" applyNumberFormat="1"/>
    <xf numFmtId="0" fontId="35" fillId="10" borderId="0" xfId="0" applyFont="1" applyFill="1" applyBorder="1"/>
    <xf numFmtId="0" fontId="37" fillId="2" borderId="0" xfId="1" applyFont="1" applyFill="1" applyBorder="1"/>
    <xf numFmtId="41" fontId="37" fillId="2" borderId="0" xfId="6" applyFont="1" applyFill="1" applyBorder="1"/>
    <xf numFmtId="9" fontId="37" fillId="2" borderId="0" xfId="7" applyFont="1" applyFill="1" applyBorder="1"/>
    <xf numFmtId="3" fontId="15" fillId="5" borderId="0" xfId="1" applyNumberFormat="1" applyFill="1" applyBorder="1"/>
    <xf numFmtId="0" fontId="5" fillId="0" borderId="0" xfId="1" applyFont="1" applyFill="1" applyBorder="1"/>
    <xf numFmtId="164" fontId="5" fillId="0" borderId="0" xfId="1" applyNumberFormat="1" applyFont="1" applyBorder="1"/>
    <xf numFmtId="41" fontId="0" fillId="0" borderId="0" xfId="6" applyFont="1"/>
    <xf numFmtId="41" fontId="36" fillId="11" borderId="33" xfId="6" applyFont="1" applyFill="1" applyBorder="1" applyAlignment="1">
      <alignment horizontal="center" vertical="top"/>
    </xf>
    <xf numFmtId="0" fontId="12" fillId="0" borderId="0" xfId="1" applyFont="1" applyAlignment="1">
      <alignment horizontal="center"/>
    </xf>
    <xf numFmtId="10" fontId="15" fillId="0" borderId="0" xfId="1" applyNumberFormat="1" applyAlignment="1">
      <alignment horizontal="center"/>
    </xf>
    <xf numFmtId="0" fontId="4" fillId="0" borderId="0" xfId="1" applyFont="1"/>
    <xf numFmtId="0" fontId="4" fillId="0" borderId="0" xfId="1" applyFont="1" applyAlignment="1"/>
    <xf numFmtId="9" fontId="10" fillId="0" borderId="0" xfId="1" applyNumberFormat="1" applyFont="1" applyAlignment="1"/>
    <xf numFmtId="0" fontId="6" fillId="9" borderId="0" xfId="1" applyFont="1" applyFill="1"/>
    <xf numFmtId="3" fontId="15" fillId="0" borderId="0" xfId="1" applyNumberFormat="1" applyBorder="1"/>
    <xf numFmtId="3" fontId="37" fillId="2" borderId="0" xfId="1" applyNumberFormat="1" applyFont="1" applyFill="1" applyBorder="1"/>
    <xf numFmtId="164" fontId="15" fillId="0" borderId="0" xfId="1" applyNumberFormat="1" applyFill="1" applyBorder="1"/>
    <xf numFmtId="0" fontId="0" fillId="0" borderId="0" xfId="0" applyFill="1" applyBorder="1"/>
    <xf numFmtId="9" fontId="4" fillId="0" borderId="0" xfId="1" applyNumberFormat="1" applyFont="1" applyAlignment="1"/>
    <xf numFmtId="0" fontId="16" fillId="0" borderId="0" xfId="1" applyFont="1" applyAlignment="1">
      <alignment horizontal="center"/>
    </xf>
    <xf numFmtId="3" fontId="15" fillId="0" borderId="0" xfId="6" applyNumberFormat="1" applyFont="1" applyBorder="1" applyAlignment="1" applyProtection="1">
      <alignment vertical="center"/>
    </xf>
    <xf numFmtId="3" fontId="15" fillId="0" borderId="0" xfId="3" applyNumberFormat="1" applyFont="1" applyBorder="1" applyAlignment="1" applyProtection="1">
      <alignment vertical="center"/>
    </xf>
    <xf numFmtId="0" fontId="20" fillId="9" borderId="0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41" fontId="16" fillId="2" borderId="0" xfId="6" applyFont="1" applyFill="1" applyBorder="1" applyAlignment="1">
      <alignment horizontal="center"/>
    </xf>
    <xf numFmtId="0" fontId="15" fillId="9" borderId="0" xfId="1" applyFill="1" applyAlignment="1">
      <alignment horizontal="center"/>
    </xf>
    <xf numFmtId="0" fontId="15" fillId="0" borderId="0" xfId="1" applyFill="1" applyBorder="1" applyAlignment="1">
      <alignment horizontal="center"/>
    </xf>
    <xf numFmtId="0" fontId="2" fillId="0" borderId="38" xfId="1" applyNumberFormat="1" applyFont="1" applyBorder="1" applyAlignment="1"/>
    <xf numFmtId="0" fontId="34" fillId="6" borderId="32" xfId="0" applyFont="1" applyFill="1" applyBorder="1" applyAlignment="1">
      <alignment horizontal="center" vertical="top"/>
    </xf>
    <xf numFmtId="0" fontId="34" fillId="6" borderId="36" xfId="0" applyFont="1" applyFill="1" applyBorder="1" applyAlignment="1">
      <alignment horizontal="center" vertical="top"/>
    </xf>
    <xf numFmtId="0" fontId="34" fillId="6" borderId="37" xfId="0" applyFont="1" applyFill="1" applyBorder="1" applyAlignment="1">
      <alignment horizontal="center" vertical="top"/>
    </xf>
    <xf numFmtId="0" fontId="23" fillId="6" borderId="23" xfId="4" quotePrefix="1" applyFont="1" applyFill="1" applyBorder="1" applyAlignment="1">
      <alignment horizontal="center" vertical="center" wrapText="1"/>
    </xf>
    <xf numFmtId="0" fontId="23" fillId="6" borderId="24" xfId="4" applyFont="1" applyFill="1" applyBorder="1" applyAlignment="1">
      <alignment horizontal="center" vertical="center" wrapText="1"/>
    </xf>
    <xf numFmtId="0" fontId="26" fillId="0" borderId="25" xfId="0" applyFont="1" applyBorder="1" applyAlignment="1">
      <alignment horizontal="left" vertical="center" wrapText="1"/>
    </xf>
    <xf numFmtId="0" fontId="23" fillId="6" borderId="23" xfId="4" quotePrefix="1" applyFont="1" applyFill="1" applyBorder="1" applyAlignment="1">
      <alignment horizontal="left" vertical="center" wrapText="1"/>
    </xf>
    <xf numFmtId="0" fontId="23" fillId="6" borderId="24" xfId="4" applyFont="1" applyFill="1" applyBorder="1" applyAlignment="1">
      <alignment horizontal="left" vertical="center" wrapText="1"/>
    </xf>
    <xf numFmtId="0" fontId="15" fillId="0" borderId="0" xfId="7" applyNumberFormat="1" applyFont="1" applyBorder="1"/>
    <xf numFmtId="3" fontId="1" fillId="0" borderId="38" xfId="6" applyNumberFormat="1" applyFont="1" applyBorder="1" applyAlignment="1">
      <alignment vertical="center"/>
    </xf>
    <xf numFmtId="0" fontId="0" fillId="0" borderId="0" xfId="0" applyNumberFormat="1"/>
  </cellXfs>
  <cellStyles count="9">
    <cellStyle name="Comma" xfId="3" builtinId="3"/>
    <cellStyle name="Comma [0]" xfId="6" builtinId="6"/>
    <cellStyle name="Currency [0]" xfId="8" builtinId="7"/>
    <cellStyle name="Currency 2" xfId="2" xr:uid="{00000000-0005-0000-0000-000001000000}"/>
    <cellStyle name="Hyperlink 2" xfId="5" xr:uid="{57C20AD9-026C-4A47-9656-FC227688E93A}"/>
    <cellStyle name="Normal" xfId="0" builtinId="0"/>
    <cellStyle name="Normal 2" xfId="1" xr:uid="{00000000-0005-0000-0000-000003000000}"/>
    <cellStyle name="Normal 2 2" xfId="4" xr:uid="{246D4546-1F7D-4226-904B-373540698590}"/>
    <cellStyle name="Percent" xfId="7" builtinId="5"/>
  </cellStyles>
  <dxfs count="1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  <protection locked="1" hidden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  <protection locked="1" hidden="0"/>
    </dxf>
    <dxf>
      <numFmt numFmtId="164" formatCode="[$$-409]#,##0.00"/>
    </dxf>
    <dxf>
      <numFmt numFmtId="164" formatCode="[$$-409]#,##0.00"/>
    </dxf>
    <dxf>
      <numFmt numFmtId="165" formatCode="[$-409]d\-mmm\-yy;@"/>
    </dxf>
    <dxf>
      <numFmt numFmtId="165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numFmt numFmtId="166" formatCode="dd/mmm/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8"/>
        </left>
        <right style="thin">
          <color theme="4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86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A9731-CD5A-4ED5-9055-83E1A36F53DE}" name="data" displayName="data" ref="A1:J51" totalsRowShown="0" headerRowDxfId="10" headerRowCellStyle="Percent">
  <autoFilter ref="A1:J51" xr:uid="{6430F7FC-B8DD-444F-A28D-A521C820C06A}"/>
  <tableColumns count="10">
    <tableColumn id="1" xr3:uid="{29CB9D8E-9B65-4CDA-B4DC-337472EC1532}" name="Sale Date" dataDxfId="9" dataCellStyle="Normal 2"/>
    <tableColumn id="2" xr3:uid="{64CC982A-A655-4D95-B3D4-E2241ADDE468}" name="Order ID" dataDxfId="8" dataCellStyle="Normal 2"/>
    <tableColumn id="3" xr3:uid="{52AA36E5-5647-4192-BA4F-88FD11B052B5}" name="Salesperson" dataDxfId="7" dataCellStyle="Normal 2"/>
    <tableColumn id="4" xr3:uid="{6D296756-CAFE-4901-B0DB-28FFF6AC2FE4}" name="Region" dataCellStyle="Normal 2"/>
    <tableColumn id="5" xr3:uid="{31A631D4-4D57-4775-A1B7-0CC6FBBDF974}" name="Product" dataCellStyle="Normal 2"/>
    <tableColumn id="6" xr3:uid="{F30ABAC4-D151-4280-ACE6-C9B7294715A6}" name="Brand" dataDxfId="6" dataCellStyle="Normal 2"/>
    <tableColumn id="7" xr3:uid="{44F016B0-FCC9-4710-862D-377EE002A97E}" name="Reg Price" dataDxfId="5" dataCellStyle="Normal 2"/>
    <tableColumn id="8" xr3:uid="{487017C9-84BD-405E-BF9A-D74E333F255C}" name="Quantity" dataDxfId="4" dataCellStyle="Comma"/>
    <tableColumn id="9" xr3:uid="{CA4F8A7C-F2E0-4B85-9768-512C822BBCE2}" name="Sales" dataDxfId="3" dataCellStyle="Comma [0]"/>
    <tableColumn id="10" xr3:uid="{D3E74668-E872-404F-A77A-10D5F7825555}" name="Discount %" dataDxfId="2" dataCellStyle="Perc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3EB4A-593D-4C53-AC74-4716E759FC2D}" name="City_sales" displayName="City_sales" ref="A1:F259" totalsRowShown="0" headerRowDxfId="18" dataDxfId="17" tableBorderDxfId="16">
  <autoFilter ref="A1:F259" xr:uid="{8727C02C-F6E1-4902-9DC8-515945CC684C}"/>
  <tableColumns count="6">
    <tableColumn id="1" xr3:uid="{0FDB7138-C5E7-4282-87AD-F65409186C91}" name="Order ID" dataDxfId="15"/>
    <tableColumn id="2" xr3:uid="{2B7ED2A1-24E3-498B-94E1-03D369BD5645}" name="Order Date" dataDxfId="14"/>
    <tableColumn id="3" xr3:uid="{AC964A94-486A-4C53-8917-81B110B65719}" name="Amount" dataDxfId="13"/>
    <tableColumn id="4" xr3:uid="{649EEA30-A4A0-45AF-B9F0-91B1479C948B}" name="City" dataDxfId="12"/>
    <tableColumn id="5" xr3:uid="{66DD3DB6-8F8C-4395-98CC-A5200C7DB4E7}" name="Country" dataDxfId="11"/>
    <tableColumn id="6" xr3:uid="{E23CA2A4-CCCC-468D-8812-16CEADB705ED}" name="Region" dataDxfId="1">
      <calculatedColumnFormula>VLOOKUP(City_sales[[#This Row],[Country]], H:I,  2, 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showGridLines="0" topLeftCell="A28" zoomScale="124" workbookViewId="0">
      <selection activeCell="C31" sqref="C31"/>
    </sheetView>
  </sheetViews>
  <sheetFormatPr defaultColWidth="18.85546875" defaultRowHeight="15" x14ac:dyDescent="0.25"/>
  <cols>
    <col min="1" max="1" width="18.85546875" style="1"/>
    <col min="2" max="2" width="22.42578125" style="1" customWidth="1"/>
    <col min="3" max="3" width="18.85546875" style="1"/>
    <col min="4" max="4" width="13.42578125" style="1" customWidth="1"/>
    <col min="5" max="16384" width="18.85546875" style="1"/>
  </cols>
  <sheetData>
    <row r="1" spans="1:6" x14ac:dyDescent="0.25">
      <c r="A1" s="99" t="s">
        <v>402</v>
      </c>
      <c r="B1" s="99" t="s">
        <v>401</v>
      </c>
      <c r="C1" s="99" t="s">
        <v>400</v>
      </c>
      <c r="D1" s="13" t="s">
        <v>460</v>
      </c>
      <c r="E1" s="14" t="b">
        <v>1</v>
      </c>
      <c r="F1" s="14" t="b">
        <v>0</v>
      </c>
    </row>
    <row r="2" spans="1:6" x14ac:dyDescent="0.25">
      <c r="A2" s="16" t="s">
        <v>399</v>
      </c>
      <c r="B2" s="16" t="s">
        <v>394</v>
      </c>
      <c r="C2" s="144" t="str">
        <f>IF(B2=$D$2, $E$2, $F$2)</f>
        <v>foreign</v>
      </c>
      <c r="D2" s="145" t="s">
        <v>381</v>
      </c>
      <c r="E2" s="145" t="s">
        <v>1043</v>
      </c>
      <c r="F2" s="145" t="s">
        <v>1044</v>
      </c>
    </row>
    <row r="3" spans="1:6" x14ac:dyDescent="0.25">
      <c r="A3" s="16" t="s">
        <v>397</v>
      </c>
      <c r="B3" s="16" t="s">
        <v>396</v>
      </c>
      <c r="C3" s="144" t="str">
        <f t="shared" ref="C3:C13" si="0">IF(B3=$D$2, $E$2, $F$2)</f>
        <v>foreign</v>
      </c>
      <c r="E3" s="11" t="s">
        <v>398</v>
      </c>
    </row>
    <row r="4" spans="1:6" x14ac:dyDescent="0.25">
      <c r="A4" s="16" t="s">
        <v>395</v>
      </c>
      <c r="B4" s="16" t="s">
        <v>394</v>
      </c>
      <c r="C4" s="144" t="str">
        <f t="shared" si="0"/>
        <v>foreign</v>
      </c>
    </row>
    <row r="5" spans="1:6" x14ac:dyDescent="0.25">
      <c r="A5" s="16" t="s">
        <v>393</v>
      </c>
      <c r="B5" s="16" t="s">
        <v>381</v>
      </c>
      <c r="C5" s="144" t="str">
        <f t="shared" si="0"/>
        <v>Local</v>
      </c>
    </row>
    <row r="6" spans="1:6" x14ac:dyDescent="0.25">
      <c r="A6" s="16" t="s">
        <v>392</v>
      </c>
      <c r="B6" s="16" t="s">
        <v>381</v>
      </c>
      <c r="C6" s="144" t="str">
        <f t="shared" si="0"/>
        <v>Local</v>
      </c>
    </row>
    <row r="7" spans="1:6" x14ac:dyDescent="0.25">
      <c r="A7" s="16" t="s">
        <v>391</v>
      </c>
      <c r="B7" s="16" t="s">
        <v>382</v>
      </c>
      <c r="C7" s="144" t="str">
        <f t="shared" si="0"/>
        <v>foreign</v>
      </c>
    </row>
    <row r="8" spans="1:6" x14ac:dyDescent="0.25">
      <c r="A8" s="16" t="s">
        <v>390</v>
      </c>
      <c r="B8" s="16" t="s">
        <v>389</v>
      </c>
      <c r="C8" s="144" t="str">
        <f t="shared" si="0"/>
        <v>foreign</v>
      </c>
    </row>
    <row r="9" spans="1:6" x14ac:dyDescent="0.25">
      <c r="A9" s="16" t="s">
        <v>388</v>
      </c>
      <c r="B9" s="16" t="s">
        <v>394</v>
      </c>
      <c r="C9" s="144" t="str">
        <f t="shared" si="0"/>
        <v>foreign</v>
      </c>
    </row>
    <row r="10" spans="1:6" x14ac:dyDescent="0.25">
      <c r="A10" s="16" t="s">
        <v>387</v>
      </c>
      <c r="B10" s="16" t="s">
        <v>381</v>
      </c>
      <c r="C10" s="144" t="str">
        <f t="shared" si="0"/>
        <v>Local</v>
      </c>
    </row>
    <row r="11" spans="1:6" x14ac:dyDescent="0.25">
      <c r="A11" s="16" t="s">
        <v>386</v>
      </c>
      <c r="B11" s="16" t="s">
        <v>385</v>
      </c>
      <c r="C11" s="144" t="str">
        <f t="shared" si="0"/>
        <v>foreign</v>
      </c>
      <c r="F11"/>
    </row>
    <row r="12" spans="1:6" x14ac:dyDescent="0.25">
      <c r="A12" s="16" t="s">
        <v>384</v>
      </c>
      <c r="B12" s="16" t="s">
        <v>382</v>
      </c>
      <c r="C12" s="144" t="str">
        <f t="shared" si="0"/>
        <v>foreign</v>
      </c>
      <c r="F12"/>
    </row>
    <row r="13" spans="1:6" x14ac:dyDescent="0.25">
      <c r="A13" s="16" t="s">
        <v>383</v>
      </c>
      <c r="B13" s="16" t="s">
        <v>382</v>
      </c>
      <c r="C13" s="144" t="str">
        <f t="shared" si="0"/>
        <v>foreign</v>
      </c>
      <c r="F13"/>
    </row>
    <row r="14" spans="1:6" x14ac:dyDescent="0.25">
      <c r="A14" s="16"/>
      <c r="B14" s="16"/>
      <c r="C14" s="16"/>
      <c r="F14"/>
    </row>
    <row r="15" spans="1:6" x14ac:dyDescent="0.25">
      <c r="A15" s="16"/>
      <c r="B15" s="16"/>
      <c r="C15" s="16"/>
      <c r="D15" s="8"/>
      <c r="F15"/>
    </row>
    <row r="16" spans="1:6" x14ac:dyDescent="0.25">
      <c r="A16" s="16" t="s">
        <v>380</v>
      </c>
      <c r="B16" s="16" t="s">
        <v>449</v>
      </c>
      <c r="C16" s="16"/>
      <c r="F16"/>
    </row>
    <row r="17" spans="1:6" x14ac:dyDescent="0.25">
      <c r="A17" s="99" t="s">
        <v>379</v>
      </c>
      <c r="B17" s="99" t="s">
        <v>416</v>
      </c>
      <c r="C17" s="99" t="s">
        <v>417</v>
      </c>
      <c r="E17" s="130" t="s">
        <v>450</v>
      </c>
      <c r="F17" s="130" t="s">
        <v>451</v>
      </c>
    </row>
    <row r="18" spans="1:6" x14ac:dyDescent="0.25">
      <c r="A18" s="16" t="s">
        <v>431</v>
      </c>
      <c r="B18" s="118">
        <v>50000</v>
      </c>
      <c r="C18" s="119">
        <f>IF(B18&gt;$E$18, B18*$F$18, 0)</f>
        <v>1750.0000000000002</v>
      </c>
      <c r="E18" s="14">
        <v>15000</v>
      </c>
      <c r="F18" s="131">
        <v>3.5000000000000003E-2</v>
      </c>
    </row>
    <row r="19" spans="1:6" x14ac:dyDescent="0.25">
      <c r="A19" s="16" t="s">
        <v>122</v>
      </c>
      <c r="B19" s="118">
        <v>20000</v>
      </c>
      <c r="C19" s="119">
        <f t="shared" ref="C19:C26" si="1">IF(B19&gt;$E$18, B19*$F$18, 0)</f>
        <v>700.00000000000011</v>
      </c>
      <c r="F19"/>
    </row>
    <row r="20" spans="1:6" x14ac:dyDescent="0.25">
      <c r="A20" s="16" t="s">
        <v>427</v>
      </c>
      <c r="B20" s="118">
        <v>44000</v>
      </c>
      <c r="C20" s="119">
        <f t="shared" si="1"/>
        <v>1540.0000000000002</v>
      </c>
      <c r="F20"/>
    </row>
    <row r="21" spans="1:6" x14ac:dyDescent="0.25">
      <c r="A21" s="16" t="s">
        <v>8</v>
      </c>
      <c r="B21" s="118">
        <v>38000</v>
      </c>
      <c r="C21" s="119">
        <f t="shared" si="1"/>
        <v>1330.0000000000002</v>
      </c>
      <c r="F21"/>
    </row>
    <row r="22" spans="1:6" x14ac:dyDescent="0.25">
      <c r="A22" s="16" t="s">
        <v>123</v>
      </c>
      <c r="B22" s="118">
        <v>68000</v>
      </c>
      <c r="C22" s="119">
        <f t="shared" si="1"/>
        <v>2380</v>
      </c>
      <c r="D22" s="6"/>
      <c r="F22"/>
    </row>
    <row r="23" spans="1:6" x14ac:dyDescent="0.25">
      <c r="A23" s="16" t="s">
        <v>118</v>
      </c>
      <c r="B23" s="118">
        <v>15000</v>
      </c>
      <c r="C23" s="119">
        <f t="shared" si="1"/>
        <v>0</v>
      </c>
      <c r="D23" s="6"/>
      <c r="F23"/>
    </row>
    <row r="24" spans="1:6" x14ac:dyDescent="0.25">
      <c r="A24" s="16" t="s">
        <v>435</v>
      </c>
      <c r="B24" s="118">
        <v>56000</v>
      </c>
      <c r="C24" s="119">
        <f t="shared" si="1"/>
        <v>1960.0000000000002</v>
      </c>
      <c r="D24" s="8"/>
      <c r="F24"/>
    </row>
    <row r="25" spans="1:6" x14ac:dyDescent="0.25">
      <c r="A25" s="16" t="s">
        <v>378</v>
      </c>
      <c r="B25" s="118">
        <v>8000</v>
      </c>
      <c r="C25" s="119">
        <f t="shared" si="1"/>
        <v>0</v>
      </c>
      <c r="F25"/>
    </row>
    <row r="26" spans="1:6" x14ac:dyDescent="0.25">
      <c r="A26" s="16" t="s">
        <v>119</v>
      </c>
      <c r="B26" s="118">
        <v>62000</v>
      </c>
      <c r="C26" s="119">
        <f t="shared" si="1"/>
        <v>2170</v>
      </c>
      <c r="F26"/>
    </row>
    <row r="27" spans="1:6" x14ac:dyDescent="0.25">
      <c r="F27"/>
    </row>
    <row r="28" spans="1:6" x14ac:dyDescent="0.25">
      <c r="A28" s="7"/>
      <c r="B28" s="7"/>
      <c r="F28"/>
    </row>
    <row r="29" spans="1:6" x14ac:dyDescent="0.25">
      <c r="A29" s="16" t="s">
        <v>380</v>
      </c>
      <c r="B29" s="16" t="s">
        <v>449</v>
      </c>
      <c r="C29" s="16"/>
      <c r="F29"/>
    </row>
    <row r="30" spans="1:6" x14ac:dyDescent="0.25">
      <c r="A30" s="99" t="s">
        <v>379</v>
      </c>
      <c r="B30" s="99" t="s">
        <v>416</v>
      </c>
      <c r="C30" s="99" t="s">
        <v>417</v>
      </c>
      <c r="E30" s="130" t="s">
        <v>450</v>
      </c>
      <c r="F30" s="130" t="s">
        <v>451</v>
      </c>
    </row>
    <row r="31" spans="1:6" x14ac:dyDescent="0.25">
      <c r="A31" s="16" t="s">
        <v>431</v>
      </c>
      <c r="B31" s="118">
        <v>50000</v>
      </c>
      <c r="C31" s="119">
        <f>IF(B31&gt;hedef, B31*bonus_faiz, 0 )</f>
        <v>1750.0000000000002</v>
      </c>
      <c r="E31" s="14">
        <v>15000</v>
      </c>
      <c r="F31" s="131">
        <v>3.5000000000000003E-2</v>
      </c>
    </row>
    <row r="32" spans="1:6" x14ac:dyDescent="0.25">
      <c r="A32" s="16" t="s">
        <v>122</v>
      </c>
      <c r="B32" s="118">
        <v>20000</v>
      </c>
      <c r="C32" s="119">
        <f t="shared" ref="C32:C39" si="2">IF(B32&gt;$E$18, B32*$F$18, 0)</f>
        <v>700.00000000000011</v>
      </c>
      <c r="F32"/>
    </row>
    <row r="33" spans="1:6" x14ac:dyDescent="0.25">
      <c r="A33" s="16" t="s">
        <v>427</v>
      </c>
      <c r="B33" s="118">
        <v>44000</v>
      </c>
      <c r="C33" s="119">
        <f t="shared" si="2"/>
        <v>1540.0000000000002</v>
      </c>
      <c r="F33"/>
    </row>
    <row r="34" spans="1:6" x14ac:dyDescent="0.25">
      <c r="A34" s="16" t="s">
        <v>8</v>
      </c>
      <c r="B34" s="118">
        <v>38000</v>
      </c>
      <c r="C34" s="119">
        <f t="shared" si="2"/>
        <v>1330.0000000000002</v>
      </c>
      <c r="F34"/>
    </row>
    <row r="35" spans="1:6" x14ac:dyDescent="0.25">
      <c r="A35" s="16" t="s">
        <v>123</v>
      </c>
      <c r="B35" s="118">
        <v>68000</v>
      </c>
      <c r="C35" s="119">
        <f t="shared" si="2"/>
        <v>2380</v>
      </c>
      <c r="D35" s="6"/>
      <c r="F35"/>
    </row>
    <row r="36" spans="1:6" x14ac:dyDescent="0.25">
      <c r="A36" s="16" t="s">
        <v>118</v>
      </c>
      <c r="B36" s="118">
        <v>15000</v>
      </c>
      <c r="C36" s="119">
        <f t="shared" si="2"/>
        <v>0</v>
      </c>
      <c r="D36" s="6"/>
      <c r="F36"/>
    </row>
    <row r="37" spans="1:6" x14ac:dyDescent="0.25">
      <c r="A37" s="16" t="s">
        <v>435</v>
      </c>
      <c r="B37" s="118">
        <v>56000</v>
      </c>
      <c r="C37" s="119">
        <f t="shared" si="2"/>
        <v>1960.0000000000002</v>
      </c>
      <c r="D37" s="8"/>
      <c r="F37"/>
    </row>
    <row r="38" spans="1:6" x14ac:dyDescent="0.25">
      <c r="A38" s="16" t="s">
        <v>378</v>
      </c>
      <c r="B38" s="118">
        <v>8000</v>
      </c>
      <c r="C38" s="119">
        <f t="shared" si="2"/>
        <v>0</v>
      </c>
      <c r="F38"/>
    </row>
    <row r="39" spans="1:6" x14ac:dyDescent="0.25">
      <c r="A39" s="16" t="s">
        <v>119</v>
      </c>
      <c r="B39" s="118">
        <v>62000</v>
      </c>
      <c r="C39" s="119">
        <f t="shared" si="2"/>
        <v>2170</v>
      </c>
      <c r="F39"/>
    </row>
    <row r="40" spans="1:6" x14ac:dyDescent="0.25">
      <c r="F40"/>
    </row>
    <row r="41" spans="1:6" x14ac:dyDescent="0.25">
      <c r="F41"/>
    </row>
    <row r="42" spans="1:6" x14ac:dyDescent="0.25">
      <c r="F42"/>
    </row>
    <row r="43" spans="1:6" x14ac:dyDescent="0.25">
      <c r="F43"/>
    </row>
    <row r="44" spans="1:6" x14ac:dyDescent="0.25">
      <c r="F44"/>
    </row>
    <row r="45" spans="1:6" x14ac:dyDescent="0.25">
      <c r="F45"/>
    </row>
    <row r="46" spans="1:6" x14ac:dyDescent="0.25">
      <c r="F46"/>
    </row>
    <row r="47" spans="1:6" x14ac:dyDescent="0.25">
      <c r="F47"/>
    </row>
    <row r="48" spans="1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autoFilter ref="A17:C26" xr:uid="{00000000-0009-0000-0000-000000000000}"/>
  <sortState xmlns:xlrd2="http://schemas.microsoft.com/office/spreadsheetml/2017/richdata2" ref="A18:C26">
    <sortCondition ref="A18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1E25-9EBD-4C49-A851-49AF91F1C554}">
  <dimension ref="A1:H14"/>
  <sheetViews>
    <sheetView showGridLines="0" zoomScale="115" zoomScaleNormal="115" workbookViewId="0">
      <selection activeCell="C13" sqref="C13"/>
    </sheetView>
  </sheetViews>
  <sheetFormatPr defaultRowHeight="15" x14ac:dyDescent="0.25"/>
  <cols>
    <col min="1" max="1" width="15.140625" bestFit="1" customWidth="1"/>
    <col min="2" max="4" width="8.85546875" customWidth="1"/>
    <col min="5" max="5" width="8.5703125" bestFit="1" customWidth="1"/>
    <col min="6" max="6" width="11.140625" bestFit="1" customWidth="1"/>
    <col min="7" max="7" width="10.5703125" bestFit="1" customWidth="1"/>
    <col min="8" max="8" width="8.5703125" bestFit="1" customWidth="1"/>
    <col min="11" max="11" width="9.5703125" bestFit="1" customWidth="1"/>
    <col min="12" max="12" width="11" bestFit="1" customWidth="1"/>
    <col min="13" max="13" width="13.140625" bestFit="1" customWidth="1"/>
    <col min="14" max="14" width="6" bestFit="1" customWidth="1"/>
  </cols>
  <sheetData>
    <row r="1" spans="1:8" x14ac:dyDescent="0.25">
      <c r="A1" s="33" t="s">
        <v>911</v>
      </c>
      <c r="B1" s="34" t="s">
        <v>481</v>
      </c>
      <c r="C1" s="35" t="s">
        <v>575</v>
      </c>
      <c r="D1" s="35" t="s">
        <v>493</v>
      </c>
      <c r="E1" s="35" t="s">
        <v>382</v>
      </c>
      <c r="F1" s="35" t="s">
        <v>477</v>
      </c>
      <c r="G1" s="35" t="s">
        <v>488</v>
      </c>
      <c r="H1" s="36" t="s">
        <v>696</v>
      </c>
    </row>
    <row r="2" spans="1:8" x14ac:dyDescent="0.25">
      <c r="A2" s="37" t="s">
        <v>425</v>
      </c>
      <c r="B2" s="28">
        <v>40949</v>
      </c>
      <c r="C2" s="29">
        <v>37692</v>
      </c>
      <c r="D2" s="29">
        <v>74137</v>
      </c>
      <c r="E2" s="29">
        <v>95200</v>
      </c>
      <c r="F2" s="29">
        <v>97263</v>
      </c>
      <c r="G2" s="29">
        <v>83935</v>
      </c>
      <c r="H2" s="110">
        <v>99476</v>
      </c>
    </row>
    <row r="3" spans="1:8" x14ac:dyDescent="0.25">
      <c r="A3" s="38" t="s">
        <v>429</v>
      </c>
      <c r="B3" s="30">
        <v>86274</v>
      </c>
      <c r="C3" s="27">
        <v>99319</v>
      </c>
      <c r="D3" s="27">
        <v>77703</v>
      </c>
      <c r="E3" s="27">
        <v>62705</v>
      </c>
      <c r="F3" s="27">
        <v>63588</v>
      </c>
      <c r="G3" s="27">
        <v>63728</v>
      </c>
      <c r="H3" s="111">
        <v>53962</v>
      </c>
    </row>
    <row r="4" spans="1:8" x14ac:dyDescent="0.25">
      <c r="A4" s="38" t="s">
        <v>433</v>
      </c>
      <c r="B4" s="30">
        <v>93800</v>
      </c>
      <c r="C4" s="27">
        <v>92767</v>
      </c>
      <c r="D4" s="27">
        <v>61993</v>
      </c>
      <c r="E4" s="27">
        <v>98303</v>
      </c>
      <c r="F4" s="27">
        <v>97072</v>
      </c>
      <c r="G4" s="27">
        <v>82219</v>
      </c>
      <c r="H4" s="111">
        <v>63892</v>
      </c>
    </row>
    <row r="5" spans="1:8" x14ac:dyDescent="0.25">
      <c r="A5" s="38" t="s">
        <v>436</v>
      </c>
      <c r="B5" s="30">
        <v>29851</v>
      </c>
      <c r="C5" s="27">
        <v>57147</v>
      </c>
      <c r="D5" s="27">
        <v>50212</v>
      </c>
      <c r="E5" s="27">
        <v>54475</v>
      </c>
      <c r="F5" s="27">
        <v>93152</v>
      </c>
      <c r="G5" s="27">
        <v>75778</v>
      </c>
      <c r="H5" s="111">
        <v>32321</v>
      </c>
    </row>
    <row r="6" spans="1:8" x14ac:dyDescent="0.25">
      <c r="A6" s="38" t="s">
        <v>437</v>
      </c>
      <c r="B6" s="30">
        <v>20437</v>
      </c>
      <c r="C6" s="27">
        <v>48612</v>
      </c>
      <c r="D6" s="27">
        <v>79554</v>
      </c>
      <c r="E6" s="27">
        <v>91755</v>
      </c>
      <c r="F6" s="27">
        <v>44958</v>
      </c>
      <c r="G6" s="27">
        <v>72831</v>
      </c>
      <c r="H6" s="111">
        <v>18432</v>
      </c>
    </row>
    <row r="7" spans="1:8" x14ac:dyDescent="0.25">
      <c r="A7" s="38" t="s">
        <v>438</v>
      </c>
      <c r="B7" s="30">
        <v>33367</v>
      </c>
      <c r="C7" s="27">
        <v>24522</v>
      </c>
      <c r="D7" s="27">
        <v>61427</v>
      </c>
      <c r="E7" s="27">
        <v>48074</v>
      </c>
      <c r="F7" s="27">
        <v>14507</v>
      </c>
      <c r="G7" s="27">
        <v>76471</v>
      </c>
      <c r="H7" s="111">
        <v>59961</v>
      </c>
    </row>
    <row r="8" spans="1:8" x14ac:dyDescent="0.25">
      <c r="A8" s="38" t="s">
        <v>439</v>
      </c>
      <c r="B8" s="30">
        <v>91452</v>
      </c>
      <c r="C8" s="27">
        <v>49521</v>
      </c>
      <c r="D8" s="27">
        <v>19982</v>
      </c>
      <c r="E8" s="27">
        <v>57503</v>
      </c>
      <c r="F8" s="27">
        <v>91695</v>
      </c>
      <c r="G8" s="27">
        <v>23959</v>
      </c>
      <c r="H8" s="111">
        <v>36272</v>
      </c>
    </row>
    <row r="9" spans="1:8" x14ac:dyDescent="0.25">
      <c r="A9" s="38" t="s">
        <v>441</v>
      </c>
      <c r="B9" s="30">
        <v>78121</v>
      </c>
      <c r="C9" s="27">
        <v>31722</v>
      </c>
      <c r="D9" s="27">
        <v>11460</v>
      </c>
      <c r="E9" s="27">
        <v>49997</v>
      </c>
      <c r="F9" s="27">
        <v>12297</v>
      </c>
      <c r="G9" s="27">
        <v>25914</v>
      </c>
      <c r="H9" s="111">
        <v>62769</v>
      </c>
    </row>
    <row r="10" spans="1:8" x14ac:dyDescent="0.25">
      <c r="A10" s="39" t="s">
        <v>442</v>
      </c>
      <c r="B10" s="31">
        <v>29405</v>
      </c>
      <c r="C10" s="32">
        <v>90093</v>
      </c>
      <c r="D10" s="32">
        <v>61282</v>
      </c>
      <c r="E10" s="32">
        <v>67337</v>
      </c>
      <c r="F10" s="32">
        <v>21490</v>
      </c>
      <c r="G10" s="32">
        <v>98728</v>
      </c>
      <c r="H10" s="112">
        <v>18136</v>
      </c>
    </row>
    <row r="12" spans="1:8" x14ac:dyDescent="0.25">
      <c r="A12" s="113" t="s">
        <v>1028</v>
      </c>
      <c r="C12" t="s">
        <v>488</v>
      </c>
      <c r="D12">
        <f>MATCH(C12,B1:H1,0)</f>
        <v>6</v>
      </c>
    </row>
    <row r="13" spans="1:8" x14ac:dyDescent="0.25">
      <c r="A13" s="113" t="s">
        <v>1029</v>
      </c>
      <c r="B13" t="s">
        <v>439</v>
      </c>
      <c r="C13" s="50">
        <f>INDEX(B2:H10,MATCH(B13,A2:A10,0),MATCH(C12,B1:H1,0))</f>
        <v>23959</v>
      </c>
      <c r="E13" s="50"/>
    </row>
    <row r="14" spans="1:8" x14ac:dyDescent="0.25">
      <c r="B14">
        <f>MATCH(B13,A2:A10,0)</f>
        <v>7</v>
      </c>
    </row>
  </sheetData>
  <dataConsolidate/>
  <dataValidations count="2">
    <dataValidation type="list" allowBlank="1" showInputMessage="1" showErrorMessage="1" sqref="C12" xr:uid="{57819FCE-FC4C-4781-B69F-60E70DB5091A}">
      <formula1>$B$1:$H$1</formula1>
    </dataValidation>
    <dataValidation type="list" allowBlank="1" showInputMessage="1" showErrorMessage="1" sqref="B13" xr:uid="{87D5BFB8-8432-4F9B-A16F-049546CA0F5E}">
      <formula1>$A$2:$A$10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710A-DA75-43FA-84CA-CB22CE1E51E3}">
  <dimension ref="A1:J131"/>
  <sheetViews>
    <sheetView showGridLines="0" zoomScale="115" zoomScaleNormal="115" workbookViewId="0">
      <selection activeCell="E3" sqref="E3"/>
    </sheetView>
  </sheetViews>
  <sheetFormatPr defaultColWidth="9.140625" defaultRowHeight="15" x14ac:dyDescent="0.25"/>
  <cols>
    <col min="1" max="3" width="12.85546875" style="1" customWidth="1"/>
    <col min="4" max="4" width="7.5703125" style="1" bestFit="1" customWidth="1"/>
    <col min="5" max="5" width="13.140625" style="14" bestFit="1" customWidth="1"/>
    <col min="6" max="6" width="14.140625" style="1" bestFit="1" customWidth="1"/>
    <col min="7" max="7" width="23.140625" style="1" bestFit="1" customWidth="1"/>
    <col min="8" max="10" width="11.5703125" style="1" bestFit="1" customWidth="1"/>
    <col min="11" max="16384" width="9.140625" style="1"/>
  </cols>
  <sheetData>
    <row r="1" spans="1:10" x14ac:dyDescent="0.25">
      <c r="A1" s="137" t="s">
        <v>415</v>
      </c>
      <c r="B1" s="137" t="s">
        <v>403</v>
      </c>
      <c r="C1" s="137" t="s">
        <v>452</v>
      </c>
      <c r="D1" s="102" t="s">
        <v>1030</v>
      </c>
      <c r="E1" s="146" t="s">
        <v>1037</v>
      </c>
    </row>
    <row r="2" spans="1:10" x14ac:dyDescent="0.25">
      <c r="A2" s="136" t="s">
        <v>431</v>
      </c>
      <c r="B2" s="136" t="s">
        <v>424</v>
      </c>
      <c r="C2" s="136">
        <v>26112.950000000004</v>
      </c>
      <c r="D2" s="135">
        <f>IF(AND(B2="Bike", C2&gt;10000), C2*0.03, 0)</f>
        <v>783.38850000000014</v>
      </c>
      <c r="E2" s="147" t="str">
        <f>IF(OR(B2="skateboard", B2="snowboard"), "diger", B2)</f>
        <v>Bike</v>
      </c>
      <c r="G2" s="26" t="s">
        <v>1031</v>
      </c>
      <c r="H2" s="26" t="s">
        <v>1034</v>
      </c>
      <c r="I2" s="26" t="s">
        <v>1040</v>
      </c>
      <c r="J2" s="26"/>
    </row>
    <row r="3" spans="1:10" x14ac:dyDescent="0.25">
      <c r="A3" s="136" t="s">
        <v>431</v>
      </c>
      <c r="B3" s="136" t="s">
        <v>428</v>
      </c>
      <c r="C3" s="136">
        <v>15250.85</v>
      </c>
      <c r="D3" s="135">
        <f t="shared" ref="D3:D13" si="0">IF(AND(B3="Bike", C3&gt;10000), C3*0.03, 0)</f>
        <v>0</v>
      </c>
      <c r="E3" s="147" t="str">
        <f t="shared" ref="E3:E13" si="1">IF(OR(B3="skateboard", B3="snowboard"), "diger", B3)</f>
        <v>diger</v>
      </c>
    </row>
    <row r="4" spans="1:10" x14ac:dyDescent="0.25">
      <c r="A4" s="136" t="s">
        <v>431</v>
      </c>
      <c r="B4" s="136" t="s">
        <v>432</v>
      </c>
      <c r="C4" s="136">
        <v>8256.6</v>
      </c>
      <c r="D4" s="135">
        <f t="shared" si="0"/>
        <v>0</v>
      </c>
      <c r="E4" s="147" t="str">
        <f t="shared" si="1"/>
        <v>diger</v>
      </c>
      <c r="F4" s="1">
        <v>1</v>
      </c>
      <c r="G4" s="133" t="s">
        <v>1032</v>
      </c>
      <c r="H4" s="140" t="s">
        <v>1035</v>
      </c>
      <c r="I4" s="141" t="s">
        <v>1038</v>
      </c>
    </row>
    <row r="5" spans="1:10" x14ac:dyDescent="0.25">
      <c r="A5" s="136" t="s">
        <v>427</v>
      </c>
      <c r="B5" s="136" t="s">
        <v>424</v>
      </c>
      <c r="C5" s="136">
        <v>7198.2</v>
      </c>
      <c r="D5" s="135">
        <f t="shared" si="0"/>
        <v>0</v>
      </c>
      <c r="E5" s="147" t="str">
        <f t="shared" si="1"/>
        <v>Bike</v>
      </c>
      <c r="G5" s="133"/>
      <c r="H5" s="134"/>
      <c r="I5" s="141"/>
    </row>
    <row r="6" spans="1:10" x14ac:dyDescent="0.25">
      <c r="A6" s="136" t="s">
        <v>427</v>
      </c>
      <c r="B6" s="136" t="s">
        <v>428</v>
      </c>
      <c r="C6" s="136">
        <v>7295.6</v>
      </c>
      <c r="D6" s="135">
        <f t="shared" si="0"/>
        <v>0</v>
      </c>
      <c r="E6" s="147" t="str">
        <f t="shared" si="1"/>
        <v>diger</v>
      </c>
      <c r="F6" s="1">
        <v>2</v>
      </c>
      <c r="G6" s="132" t="s">
        <v>1033</v>
      </c>
      <c r="H6" s="132" t="s">
        <v>1036</v>
      </c>
      <c r="I6" s="141" t="s">
        <v>1039</v>
      </c>
    </row>
    <row r="7" spans="1:10" x14ac:dyDescent="0.25">
      <c r="A7" s="136" t="s">
        <v>427</v>
      </c>
      <c r="B7" s="136" t="s">
        <v>432</v>
      </c>
      <c r="C7" s="136">
        <v>9526.5</v>
      </c>
      <c r="D7" s="135">
        <f t="shared" si="0"/>
        <v>0</v>
      </c>
      <c r="E7" s="147" t="str">
        <f t="shared" si="1"/>
        <v>diger</v>
      </c>
      <c r="G7" s="26"/>
      <c r="H7" s="24"/>
      <c r="I7" s="24"/>
    </row>
    <row r="8" spans="1:10" x14ac:dyDescent="0.25">
      <c r="A8" s="136" t="s">
        <v>8</v>
      </c>
      <c r="B8" s="136" t="s">
        <v>424</v>
      </c>
      <c r="C8" s="136">
        <v>41598.699999999997</v>
      </c>
      <c r="D8" s="135">
        <f t="shared" si="0"/>
        <v>1247.9609999999998</v>
      </c>
      <c r="E8" s="147" t="str">
        <f t="shared" si="1"/>
        <v>Bike</v>
      </c>
    </row>
    <row r="9" spans="1:10" x14ac:dyDescent="0.25">
      <c r="A9" s="136" t="s">
        <v>8</v>
      </c>
      <c r="B9" s="136" t="s">
        <v>428</v>
      </c>
      <c r="C9" s="136">
        <v>5477.2000000000007</v>
      </c>
      <c r="D9" s="135">
        <f t="shared" si="0"/>
        <v>0</v>
      </c>
      <c r="E9" s="147" t="str">
        <f t="shared" si="1"/>
        <v>diger</v>
      </c>
    </row>
    <row r="10" spans="1:10" x14ac:dyDescent="0.25">
      <c r="A10" s="136" t="s">
        <v>8</v>
      </c>
      <c r="B10" s="136" t="s">
        <v>432</v>
      </c>
      <c r="C10" s="136">
        <v>3498.7499999999995</v>
      </c>
      <c r="D10" s="135">
        <f t="shared" si="0"/>
        <v>0</v>
      </c>
      <c r="E10" s="147" t="str">
        <f t="shared" si="1"/>
        <v>diger</v>
      </c>
    </row>
    <row r="11" spans="1:10" x14ac:dyDescent="0.25">
      <c r="A11" s="136" t="s">
        <v>435</v>
      </c>
      <c r="B11" s="136" t="s">
        <v>424</v>
      </c>
      <c r="C11" s="136">
        <v>7797.95</v>
      </c>
      <c r="D11" s="135">
        <f t="shared" si="0"/>
        <v>0</v>
      </c>
      <c r="E11" s="147" t="str">
        <f t="shared" si="1"/>
        <v>Bike</v>
      </c>
    </row>
    <row r="12" spans="1:10" x14ac:dyDescent="0.25">
      <c r="A12" s="136" t="s">
        <v>435</v>
      </c>
      <c r="B12" s="136" t="s">
        <v>428</v>
      </c>
      <c r="C12" s="136">
        <v>6826.3000000000011</v>
      </c>
      <c r="D12" s="135">
        <f t="shared" si="0"/>
        <v>0</v>
      </c>
      <c r="E12" s="147" t="str">
        <f t="shared" si="1"/>
        <v>diger</v>
      </c>
    </row>
    <row r="13" spans="1:10" x14ac:dyDescent="0.25">
      <c r="A13" s="136" t="s">
        <v>435</v>
      </c>
      <c r="B13" s="136" t="s">
        <v>432</v>
      </c>
      <c r="C13" s="136">
        <v>32217.5</v>
      </c>
      <c r="D13" s="135">
        <f t="shared" si="0"/>
        <v>0</v>
      </c>
      <c r="E13" s="147" t="str">
        <f t="shared" si="1"/>
        <v>diger</v>
      </c>
    </row>
    <row r="14" spans="1:10" x14ac:dyDescent="0.25">
      <c r="A14" s="138"/>
      <c r="B14" s="42"/>
      <c r="C14" s="42"/>
      <c r="D14" s="42"/>
      <c r="E14" s="148"/>
      <c r="F14"/>
      <c r="G14"/>
      <c r="H14"/>
    </row>
    <row r="15" spans="1:10" x14ac:dyDescent="0.25">
      <c r="A15" s="138"/>
      <c r="B15" s="42"/>
      <c r="C15" s="42"/>
      <c r="D15" s="42"/>
      <c r="E15" s="148"/>
      <c r="F15"/>
      <c r="G15"/>
      <c r="H15"/>
    </row>
    <row r="16" spans="1:10" x14ac:dyDescent="0.25">
      <c r="A16" s="137" t="s">
        <v>415</v>
      </c>
      <c r="B16" s="137" t="s">
        <v>403</v>
      </c>
      <c r="C16" s="137" t="s">
        <v>452</v>
      </c>
      <c r="D16" s="102" t="s">
        <v>1030</v>
      </c>
      <c r="E16" s="146" t="s">
        <v>1037</v>
      </c>
      <c r="F16"/>
      <c r="G16"/>
      <c r="H16"/>
    </row>
    <row r="17" spans="1:10" x14ac:dyDescent="0.25">
      <c r="A17" s="136" t="s">
        <v>431</v>
      </c>
      <c r="B17" s="136" t="s">
        <v>424</v>
      </c>
      <c r="C17" s="136">
        <v>26112.950000000004</v>
      </c>
      <c r="D17" s="135">
        <f>IF(AND(B17="Bike", C17&gt;10000), C17*0.03, 0)</f>
        <v>783.38850000000014</v>
      </c>
      <c r="E17" s="147"/>
      <c r="F17"/>
      <c r="G17"/>
      <c r="H17"/>
      <c r="I17"/>
      <c r="J17"/>
    </row>
    <row r="18" spans="1:10" x14ac:dyDescent="0.25">
      <c r="A18" s="136" t="s">
        <v>431</v>
      </c>
      <c r="B18" s="136" t="s">
        <v>428</v>
      </c>
      <c r="C18" s="136">
        <v>15250.85</v>
      </c>
      <c r="D18" s="135">
        <f t="shared" ref="D18:D28" si="2">IF(AND(B18="Bike", C18&gt;10000), C18*0.03, 0)</f>
        <v>0</v>
      </c>
      <c r="E18" s="147"/>
      <c r="F18"/>
      <c r="G18"/>
      <c r="H18"/>
      <c r="I18"/>
      <c r="J18"/>
    </row>
    <row r="19" spans="1:10" x14ac:dyDescent="0.25">
      <c r="A19" s="136" t="s">
        <v>431</v>
      </c>
      <c r="B19" s="136" t="s">
        <v>432</v>
      </c>
      <c r="C19" s="136">
        <v>8256.6</v>
      </c>
      <c r="D19" s="135">
        <f t="shared" si="2"/>
        <v>0</v>
      </c>
      <c r="E19" s="147"/>
      <c r="F19"/>
      <c r="G19"/>
      <c r="H19"/>
      <c r="I19"/>
      <c r="J19"/>
    </row>
    <row r="20" spans="1:10" x14ac:dyDescent="0.25">
      <c r="A20" s="136" t="s">
        <v>427</v>
      </c>
      <c r="B20" s="136" t="s">
        <v>424</v>
      </c>
      <c r="C20" s="136">
        <v>7198.2</v>
      </c>
      <c r="D20" s="135">
        <f t="shared" si="2"/>
        <v>0</v>
      </c>
      <c r="E20" s="147"/>
      <c r="F20"/>
      <c r="G20"/>
      <c r="H20"/>
      <c r="I20"/>
      <c r="J20"/>
    </row>
    <row r="21" spans="1:10" x14ac:dyDescent="0.25">
      <c r="A21" s="136" t="s">
        <v>427</v>
      </c>
      <c r="B21" s="136" t="s">
        <v>428</v>
      </c>
      <c r="C21" s="136">
        <v>7295.6</v>
      </c>
      <c r="D21" s="135">
        <f t="shared" si="2"/>
        <v>0</v>
      </c>
      <c r="E21" s="147"/>
      <c r="F21"/>
      <c r="G21"/>
      <c r="H21"/>
      <c r="I21"/>
      <c r="J21"/>
    </row>
    <row r="22" spans="1:10" x14ac:dyDescent="0.25">
      <c r="A22" s="136" t="s">
        <v>427</v>
      </c>
      <c r="B22" s="136" t="s">
        <v>432</v>
      </c>
      <c r="C22" s="136">
        <v>9526.5</v>
      </c>
      <c r="D22" s="135">
        <f t="shared" si="2"/>
        <v>0</v>
      </c>
      <c r="E22" s="147"/>
      <c r="F22"/>
      <c r="G22"/>
      <c r="H22"/>
      <c r="I22"/>
      <c r="J22"/>
    </row>
    <row r="23" spans="1:10" x14ac:dyDescent="0.25">
      <c r="A23" s="136" t="s">
        <v>8</v>
      </c>
      <c r="B23" s="136" t="s">
        <v>424</v>
      </c>
      <c r="C23" s="136">
        <v>41598.699999999997</v>
      </c>
      <c r="D23" s="135">
        <f t="shared" si="2"/>
        <v>1247.9609999999998</v>
      </c>
      <c r="E23" s="147"/>
      <c r="F23"/>
      <c r="G23"/>
      <c r="H23"/>
      <c r="I23"/>
      <c r="J23"/>
    </row>
    <row r="24" spans="1:10" x14ac:dyDescent="0.25">
      <c r="A24" s="136" t="s">
        <v>8</v>
      </c>
      <c r="B24" s="136" t="s">
        <v>428</v>
      </c>
      <c r="C24" s="136">
        <v>5477.2000000000007</v>
      </c>
      <c r="D24" s="135">
        <f t="shared" si="2"/>
        <v>0</v>
      </c>
      <c r="E24" s="147"/>
      <c r="F24"/>
      <c r="G24"/>
      <c r="H24"/>
      <c r="I24"/>
      <c r="J24"/>
    </row>
    <row r="25" spans="1:10" x14ac:dyDescent="0.25">
      <c r="A25" s="136" t="s">
        <v>8</v>
      </c>
      <c r="B25" s="136" t="s">
        <v>432</v>
      </c>
      <c r="C25" s="136">
        <v>3498.7499999999995</v>
      </c>
      <c r="D25" s="135">
        <f t="shared" si="2"/>
        <v>0</v>
      </c>
      <c r="E25" s="147"/>
      <c r="F25"/>
      <c r="G25"/>
      <c r="H25"/>
      <c r="I25"/>
      <c r="J25"/>
    </row>
    <row r="26" spans="1:10" x14ac:dyDescent="0.25">
      <c r="A26" s="136" t="s">
        <v>435</v>
      </c>
      <c r="B26" s="136" t="s">
        <v>424</v>
      </c>
      <c r="C26" s="136">
        <v>7797.95</v>
      </c>
      <c r="D26" s="135">
        <f t="shared" si="2"/>
        <v>0</v>
      </c>
      <c r="E26" s="147"/>
      <c r="F26"/>
      <c r="G26"/>
      <c r="H26"/>
      <c r="I26"/>
      <c r="J26"/>
    </row>
    <row r="27" spans="1:10" x14ac:dyDescent="0.25">
      <c r="A27" s="136" t="s">
        <v>435</v>
      </c>
      <c r="B27" s="136" t="s">
        <v>428</v>
      </c>
      <c r="C27" s="136">
        <v>6826.3000000000011</v>
      </c>
      <c r="D27" s="135">
        <f t="shared" si="2"/>
        <v>0</v>
      </c>
      <c r="E27" s="147"/>
      <c r="F27" s="139"/>
      <c r="G27"/>
      <c r="H27"/>
      <c r="I27"/>
      <c r="J27"/>
    </row>
    <row r="28" spans="1:10" x14ac:dyDescent="0.25">
      <c r="A28" s="136" t="s">
        <v>435</v>
      </c>
      <c r="B28" s="136" t="s">
        <v>432</v>
      </c>
      <c r="C28" s="136">
        <v>32217.5</v>
      </c>
      <c r="D28" s="135">
        <f t="shared" si="2"/>
        <v>0</v>
      </c>
      <c r="E28" s="147"/>
      <c r="F28" s="139"/>
      <c r="G28"/>
      <c r="H28"/>
      <c r="I28"/>
      <c r="J28"/>
    </row>
    <row r="29" spans="1:10" x14ac:dyDescent="0.25">
      <c r="A29" s="20"/>
      <c r="B29" s="20"/>
      <c r="C29" s="20"/>
      <c r="D29" s="20"/>
      <c r="F29"/>
      <c r="G29"/>
      <c r="H29"/>
      <c r="I29"/>
      <c r="J29"/>
    </row>
    <row r="30" spans="1:10" x14ac:dyDescent="0.25">
      <c r="A30" s="20"/>
      <c r="B30" s="20"/>
      <c r="C30" s="20"/>
      <c r="D30" s="20"/>
      <c r="F30"/>
      <c r="G30"/>
      <c r="H30"/>
      <c r="I30"/>
      <c r="J30"/>
    </row>
    <row r="31" spans="1:10" x14ac:dyDescent="0.25">
      <c r="A31" s="20"/>
      <c r="B31" s="20"/>
      <c r="C31" s="20"/>
      <c r="D31" s="20"/>
      <c r="F31"/>
      <c r="G31"/>
      <c r="H31"/>
      <c r="I31"/>
      <c r="J31"/>
    </row>
    <row r="32" spans="1:10" x14ac:dyDescent="0.25">
      <c r="A32" s="20"/>
      <c r="B32" s="20"/>
      <c r="C32" s="20"/>
      <c r="D32" s="20"/>
      <c r="F32"/>
      <c r="G32"/>
      <c r="H32"/>
      <c r="I32"/>
      <c r="J32"/>
    </row>
    <row r="33" spans="1:10" x14ac:dyDescent="0.25">
      <c r="A33" s="20"/>
      <c r="B33" s="20"/>
      <c r="C33" s="20"/>
      <c r="D33" s="20"/>
      <c r="F33"/>
      <c r="G33"/>
      <c r="H33"/>
      <c r="I33"/>
      <c r="J33"/>
    </row>
    <row r="34" spans="1:10" x14ac:dyDescent="0.25">
      <c r="A34" s="20"/>
      <c r="B34" s="20"/>
      <c r="C34" s="20"/>
      <c r="D34" s="20"/>
      <c r="F34"/>
      <c r="G34"/>
      <c r="H34"/>
      <c r="I34"/>
      <c r="J34"/>
    </row>
    <row r="35" spans="1:10" x14ac:dyDescent="0.25">
      <c r="A35" s="20"/>
      <c r="B35" s="20"/>
      <c r="C35" s="20"/>
      <c r="D35" s="20"/>
      <c r="F35"/>
      <c r="G35"/>
      <c r="H35"/>
      <c r="I35"/>
      <c r="J35"/>
    </row>
    <row r="36" spans="1:10" x14ac:dyDescent="0.25">
      <c r="A36" s="20"/>
      <c r="B36" s="20"/>
      <c r="C36" s="20"/>
      <c r="D36" s="20"/>
      <c r="F36"/>
      <c r="G36"/>
      <c r="H36"/>
      <c r="I36"/>
      <c r="J36"/>
    </row>
    <row r="37" spans="1:10" x14ac:dyDescent="0.25">
      <c r="A37" s="20"/>
      <c r="B37" s="20"/>
      <c r="C37" s="20"/>
      <c r="D37" s="20"/>
      <c r="F37"/>
      <c r="G37"/>
      <c r="H37"/>
      <c r="I37"/>
      <c r="J37"/>
    </row>
    <row r="38" spans="1:10" x14ac:dyDescent="0.25">
      <c r="A38" s="20"/>
      <c r="B38" s="20"/>
      <c r="C38" s="20"/>
      <c r="D38" s="20"/>
      <c r="F38"/>
      <c r="G38"/>
      <c r="H38"/>
      <c r="I38"/>
      <c r="J38"/>
    </row>
    <row r="39" spans="1:10" x14ac:dyDescent="0.25">
      <c r="A39" s="20"/>
      <c r="B39" s="20"/>
      <c r="C39" s="20"/>
      <c r="D39" s="20"/>
      <c r="F39"/>
      <c r="G39"/>
      <c r="H39"/>
      <c r="I39"/>
      <c r="J39"/>
    </row>
    <row r="40" spans="1:10" x14ac:dyDescent="0.25">
      <c r="A40" s="20"/>
      <c r="B40" s="20"/>
      <c r="C40" s="20"/>
      <c r="D40" s="20"/>
      <c r="F40"/>
      <c r="G40"/>
      <c r="H40"/>
      <c r="I40"/>
      <c r="J40"/>
    </row>
    <row r="41" spans="1:10" x14ac:dyDescent="0.25">
      <c r="A41" s="20"/>
      <c r="B41" s="20"/>
      <c r="C41" s="20"/>
      <c r="D41" s="20"/>
      <c r="F41"/>
      <c r="G41"/>
      <c r="H41"/>
      <c r="I41"/>
      <c r="J41"/>
    </row>
    <row r="42" spans="1:10" x14ac:dyDescent="0.25">
      <c r="A42" s="20"/>
      <c r="B42" s="20"/>
      <c r="C42" s="20"/>
      <c r="D42" s="20"/>
      <c r="F42"/>
      <c r="G42"/>
      <c r="H42"/>
      <c r="I42"/>
      <c r="J42"/>
    </row>
    <row r="43" spans="1:10" x14ac:dyDescent="0.25">
      <c r="A43" s="20"/>
      <c r="B43" s="20"/>
      <c r="C43" s="20"/>
      <c r="D43" s="20"/>
      <c r="F43"/>
      <c r="G43"/>
      <c r="H43"/>
      <c r="I43"/>
      <c r="J43"/>
    </row>
    <row r="44" spans="1:10" x14ac:dyDescent="0.25">
      <c r="A44" s="20"/>
      <c r="B44" s="20"/>
      <c r="C44" s="20"/>
      <c r="D44" s="20"/>
      <c r="F44"/>
      <c r="G44"/>
      <c r="H44"/>
      <c r="I44"/>
      <c r="J44"/>
    </row>
    <row r="45" spans="1:10" x14ac:dyDescent="0.25">
      <c r="A45" s="20"/>
      <c r="B45" s="20"/>
      <c r="C45" s="20"/>
      <c r="D45" s="20"/>
      <c r="F45"/>
      <c r="G45"/>
      <c r="H45"/>
      <c r="I45"/>
      <c r="J45"/>
    </row>
    <row r="46" spans="1:10" x14ac:dyDescent="0.25">
      <c r="A46" s="20"/>
      <c r="B46" s="20"/>
      <c r="C46" s="20"/>
      <c r="D46" s="20"/>
      <c r="F46"/>
      <c r="G46"/>
      <c r="H46"/>
      <c r="I46"/>
      <c r="J46"/>
    </row>
    <row r="47" spans="1:10" x14ac:dyDescent="0.25">
      <c r="A47" s="20"/>
      <c r="B47" s="20"/>
      <c r="C47" s="20"/>
      <c r="D47" s="20"/>
      <c r="F47"/>
      <c r="G47"/>
      <c r="H47"/>
      <c r="I47"/>
      <c r="J47"/>
    </row>
    <row r="48" spans="1:10" x14ac:dyDescent="0.25">
      <c r="A48" s="20"/>
      <c r="B48" s="20"/>
      <c r="C48" s="20"/>
      <c r="D48" s="20"/>
      <c r="F48"/>
      <c r="G48"/>
      <c r="H48"/>
      <c r="I48"/>
      <c r="J48"/>
    </row>
    <row r="49" spans="1:10" x14ac:dyDescent="0.25">
      <c r="A49" s="20"/>
      <c r="B49" s="20"/>
      <c r="C49" s="20"/>
      <c r="D49" s="20"/>
      <c r="F49"/>
      <c r="G49"/>
      <c r="H49"/>
      <c r="I49"/>
      <c r="J49"/>
    </row>
    <row r="50" spans="1:10" x14ac:dyDescent="0.25">
      <c r="A50" s="20"/>
      <c r="B50" s="20"/>
      <c r="C50" s="20"/>
      <c r="D50" s="20"/>
      <c r="F50"/>
      <c r="G50"/>
      <c r="H50"/>
      <c r="I50"/>
      <c r="J50"/>
    </row>
    <row r="51" spans="1:10" x14ac:dyDescent="0.25">
      <c r="A51" s="20"/>
      <c r="B51" s="20"/>
      <c r="C51" s="20"/>
      <c r="D51" s="20"/>
      <c r="F51"/>
      <c r="G51"/>
      <c r="H51"/>
      <c r="I51"/>
      <c r="J51"/>
    </row>
    <row r="52" spans="1:10" x14ac:dyDescent="0.25">
      <c r="F52"/>
      <c r="G52"/>
      <c r="H52"/>
      <c r="I52"/>
      <c r="J52"/>
    </row>
    <row r="53" spans="1:10" x14ac:dyDescent="0.25">
      <c r="F53"/>
      <c r="G53"/>
      <c r="H53"/>
      <c r="I53"/>
      <c r="J53"/>
    </row>
    <row r="54" spans="1:10" x14ac:dyDescent="0.25">
      <c r="F54"/>
      <c r="G54"/>
      <c r="H54"/>
      <c r="I54"/>
      <c r="J54"/>
    </row>
    <row r="55" spans="1:10" x14ac:dyDescent="0.25">
      <c r="F55"/>
      <c r="G55"/>
      <c r="H55"/>
      <c r="I55"/>
      <c r="J55"/>
    </row>
    <row r="56" spans="1:10" x14ac:dyDescent="0.25">
      <c r="F56"/>
      <c r="G56"/>
      <c r="H56"/>
      <c r="I56"/>
      <c r="J56"/>
    </row>
    <row r="57" spans="1:10" x14ac:dyDescent="0.25">
      <c r="F57"/>
      <c r="G57"/>
      <c r="H57"/>
      <c r="I57"/>
      <c r="J57"/>
    </row>
    <row r="58" spans="1:10" x14ac:dyDescent="0.25">
      <c r="F58"/>
      <c r="G58"/>
      <c r="H58"/>
      <c r="I58"/>
      <c r="J58"/>
    </row>
    <row r="59" spans="1:10" x14ac:dyDescent="0.25">
      <c r="F59"/>
      <c r="G59"/>
      <c r="H59"/>
      <c r="I59"/>
      <c r="J59"/>
    </row>
    <row r="60" spans="1:10" x14ac:dyDescent="0.25">
      <c r="F60"/>
      <c r="G60"/>
      <c r="H60"/>
      <c r="I60"/>
      <c r="J60"/>
    </row>
    <row r="61" spans="1:10" x14ac:dyDescent="0.25">
      <c r="F61"/>
      <c r="G61"/>
      <c r="H61"/>
      <c r="I61"/>
      <c r="J61"/>
    </row>
    <row r="62" spans="1:10" x14ac:dyDescent="0.25">
      <c r="F62"/>
      <c r="G62"/>
      <c r="H62"/>
      <c r="I62"/>
      <c r="J62"/>
    </row>
    <row r="63" spans="1:10" x14ac:dyDescent="0.25">
      <c r="F63"/>
      <c r="G63"/>
      <c r="H63"/>
      <c r="I63"/>
      <c r="J63"/>
    </row>
    <row r="64" spans="1:10" x14ac:dyDescent="0.25">
      <c r="F64"/>
      <c r="G64"/>
      <c r="H64"/>
      <c r="I64"/>
      <c r="J64"/>
    </row>
    <row r="65" spans="6:10" x14ac:dyDescent="0.25">
      <c r="F65"/>
      <c r="G65"/>
      <c r="H65"/>
      <c r="I65"/>
      <c r="J65"/>
    </row>
    <row r="66" spans="6:10" x14ac:dyDescent="0.25">
      <c r="F66"/>
      <c r="G66"/>
      <c r="H66"/>
      <c r="I66"/>
      <c r="J66"/>
    </row>
    <row r="67" spans="6:10" x14ac:dyDescent="0.25">
      <c r="F67"/>
      <c r="G67"/>
      <c r="H67"/>
      <c r="I67"/>
      <c r="J67"/>
    </row>
    <row r="68" spans="6:10" x14ac:dyDescent="0.25">
      <c r="F68"/>
      <c r="G68"/>
      <c r="H68"/>
      <c r="I68"/>
      <c r="J68"/>
    </row>
    <row r="69" spans="6:10" x14ac:dyDescent="0.25">
      <c r="F69"/>
      <c r="G69"/>
      <c r="H69"/>
      <c r="I69"/>
      <c r="J69"/>
    </row>
    <row r="70" spans="6:10" x14ac:dyDescent="0.25">
      <c r="F70"/>
      <c r="G70"/>
      <c r="H70"/>
      <c r="I70"/>
      <c r="J70"/>
    </row>
    <row r="71" spans="6:10" x14ac:dyDescent="0.25">
      <c r="F71"/>
      <c r="G71"/>
      <c r="H71"/>
      <c r="I71"/>
      <c r="J71"/>
    </row>
    <row r="72" spans="6:10" x14ac:dyDescent="0.25">
      <c r="F72"/>
      <c r="G72"/>
      <c r="H72"/>
      <c r="I72"/>
      <c r="J72"/>
    </row>
    <row r="73" spans="6:10" x14ac:dyDescent="0.25">
      <c r="F73"/>
      <c r="G73"/>
      <c r="H73"/>
      <c r="I73"/>
      <c r="J73"/>
    </row>
    <row r="74" spans="6:10" x14ac:dyDescent="0.25">
      <c r="F74"/>
      <c r="G74"/>
      <c r="H74"/>
      <c r="I74"/>
      <c r="J74"/>
    </row>
    <row r="75" spans="6:10" x14ac:dyDescent="0.25">
      <c r="F75"/>
      <c r="G75"/>
      <c r="H75"/>
      <c r="I75"/>
      <c r="J75"/>
    </row>
    <row r="76" spans="6:10" x14ac:dyDescent="0.25">
      <c r="F76"/>
      <c r="G76"/>
      <c r="H76"/>
      <c r="I76"/>
      <c r="J76"/>
    </row>
    <row r="77" spans="6:10" x14ac:dyDescent="0.25">
      <c r="F77"/>
      <c r="G77"/>
      <c r="H77"/>
      <c r="I77"/>
      <c r="J77"/>
    </row>
    <row r="78" spans="6:10" x14ac:dyDescent="0.25">
      <c r="F78"/>
      <c r="G78"/>
      <c r="H78"/>
      <c r="I78"/>
      <c r="J78"/>
    </row>
    <row r="79" spans="6:10" x14ac:dyDescent="0.25">
      <c r="F79"/>
      <c r="G79"/>
      <c r="H79"/>
      <c r="I79"/>
      <c r="J79"/>
    </row>
    <row r="80" spans="6:10" x14ac:dyDescent="0.25">
      <c r="F80"/>
      <c r="G80"/>
      <c r="H80"/>
      <c r="I80"/>
      <c r="J80"/>
    </row>
    <row r="81" spans="6:10" x14ac:dyDescent="0.25">
      <c r="F81"/>
      <c r="G81"/>
      <c r="H81"/>
      <c r="I81"/>
      <c r="J81"/>
    </row>
    <row r="82" spans="6:10" x14ac:dyDescent="0.25">
      <c r="F82"/>
      <c r="G82"/>
      <c r="H82"/>
      <c r="I82"/>
      <c r="J82"/>
    </row>
    <row r="83" spans="6:10" x14ac:dyDescent="0.25">
      <c r="F83"/>
      <c r="G83"/>
      <c r="H83"/>
      <c r="I83"/>
      <c r="J83"/>
    </row>
    <row r="84" spans="6:10" x14ac:dyDescent="0.25">
      <c r="F84"/>
      <c r="G84"/>
      <c r="H84"/>
      <c r="I84"/>
      <c r="J84"/>
    </row>
    <row r="85" spans="6:10" x14ac:dyDescent="0.25">
      <c r="F85"/>
      <c r="G85"/>
      <c r="H85"/>
      <c r="I85"/>
      <c r="J85"/>
    </row>
    <row r="86" spans="6:10" x14ac:dyDescent="0.25">
      <c r="F86"/>
      <c r="G86"/>
      <c r="H86"/>
      <c r="I86"/>
      <c r="J86"/>
    </row>
    <row r="87" spans="6:10" x14ac:dyDescent="0.25">
      <c r="F87"/>
      <c r="G87"/>
      <c r="H87"/>
      <c r="I87"/>
      <c r="J87"/>
    </row>
    <row r="88" spans="6:10" x14ac:dyDescent="0.25">
      <c r="F88"/>
      <c r="G88"/>
      <c r="H88"/>
      <c r="I88"/>
      <c r="J88"/>
    </row>
    <row r="89" spans="6:10" x14ac:dyDescent="0.25">
      <c r="F89"/>
      <c r="G89"/>
      <c r="H89"/>
      <c r="I89"/>
      <c r="J89"/>
    </row>
    <row r="90" spans="6:10" x14ac:dyDescent="0.25">
      <c r="F90"/>
      <c r="G90"/>
      <c r="H90"/>
      <c r="I90"/>
      <c r="J90"/>
    </row>
    <row r="91" spans="6:10" x14ac:dyDescent="0.25">
      <c r="F91"/>
      <c r="G91"/>
      <c r="H91"/>
      <c r="I91"/>
      <c r="J91"/>
    </row>
    <row r="92" spans="6:10" x14ac:dyDescent="0.25">
      <c r="F92"/>
      <c r="G92"/>
      <c r="H92"/>
      <c r="I92"/>
      <c r="J92"/>
    </row>
    <row r="93" spans="6:10" x14ac:dyDescent="0.25">
      <c r="F93"/>
      <c r="G93"/>
      <c r="H93"/>
      <c r="I93"/>
      <c r="J93"/>
    </row>
    <row r="94" spans="6:10" x14ac:dyDescent="0.25">
      <c r="F94"/>
      <c r="G94"/>
      <c r="H94"/>
      <c r="I94"/>
      <c r="J94"/>
    </row>
    <row r="95" spans="6:10" x14ac:dyDescent="0.25">
      <c r="F95"/>
      <c r="G95"/>
      <c r="H95"/>
      <c r="I95"/>
      <c r="J95"/>
    </row>
    <row r="96" spans="6:10" x14ac:dyDescent="0.25">
      <c r="F96"/>
      <c r="G96"/>
      <c r="H96"/>
      <c r="I96"/>
      <c r="J96"/>
    </row>
    <row r="97" spans="6:10" x14ac:dyDescent="0.25">
      <c r="F97"/>
      <c r="G97"/>
      <c r="H97"/>
      <c r="I97"/>
      <c r="J97"/>
    </row>
    <row r="98" spans="6:10" x14ac:dyDescent="0.25">
      <c r="F98"/>
      <c r="G98"/>
      <c r="H98"/>
      <c r="I98"/>
      <c r="J98"/>
    </row>
    <row r="99" spans="6:10" x14ac:dyDescent="0.25">
      <c r="F99"/>
      <c r="G99"/>
      <c r="H99"/>
      <c r="I99"/>
      <c r="J99"/>
    </row>
    <row r="100" spans="6:10" x14ac:dyDescent="0.25">
      <c r="F100"/>
      <c r="G100"/>
      <c r="H100"/>
      <c r="I100"/>
      <c r="J100"/>
    </row>
    <row r="101" spans="6:10" x14ac:dyDescent="0.25">
      <c r="F101"/>
      <c r="G101"/>
      <c r="H101"/>
      <c r="I101"/>
      <c r="J101"/>
    </row>
    <row r="102" spans="6:10" x14ac:dyDescent="0.25">
      <c r="F102"/>
      <c r="G102"/>
      <c r="H102"/>
      <c r="I102"/>
      <c r="J102"/>
    </row>
    <row r="103" spans="6:10" x14ac:dyDescent="0.25">
      <c r="F103"/>
      <c r="G103"/>
      <c r="H103"/>
      <c r="I103"/>
      <c r="J103"/>
    </row>
    <row r="104" spans="6:10" x14ac:dyDescent="0.25">
      <c r="F104"/>
      <c r="G104"/>
      <c r="H104"/>
      <c r="I104"/>
      <c r="J104"/>
    </row>
    <row r="105" spans="6:10" x14ac:dyDescent="0.25">
      <c r="F105"/>
      <c r="G105"/>
      <c r="H105"/>
      <c r="I105"/>
      <c r="J105"/>
    </row>
    <row r="106" spans="6:10" x14ac:dyDescent="0.25">
      <c r="F106"/>
      <c r="G106"/>
      <c r="H106"/>
      <c r="I106"/>
      <c r="J106"/>
    </row>
    <row r="107" spans="6:10" x14ac:dyDescent="0.25">
      <c r="F107"/>
      <c r="G107"/>
      <c r="H107"/>
      <c r="I107"/>
      <c r="J107"/>
    </row>
    <row r="108" spans="6:10" x14ac:dyDescent="0.25">
      <c r="F108"/>
      <c r="G108"/>
      <c r="H108"/>
      <c r="I108"/>
      <c r="J108"/>
    </row>
    <row r="109" spans="6:10" x14ac:dyDescent="0.25">
      <c r="F109"/>
      <c r="G109"/>
      <c r="H109"/>
      <c r="I109"/>
      <c r="J109"/>
    </row>
    <row r="110" spans="6:10" x14ac:dyDescent="0.25">
      <c r="F110"/>
      <c r="G110"/>
      <c r="H110"/>
      <c r="I110"/>
      <c r="J110"/>
    </row>
    <row r="111" spans="6:10" x14ac:dyDescent="0.25">
      <c r="F111"/>
      <c r="G111"/>
      <c r="H111"/>
      <c r="I111"/>
      <c r="J111"/>
    </row>
    <row r="112" spans="6:10" x14ac:dyDescent="0.25">
      <c r="F112"/>
      <c r="G112"/>
      <c r="H112"/>
      <c r="I112"/>
      <c r="J112"/>
    </row>
    <row r="113" spans="6:10" x14ac:dyDescent="0.25">
      <c r="F113"/>
      <c r="G113"/>
      <c r="H113"/>
      <c r="I113"/>
      <c r="J113"/>
    </row>
    <row r="114" spans="6:10" x14ac:dyDescent="0.25">
      <c r="F114"/>
      <c r="G114"/>
      <c r="H114"/>
      <c r="I114"/>
      <c r="J114"/>
    </row>
    <row r="115" spans="6:10" x14ac:dyDescent="0.25">
      <c r="F115"/>
      <c r="G115"/>
      <c r="H115"/>
      <c r="I115"/>
      <c r="J115"/>
    </row>
    <row r="116" spans="6:10" x14ac:dyDescent="0.25">
      <c r="F116"/>
      <c r="G116"/>
      <c r="H116"/>
      <c r="I116"/>
      <c r="J116"/>
    </row>
    <row r="117" spans="6:10" x14ac:dyDescent="0.25">
      <c r="F117"/>
      <c r="G117"/>
      <c r="H117"/>
      <c r="I117"/>
      <c r="J117"/>
    </row>
    <row r="118" spans="6:10" x14ac:dyDescent="0.25">
      <c r="F118"/>
      <c r="G118"/>
      <c r="H118"/>
      <c r="I118"/>
      <c r="J118"/>
    </row>
    <row r="119" spans="6:10" x14ac:dyDescent="0.25">
      <c r="F119"/>
      <c r="G119"/>
      <c r="H119"/>
      <c r="I119"/>
      <c r="J119"/>
    </row>
    <row r="120" spans="6:10" x14ac:dyDescent="0.25">
      <c r="F120"/>
      <c r="G120"/>
      <c r="H120"/>
      <c r="I120"/>
      <c r="J120"/>
    </row>
    <row r="121" spans="6:10" x14ac:dyDescent="0.25">
      <c r="F121"/>
      <c r="G121"/>
      <c r="H121"/>
      <c r="I121"/>
      <c r="J121"/>
    </row>
    <row r="122" spans="6:10" x14ac:dyDescent="0.25">
      <c r="F122"/>
      <c r="G122"/>
      <c r="H122"/>
      <c r="I122"/>
      <c r="J122"/>
    </row>
    <row r="123" spans="6:10" x14ac:dyDescent="0.25">
      <c r="F123"/>
      <c r="G123"/>
      <c r="H123"/>
      <c r="I123"/>
      <c r="J123"/>
    </row>
    <row r="124" spans="6:10" x14ac:dyDescent="0.25">
      <c r="F124"/>
      <c r="G124"/>
      <c r="H124"/>
      <c r="I124"/>
      <c r="J124"/>
    </row>
    <row r="125" spans="6:10" x14ac:dyDescent="0.25">
      <c r="F125"/>
      <c r="G125"/>
      <c r="H125"/>
      <c r="I125"/>
      <c r="J125"/>
    </row>
    <row r="126" spans="6:10" x14ac:dyDescent="0.25">
      <c r="F126"/>
      <c r="G126"/>
      <c r="H126"/>
      <c r="I126"/>
      <c r="J126"/>
    </row>
    <row r="127" spans="6:10" x14ac:dyDescent="0.25">
      <c r="F127"/>
      <c r="G127"/>
      <c r="H127"/>
      <c r="I127"/>
      <c r="J127"/>
    </row>
    <row r="128" spans="6:10" x14ac:dyDescent="0.25">
      <c r="F128"/>
      <c r="G128"/>
      <c r="H128"/>
      <c r="I128"/>
      <c r="J128"/>
    </row>
    <row r="129" spans="6:10" x14ac:dyDescent="0.25">
      <c r="F129"/>
      <c r="G129"/>
      <c r="H129"/>
      <c r="I129"/>
      <c r="J129"/>
    </row>
    <row r="130" spans="6:10" x14ac:dyDescent="0.25">
      <c r="F130"/>
      <c r="G130"/>
      <c r="H130"/>
      <c r="I130"/>
      <c r="J130"/>
    </row>
    <row r="131" spans="6:10" x14ac:dyDescent="0.25">
      <c r="F131"/>
      <c r="G131"/>
      <c r="H131"/>
      <c r="I131"/>
      <c r="J131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1FFC-FB9A-4335-86DE-F95106320AC3}">
  <dimension ref="C2:H14"/>
  <sheetViews>
    <sheetView showGridLines="0" topLeftCell="A7" zoomScale="151" workbookViewId="0">
      <selection activeCell="D14" sqref="D14"/>
    </sheetView>
  </sheetViews>
  <sheetFormatPr defaultRowHeight="15" x14ac:dyDescent="0.25"/>
  <cols>
    <col min="1" max="1" width="5.140625" customWidth="1"/>
    <col min="3" max="3" width="14.85546875" bestFit="1" customWidth="1"/>
    <col min="4" max="4" width="12.140625" bestFit="1" customWidth="1"/>
  </cols>
  <sheetData>
    <row r="2" spans="3:8" ht="15.75" thickBot="1" x14ac:dyDescent="0.3"/>
    <row r="3" spans="3:8" ht="16.5" thickBot="1" x14ac:dyDescent="0.3">
      <c r="C3" s="90" t="s">
        <v>998</v>
      </c>
      <c r="D3" s="90" t="s">
        <v>999</v>
      </c>
    </row>
    <row r="4" spans="3:8" ht="15.75" x14ac:dyDescent="0.25">
      <c r="C4" s="91" t="s">
        <v>1000</v>
      </c>
      <c r="D4" s="97" t="s">
        <v>1001</v>
      </c>
    </row>
    <row r="5" spans="3:8" ht="15.75" x14ac:dyDescent="0.25">
      <c r="C5" s="92" t="s">
        <v>1002</v>
      </c>
      <c r="D5" s="95" t="s">
        <v>1003</v>
      </c>
      <c r="H5" s="120"/>
    </row>
    <row r="6" spans="3:8" ht="15.75" x14ac:dyDescent="0.25">
      <c r="C6" s="92" t="s">
        <v>1004</v>
      </c>
      <c r="D6" s="95" t="s">
        <v>1005</v>
      </c>
    </row>
    <row r="7" spans="3:8" ht="15.75" x14ac:dyDescent="0.25">
      <c r="C7" s="92" t="s">
        <v>1006</v>
      </c>
      <c r="D7" s="95" t="s">
        <v>1007</v>
      </c>
    </row>
    <row r="8" spans="3:8" ht="16.5" thickBot="1" x14ac:dyDescent="0.3">
      <c r="C8" s="93" t="s">
        <v>1008</v>
      </c>
      <c r="D8" s="96" t="s">
        <v>1009</v>
      </c>
    </row>
    <row r="9" spans="3:8" x14ac:dyDescent="0.25">
      <c r="C9" s="94"/>
      <c r="D9" s="94"/>
    </row>
    <row r="10" spans="3:8" ht="15.75" thickBot="1" x14ac:dyDescent="0.3">
      <c r="C10" s="94"/>
      <c r="D10" s="94"/>
    </row>
    <row r="11" spans="3:8" ht="16.5" thickBot="1" x14ac:dyDescent="0.3">
      <c r="C11" s="90" t="s">
        <v>1010</v>
      </c>
      <c r="D11" s="90" t="s">
        <v>1011</v>
      </c>
    </row>
    <row r="12" spans="3:8" ht="16.5" thickBot="1" x14ac:dyDescent="0.3">
      <c r="C12" s="95">
        <v>65</v>
      </c>
      <c r="D12" s="98" t="str">
        <f>IF(C12&lt;60,"F",
IF(C12&lt;70,"D",
IF(C12&lt;80,"C",
IF(C12&lt;90,"B","A"))))</f>
        <v>D</v>
      </c>
    </row>
    <row r="13" spans="3:8" ht="16.5" thickBot="1" x14ac:dyDescent="0.3">
      <c r="C13" s="95">
        <v>100</v>
      </c>
      <c r="D13" s="98" t="str">
        <f t="shared" ref="D13:D14" si="0">IF(C13&lt;60,"F",
IF(C13&lt;70,"D",
IF(C13&lt;80,"C",
IF(C13&lt;90,"B","A"))))</f>
        <v>A</v>
      </c>
    </row>
    <row r="14" spans="3:8" ht="16.5" thickBot="1" x14ac:dyDescent="0.3">
      <c r="C14" s="96">
        <v>78</v>
      </c>
      <c r="D14" s="98" t="str">
        <f t="shared" si="0"/>
        <v>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showGridLines="0" zoomScale="98" zoomScaleNormal="98" workbookViewId="0">
      <pane ySplit="1" topLeftCell="A2" activePane="bottomLeft" state="frozen"/>
      <selection pane="bottomLeft" activeCell="Q7" sqref="Q7"/>
    </sheetView>
  </sheetViews>
  <sheetFormatPr defaultColWidth="9.140625" defaultRowHeight="15" x14ac:dyDescent="0.25"/>
  <cols>
    <col min="1" max="1" width="11.140625" style="1" bestFit="1" customWidth="1"/>
    <col min="2" max="2" width="7.140625" style="1" customWidth="1"/>
    <col min="3" max="3" width="13.28515625" style="1" bestFit="1" customWidth="1"/>
    <col min="4" max="4" width="9.5703125" style="1" bestFit="1" customWidth="1"/>
    <col min="5" max="5" width="10.42578125" style="1" bestFit="1" customWidth="1"/>
    <col min="6" max="6" width="9.5703125" style="1" bestFit="1" customWidth="1"/>
    <col min="7" max="7" width="11.140625" style="1" bestFit="1" customWidth="1"/>
    <col min="8" max="8" width="10.5703125" style="1" bestFit="1" customWidth="1"/>
    <col min="9" max="9" width="8.85546875" style="103" bestFit="1" customWidth="1"/>
    <col min="10" max="10" width="6.85546875" style="106" customWidth="1"/>
    <col min="11" max="11" width="11.7109375" style="106" customWidth="1"/>
    <col min="12" max="12" width="8.42578125" style="43" customWidth="1"/>
    <col min="13" max="13" width="10.7109375" style="43" bestFit="1" customWidth="1"/>
    <col min="14" max="14" width="10.42578125" style="43" bestFit="1" customWidth="1"/>
    <col min="15" max="15" width="11.42578125" style="1" customWidth="1"/>
    <col min="16" max="19" width="11.85546875" style="1" customWidth="1"/>
    <col min="20" max="20" width="19.5703125" style="1" bestFit="1" customWidth="1"/>
    <col min="21" max="16384" width="9.140625" style="1"/>
  </cols>
  <sheetData>
    <row r="1" spans="1:20" x14ac:dyDescent="0.25">
      <c r="A1" s="122" t="s">
        <v>419</v>
      </c>
      <c r="B1" s="122" t="s">
        <v>467</v>
      </c>
      <c r="C1" s="122" t="s">
        <v>415</v>
      </c>
      <c r="D1" s="122" t="s">
        <v>418</v>
      </c>
      <c r="E1" s="122" t="s">
        <v>403</v>
      </c>
      <c r="F1" s="122" t="s">
        <v>420</v>
      </c>
      <c r="G1" s="122" t="s">
        <v>421</v>
      </c>
      <c r="H1" s="122" t="s">
        <v>446</v>
      </c>
      <c r="I1" s="123" t="s">
        <v>452</v>
      </c>
      <c r="J1" s="124" t="s">
        <v>422</v>
      </c>
      <c r="K1" s="124"/>
      <c r="L1" s="41"/>
      <c r="M1" s="1"/>
      <c r="N1" s="1"/>
      <c r="R1" s="7"/>
    </row>
    <row r="2" spans="1:20" x14ac:dyDescent="0.25">
      <c r="A2" s="19">
        <v>42770</v>
      </c>
      <c r="B2" s="19" t="s">
        <v>912</v>
      </c>
      <c r="C2" s="20" t="s">
        <v>8</v>
      </c>
      <c r="D2" s="15" t="s">
        <v>423</v>
      </c>
      <c r="E2" s="15" t="s">
        <v>424</v>
      </c>
      <c r="F2" s="20" t="s">
        <v>425</v>
      </c>
      <c r="G2" s="21">
        <v>199.95</v>
      </c>
      <c r="H2" s="143">
        <v>35</v>
      </c>
      <c r="I2" s="142">
        <v>6998.25</v>
      </c>
      <c r="J2" s="105">
        <v>0.1</v>
      </c>
      <c r="K2" s="105"/>
      <c r="L2" s="42"/>
      <c r="M2" s="23" t="s">
        <v>412</v>
      </c>
      <c r="N2" s="22"/>
      <c r="O2" s="22"/>
      <c r="P2" s="22"/>
      <c r="Q2" s="23"/>
    </row>
    <row r="3" spans="1:20" x14ac:dyDescent="0.25">
      <c r="A3" s="19">
        <v>42803</v>
      </c>
      <c r="B3" s="19" t="s">
        <v>913</v>
      </c>
      <c r="C3" s="20" t="s">
        <v>427</v>
      </c>
      <c r="D3" s="15" t="s">
        <v>426</v>
      </c>
      <c r="E3" s="15" t="s">
        <v>428</v>
      </c>
      <c r="F3" s="20" t="s">
        <v>429</v>
      </c>
      <c r="G3" s="21">
        <v>79.95</v>
      </c>
      <c r="H3" s="143">
        <v>2</v>
      </c>
      <c r="I3" s="142">
        <v>159.9</v>
      </c>
      <c r="J3" s="105">
        <v>0.1</v>
      </c>
      <c r="K3" s="105"/>
      <c r="L3" s="42"/>
      <c r="M3" s="22"/>
      <c r="N3" s="22"/>
      <c r="O3" s="22"/>
      <c r="P3" s="22"/>
      <c r="Q3" s="22"/>
    </row>
    <row r="4" spans="1:20" x14ac:dyDescent="0.25">
      <c r="A4" s="19">
        <v>42849</v>
      </c>
      <c r="B4" s="19" t="s">
        <v>914</v>
      </c>
      <c r="C4" s="20" t="s">
        <v>431</v>
      </c>
      <c r="D4" s="15" t="s">
        <v>430</v>
      </c>
      <c r="E4" s="15" t="s">
        <v>432</v>
      </c>
      <c r="F4" s="20" t="s">
        <v>433</v>
      </c>
      <c r="G4" s="21">
        <v>119.95</v>
      </c>
      <c r="H4" s="143">
        <v>-26</v>
      </c>
      <c r="I4" s="142">
        <v>-3118.7000000000003</v>
      </c>
      <c r="J4" s="105">
        <v>0.1</v>
      </c>
      <c r="K4" s="105"/>
      <c r="L4" s="42"/>
      <c r="M4" s="23" t="s">
        <v>413</v>
      </c>
      <c r="N4" s="22"/>
      <c r="O4" s="22"/>
      <c r="P4" s="22"/>
      <c r="Q4" s="23"/>
    </row>
    <row r="5" spans="1:20" x14ac:dyDescent="0.25">
      <c r="A5" s="19">
        <v>42710</v>
      </c>
      <c r="B5" s="19" t="s">
        <v>915</v>
      </c>
      <c r="C5" s="20" t="s">
        <v>435</v>
      </c>
      <c r="D5" s="15" t="s">
        <v>434</v>
      </c>
      <c r="E5" s="15" t="s">
        <v>428</v>
      </c>
      <c r="F5" s="20" t="s">
        <v>436</v>
      </c>
      <c r="G5" s="21">
        <v>99.95</v>
      </c>
      <c r="H5" s="143">
        <v>33</v>
      </c>
      <c r="I5" s="142">
        <v>3298.35</v>
      </c>
      <c r="J5" s="105">
        <v>0.15</v>
      </c>
      <c r="K5" s="105"/>
      <c r="L5" s="42"/>
      <c r="M5" s="1"/>
      <c r="N5" s="1"/>
    </row>
    <row r="6" spans="1:20" x14ac:dyDescent="0.25">
      <c r="A6" s="19">
        <v>42726</v>
      </c>
      <c r="B6" s="19" t="s">
        <v>916</v>
      </c>
      <c r="C6" s="20" t="s">
        <v>435</v>
      </c>
      <c r="D6" s="15" t="s">
        <v>434</v>
      </c>
      <c r="E6" s="15" t="s">
        <v>428</v>
      </c>
      <c r="F6" s="20" t="s">
        <v>436</v>
      </c>
      <c r="G6" s="21">
        <v>99.95</v>
      </c>
      <c r="H6" s="143">
        <v>-17</v>
      </c>
      <c r="I6" s="142">
        <v>-1699.15</v>
      </c>
      <c r="J6" s="105">
        <v>0.15</v>
      </c>
      <c r="K6" s="105"/>
      <c r="L6" s="44" t="s">
        <v>962</v>
      </c>
      <c r="M6" s="18" t="s">
        <v>420</v>
      </c>
      <c r="N6" s="18" t="s">
        <v>452</v>
      </c>
      <c r="O6" s="18" t="s">
        <v>1041</v>
      </c>
      <c r="P6" s="18" t="s">
        <v>446</v>
      </c>
      <c r="Q6" s="18" t="s">
        <v>1042</v>
      </c>
      <c r="R6" s="18" t="s">
        <v>964</v>
      </c>
    </row>
    <row r="7" spans="1:20" x14ac:dyDescent="0.25">
      <c r="A7" s="19">
        <v>42829</v>
      </c>
      <c r="B7" s="19" t="s">
        <v>917</v>
      </c>
      <c r="C7" s="20" t="s">
        <v>8</v>
      </c>
      <c r="D7" s="15" t="s">
        <v>426</v>
      </c>
      <c r="E7" s="15" t="s">
        <v>428</v>
      </c>
      <c r="F7" s="20" t="s">
        <v>436</v>
      </c>
      <c r="G7" s="21">
        <v>99.95</v>
      </c>
      <c r="H7" s="143">
        <v>-8</v>
      </c>
      <c r="I7" s="142">
        <v>-799.6</v>
      </c>
      <c r="J7" s="105">
        <v>0.15</v>
      </c>
      <c r="K7" s="158">
        <f>SUMIFS(I:I, F:F, M7, D:D, L7)</f>
        <v>6998.25</v>
      </c>
      <c r="L7" s="149" t="s">
        <v>423</v>
      </c>
      <c r="M7" s="22" t="s">
        <v>425</v>
      </c>
      <c r="N7" s="45">
        <f>SUMIFS(I:I,F:F,M7)</f>
        <v>25793.550000000003</v>
      </c>
      <c r="O7" s="104">
        <f>COUNTIFS(F:F, M7)</f>
        <v>8</v>
      </c>
      <c r="P7" s="104">
        <f>SUMIFS(H:H,F:F, M7)</f>
        <v>129</v>
      </c>
      <c r="Q7" s="45">
        <f>SUMIFS(I:I, F:F, M7, I:I, "&gt;0")</f>
        <v>27593.100000000002</v>
      </c>
      <c r="R7" s="46">
        <f>COUNTIFS(F:F, M7, H:H, "&gt;3")</f>
        <v>6</v>
      </c>
      <c r="T7" s="159">
        <v>6998.25</v>
      </c>
    </row>
    <row r="8" spans="1:20" x14ac:dyDescent="0.25">
      <c r="A8" s="19">
        <v>42698</v>
      </c>
      <c r="B8" s="19" t="s">
        <v>918</v>
      </c>
      <c r="C8" s="20" t="s">
        <v>435</v>
      </c>
      <c r="D8" s="15" t="s">
        <v>434</v>
      </c>
      <c r="E8" s="15" t="s">
        <v>432</v>
      </c>
      <c r="F8" s="20" t="s">
        <v>437</v>
      </c>
      <c r="G8" s="21">
        <v>139.94999999999999</v>
      </c>
      <c r="H8" s="143">
        <v>50</v>
      </c>
      <c r="I8" s="142">
        <v>6997.4999999999991</v>
      </c>
      <c r="J8" s="105">
        <v>0.15</v>
      </c>
      <c r="K8" s="158">
        <f t="shared" ref="K8:K15" si="0">SUMIFS(I:I, F:F, M8, D:D, L8)</f>
        <v>159.9</v>
      </c>
      <c r="L8" s="149" t="s">
        <v>426</v>
      </c>
      <c r="M8" s="22" t="s">
        <v>429</v>
      </c>
      <c r="N8" s="45">
        <f t="shared" ref="N8:N15" si="1">SUMIFS(I:I,F:F,M8)</f>
        <v>2478.4500000000003</v>
      </c>
      <c r="O8" s="104">
        <f t="shared" ref="O8:O15" si="2">COUNTIFS(F:F, M8)</f>
        <v>6</v>
      </c>
      <c r="P8" s="104">
        <f t="shared" ref="P8:P15" si="3">SUMIFS(H:H,F:F, M8)</f>
        <v>31</v>
      </c>
      <c r="Q8" s="45">
        <f t="shared" ref="Q8:Q15" si="4">SUMIFS(I:I, F:F, M8, I:I, "&gt;0")</f>
        <v>6236.1</v>
      </c>
      <c r="R8" s="46">
        <f t="shared" ref="R8:R15" si="5">COUNTIFS(F:F, M8, H:H, "&gt;3")</f>
        <v>2</v>
      </c>
      <c r="T8" s="159">
        <v>999.75</v>
      </c>
    </row>
    <row r="9" spans="1:20" x14ac:dyDescent="0.25">
      <c r="A9" s="19">
        <v>42775</v>
      </c>
      <c r="B9" s="19" t="s">
        <v>919</v>
      </c>
      <c r="C9" s="20" t="s">
        <v>431</v>
      </c>
      <c r="D9" s="15" t="s">
        <v>423</v>
      </c>
      <c r="E9" s="15" t="s">
        <v>424</v>
      </c>
      <c r="F9" s="20" t="s">
        <v>438</v>
      </c>
      <c r="G9" s="21">
        <v>169.95</v>
      </c>
      <c r="H9" s="143">
        <v>37</v>
      </c>
      <c r="I9" s="142">
        <v>6288.15</v>
      </c>
      <c r="J9" s="105">
        <v>0.15</v>
      </c>
      <c r="K9" s="158">
        <f t="shared" si="0"/>
        <v>-3118.7000000000003</v>
      </c>
      <c r="L9" s="149" t="s">
        <v>430</v>
      </c>
      <c r="M9" s="22" t="s">
        <v>433</v>
      </c>
      <c r="N9" s="45">
        <f t="shared" si="1"/>
        <v>10555.6</v>
      </c>
      <c r="O9" s="104">
        <f t="shared" si="2"/>
        <v>5</v>
      </c>
      <c r="P9" s="104">
        <f t="shared" si="3"/>
        <v>88</v>
      </c>
      <c r="Q9" s="45">
        <f t="shared" si="4"/>
        <v>13674.3</v>
      </c>
      <c r="R9" s="46">
        <f t="shared" si="5"/>
        <v>4</v>
      </c>
      <c r="T9" s="159">
        <v>3399.1499999999996</v>
      </c>
    </row>
    <row r="10" spans="1:20" x14ac:dyDescent="0.25">
      <c r="A10" s="19">
        <v>42808</v>
      </c>
      <c r="B10" s="19" t="s">
        <v>920</v>
      </c>
      <c r="C10" s="20" t="s">
        <v>8</v>
      </c>
      <c r="D10" s="15" t="s">
        <v>430</v>
      </c>
      <c r="E10" s="15" t="s">
        <v>428</v>
      </c>
      <c r="F10" s="20" t="s">
        <v>439</v>
      </c>
      <c r="G10" s="21">
        <v>69.95</v>
      </c>
      <c r="H10" s="143">
        <v>-4</v>
      </c>
      <c r="I10" s="142">
        <v>-279.8</v>
      </c>
      <c r="J10" s="105">
        <v>0.2</v>
      </c>
      <c r="K10" s="158">
        <f t="shared" si="0"/>
        <v>5997</v>
      </c>
      <c r="L10" s="149" t="s">
        <v>434</v>
      </c>
      <c r="M10" s="22" t="s">
        <v>436</v>
      </c>
      <c r="N10" s="45">
        <f t="shared" si="1"/>
        <v>-499.75</v>
      </c>
      <c r="O10" s="104">
        <f t="shared" si="2"/>
        <v>8</v>
      </c>
      <c r="P10" s="104">
        <f t="shared" si="3"/>
        <v>-5</v>
      </c>
      <c r="Q10" s="45">
        <f t="shared" si="4"/>
        <v>8995.5</v>
      </c>
      <c r="R10" s="46">
        <f t="shared" si="5"/>
        <v>3</v>
      </c>
      <c r="T10" s="159">
        <v>7398.15</v>
      </c>
    </row>
    <row r="11" spans="1:20" x14ac:dyDescent="0.25">
      <c r="A11" s="19">
        <v>42844</v>
      </c>
      <c r="B11" s="19" t="s">
        <v>921</v>
      </c>
      <c r="C11" s="20" t="s">
        <v>435</v>
      </c>
      <c r="D11" s="15" t="s">
        <v>440</v>
      </c>
      <c r="E11" s="15" t="s">
        <v>432</v>
      </c>
      <c r="F11" s="20" t="s">
        <v>441</v>
      </c>
      <c r="G11" s="21">
        <v>129.94999999999999</v>
      </c>
      <c r="H11" s="143">
        <v>33</v>
      </c>
      <c r="I11" s="142">
        <v>4288.3499999999995</v>
      </c>
      <c r="J11" s="105">
        <v>0.2</v>
      </c>
      <c r="K11" s="158">
        <f t="shared" si="0"/>
        <v>6997.4999999999991</v>
      </c>
      <c r="L11" s="149" t="s">
        <v>434</v>
      </c>
      <c r="M11" s="22" t="s">
        <v>437</v>
      </c>
      <c r="N11" s="45">
        <f t="shared" si="1"/>
        <v>3778.6499999999987</v>
      </c>
      <c r="O11" s="104">
        <f t="shared" si="2"/>
        <v>4</v>
      </c>
      <c r="P11" s="104">
        <f t="shared" si="3"/>
        <v>27</v>
      </c>
      <c r="Q11" s="45">
        <f t="shared" si="4"/>
        <v>10496.249999999998</v>
      </c>
      <c r="R11" s="46">
        <f t="shared" si="5"/>
        <v>2</v>
      </c>
      <c r="T11" s="159">
        <v>1399.6499999999999</v>
      </c>
    </row>
    <row r="12" spans="1:20" x14ac:dyDescent="0.25">
      <c r="A12" s="19">
        <v>42940</v>
      </c>
      <c r="B12" s="19" t="s">
        <v>922</v>
      </c>
      <c r="C12" s="20" t="s">
        <v>435</v>
      </c>
      <c r="D12" s="15" t="s">
        <v>440</v>
      </c>
      <c r="E12" s="15" t="s">
        <v>432</v>
      </c>
      <c r="F12" s="20" t="s">
        <v>441</v>
      </c>
      <c r="G12" s="21">
        <v>129.94999999999999</v>
      </c>
      <c r="H12" s="143">
        <v>1</v>
      </c>
      <c r="I12" s="142">
        <v>129.94999999999999</v>
      </c>
      <c r="J12" s="105">
        <v>0.2</v>
      </c>
      <c r="K12" s="158">
        <f t="shared" si="0"/>
        <v>6628.0499999999993</v>
      </c>
      <c r="L12" s="149" t="s">
        <v>426</v>
      </c>
      <c r="M12" s="22" t="s">
        <v>438</v>
      </c>
      <c r="N12" s="45">
        <f t="shared" si="1"/>
        <v>26342.25</v>
      </c>
      <c r="O12" s="104">
        <f t="shared" si="2"/>
        <v>4</v>
      </c>
      <c r="P12" s="104">
        <f t="shared" si="3"/>
        <v>155</v>
      </c>
      <c r="Q12" s="45">
        <f t="shared" si="4"/>
        <v>26342.25</v>
      </c>
      <c r="R12" s="46">
        <f t="shared" si="5"/>
        <v>4</v>
      </c>
      <c r="T12" s="159">
        <v>7198.2</v>
      </c>
    </row>
    <row r="13" spans="1:20" x14ac:dyDescent="0.25">
      <c r="A13" s="19">
        <v>42866</v>
      </c>
      <c r="B13" s="19" t="s">
        <v>923</v>
      </c>
      <c r="C13" s="20" t="s">
        <v>431</v>
      </c>
      <c r="D13" s="15" t="s">
        <v>423</v>
      </c>
      <c r="E13" s="15" t="s">
        <v>424</v>
      </c>
      <c r="F13" s="20" t="s">
        <v>442</v>
      </c>
      <c r="G13" s="21">
        <v>189.95</v>
      </c>
      <c r="H13" s="143">
        <v>13</v>
      </c>
      <c r="I13" s="142">
        <v>2469.35</v>
      </c>
      <c r="J13" s="105">
        <v>0.2</v>
      </c>
      <c r="K13" s="158">
        <f t="shared" si="0"/>
        <v>-1748.75</v>
      </c>
      <c r="L13" s="149" t="s">
        <v>434</v>
      </c>
      <c r="M13" s="22" t="s">
        <v>439</v>
      </c>
      <c r="N13" s="45">
        <f t="shared" si="1"/>
        <v>2308.3500000000004</v>
      </c>
      <c r="O13" s="104">
        <f t="shared" si="2"/>
        <v>4</v>
      </c>
      <c r="P13" s="104">
        <f t="shared" si="3"/>
        <v>33</v>
      </c>
      <c r="Q13" s="45">
        <f t="shared" si="4"/>
        <v>4336.8999999999996</v>
      </c>
      <c r="R13" s="46">
        <f t="shared" si="5"/>
        <v>2</v>
      </c>
      <c r="T13" s="159">
        <v>-1799.55</v>
      </c>
    </row>
    <row r="14" spans="1:20" x14ac:dyDescent="0.25">
      <c r="A14" s="19">
        <v>42953</v>
      </c>
      <c r="B14" s="19" t="s">
        <v>924</v>
      </c>
      <c r="C14" s="20" t="s">
        <v>8</v>
      </c>
      <c r="D14" s="15" t="s">
        <v>434</v>
      </c>
      <c r="E14" s="15" t="s">
        <v>424</v>
      </c>
      <c r="F14" s="20" t="s">
        <v>425</v>
      </c>
      <c r="G14" s="21">
        <v>199.95</v>
      </c>
      <c r="H14" s="143">
        <v>5</v>
      </c>
      <c r="I14" s="142">
        <v>999.75</v>
      </c>
      <c r="J14" s="105">
        <v>0.1</v>
      </c>
      <c r="K14" s="158">
        <f t="shared" si="0"/>
        <v>5977.7</v>
      </c>
      <c r="L14" s="149" t="s">
        <v>423</v>
      </c>
      <c r="M14" s="22" t="s">
        <v>441</v>
      </c>
      <c r="N14" s="45">
        <f t="shared" si="1"/>
        <v>13124.949999999999</v>
      </c>
      <c r="O14" s="104">
        <f t="shared" si="2"/>
        <v>6</v>
      </c>
      <c r="P14" s="104">
        <f t="shared" si="3"/>
        <v>144</v>
      </c>
      <c r="Q14" s="45">
        <f t="shared" si="4"/>
        <v>13514.8</v>
      </c>
      <c r="R14" s="46">
        <f t="shared" si="5"/>
        <v>4</v>
      </c>
      <c r="T14" s="159">
        <v>199.95</v>
      </c>
    </row>
    <row r="15" spans="1:20" x14ac:dyDescent="0.25">
      <c r="A15" s="19">
        <v>42700</v>
      </c>
      <c r="B15" s="19" t="s">
        <v>925</v>
      </c>
      <c r="C15" s="20" t="s">
        <v>431</v>
      </c>
      <c r="D15" s="15" t="s">
        <v>430</v>
      </c>
      <c r="E15" s="15" t="s">
        <v>428</v>
      </c>
      <c r="F15" s="20" t="s">
        <v>436</v>
      </c>
      <c r="G15" s="21">
        <v>99.95</v>
      </c>
      <c r="H15" s="143">
        <v>-46</v>
      </c>
      <c r="I15" s="142">
        <v>-4597.7</v>
      </c>
      <c r="J15" s="105">
        <v>0.15</v>
      </c>
      <c r="K15" s="158">
        <f t="shared" si="0"/>
        <v>11966.85</v>
      </c>
      <c r="L15" s="149" t="s">
        <v>423</v>
      </c>
      <c r="M15" s="22" t="s">
        <v>442</v>
      </c>
      <c r="N15" s="45">
        <f t="shared" si="1"/>
        <v>26972.9</v>
      </c>
      <c r="O15" s="104">
        <f t="shared" si="2"/>
        <v>5</v>
      </c>
      <c r="P15" s="104">
        <f t="shared" si="3"/>
        <v>142</v>
      </c>
      <c r="Q15" s="45">
        <f t="shared" si="4"/>
        <v>26972.9</v>
      </c>
      <c r="R15" s="46">
        <f t="shared" si="5"/>
        <v>5</v>
      </c>
    </row>
    <row r="16" spans="1:20" x14ac:dyDescent="0.25">
      <c r="A16" s="19">
        <v>42739</v>
      </c>
      <c r="B16" s="40" t="s">
        <v>961</v>
      </c>
      <c r="C16" s="20" t="s">
        <v>431</v>
      </c>
      <c r="D16" s="15" t="s">
        <v>434</v>
      </c>
      <c r="E16" s="15" t="s">
        <v>428</v>
      </c>
      <c r="F16" s="20" t="s">
        <v>439</v>
      </c>
      <c r="G16" s="21">
        <v>69.95</v>
      </c>
      <c r="H16" s="143">
        <v>-25</v>
      </c>
      <c r="I16" s="142">
        <v>-1748.75</v>
      </c>
      <c r="J16" s="105">
        <v>0.2</v>
      </c>
      <c r="K16" s="105"/>
      <c r="L16" s="149"/>
      <c r="M16" s="15"/>
      <c r="N16" s="15"/>
      <c r="O16" s="15"/>
      <c r="P16" s="15"/>
      <c r="Q16" s="15"/>
    </row>
    <row r="17" spans="1:17" x14ac:dyDescent="0.25">
      <c r="A17" s="19">
        <v>42754</v>
      </c>
      <c r="B17" s="19" t="s">
        <v>927</v>
      </c>
      <c r="C17" s="20" t="s">
        <v>435</v>
      </c>
      <c r="D17" s="15" t="s">
        <v>423</v>
      </c>
      <c r="E17" s="15" t="s">
        <v>432</v>
      </c>
      <c r="F17" s="20" t="s">
        <v>441</v>
      </c>
      <c r="G17" s="21">
        <v>129.94999999999999</v>
      </c>
      <c r="H17" s="143">
        <v>46</v>
      </c>
      <c r="I17" s="142">
        <v>5977.7</v>
      </c>
      <c r="J17" s="105">
        <v>0.2</v>
      </c>
      <c r="K17" s="105"/>
      <c r="L17" s="42"/>
      <c r="M17" s="20"/>
      <c r="N17" s="15"/>
      <c r="O17" s="15"/>
      <c r="P17" s="15"/>
      <c r="Q17" s="15"/>
    </row>
    <row r="18" spans="1:17" x14ac:dyDescent="0.25">
      <c r="A18" s="19">
        <v>43004</v>
      </c>
      <c r="B18" s="19" t="s">
        <v>928</v>
      </c>
      <c r="C18" s="20" t="s">
        <v>435</v>
      </c>
      <c r="D18" s="15" t="s">
        <v>434</v>
      </c>
      <c r="E18" s="15" t="s">
        <v>424</v>
      </c>
      <c r="F18" s="20" t="s">
        <v>442</v>
      </c>
      <c r="G18" s="21">
        <v>189.95</v>
      </c>
      <c r="H18" s="143">
        <v>40</v>
      </c>
      <c r="I18" s="142">
        <v>7598</v>
      </c>
      <c r="J18" s="105">
        <v>0.2</v>
      </c>
      <c r="K18" s="105"/>
      <c r="L18" s="42"/>
      <c r="M18" s="20"/>
      <c r="N18" s="15"/>
      <c r="O18" s="15"/>
      <c r="P18" s="15"/>
      <c r="Q18" s="15"/>
    </row>
    <row r="19" spans="1:17" x14ac:dyDescent="0.25">
      <c r="A19" s="19">
        <v>42913</v>
      </c>
      <c r="B19" s="19" t="s">
        <v>929</v>
      </c>
      <c r="C19" s="20" t="s">
        <v>8</v>
      </c>
      <c r="D19" s="15" t="s">
        <v>443</v>
      </c>
      <c r="E19" s="15" t="s">
        <v>432</v>
      </c>
      <c r="F19" s="20" t="s">
        <v>437</v>
      </c>
      <c r="G19" s="21">
        <v>139.94999999999999</v>
      </c>
      <c r="H19" s="143">
        <v>25</v>
      </c>
      <c r="I19" s="142">
        <v>3498.7499999999995</v>
      </c>
      <c r="J19" s="105">
        <v>0.15</v>
      </c>
      <c r="K19" s="105"/>
      <c r="L19" s="126" t="s">
        <v>963</v>
      </c>
      <c r="M19" s="17" t="s">
        <v>418</v>
      </c>
      <c r="N19" s="17" t="s">
        <v>403</v>
      </c>
      <c r="O19" s="17" t="s">
        <v>452</v>
      </c>
      <c r="P19" s="17" t="s">
        <v>446</v>
      </c>
      <c r="Q19" s="15"/>
    </row>
    <row r="20" spans="1:17" x14ac:dyDescent="0.25">
      <c r="A20" s="19">
        <v>42958</v>
      </c>
      <c r="B20" s="19" t="s">
        <v>930</v>
      </c>
      <c r="C20" s="20" t="s">
        <v>427</v>
      </c>
      <c r="D20" s="15" t="s">
        <v>440</v>
      </c>
      <c r="E20" s="15" t="s">
        <v>428</v>
      </c>
      <c r="F20" s="20" t="s">
        <v>436</v>
      </c>
      <c r="G20" s="21">
        <v>99.95</v>
      </c>
      <c r="H20" s="143">
        <v>13</v>
      </c>
      <c r="I20" s="142">
        <v>1299.3500000000001</v>
      </c>
      <c r="J20" s="105">
        <v>0.15</v>
      </c>
      <c r="K20" s="105"/>
      <c r="L20" s="42"/>
      <c r="M20" s="127" t="s">
        <v>430</v>
      </c>
      <c r="N20" s="15" t="s">
        <v>424</v>
      </c>
      <c r="O20" s="125"/>
      <c r="P20" s="47"/>
      <c r="Q20" s="15"/>
    </row>
    <row r="21" spans="1:17" x14ac:dyDescent="0.25">
      <c r="A21" s="19">
        <v>42715</v>
      </c>
      <c r="B21" s="19" t="s">
        <v>931</v>
      </c>
      <c r="C21" s="20" t="s">
        <v>427</v>
      </c>
      <c r="D21" s="15" t="s">
        <v>434</v>
      </c>
      <c r="E21" s="15" t="s">
        <v>428</v>
      </c>
      <c r="F21" s="20" t="s">
        <v>429</v>
      </c>
      <c r="G21" s="21">
        <v>79.95</v>
      </c>
      <c r="H21" s="143">
        <v>34</v>
      </c>
      <c r="I21" s="142">
        <v>2718.3</v>
      </c>
      <c r="J21" s="105">
        <v>0.1</v>
      </c>
      <c r="K21" s="105"/>
      <c r="L21" s="42"/>
      <c r="M21" s="127" t="s">
        <v>434</v>
      </c>
      <c r="N21" s="15" t="s">
        <v>424</v>
      </c>
      <c r="O21" s="125"/>
      <c r="P21" s="47"/>
      <c r="Q21" s="15"/>
    </row>
    <row r="22" spans="1:17" x14ac:dyDescent="0.25">
      <c r="A22" s="19">
        <v>42984</v>
      </c>
      <c r="B22" s="19" t="s">
        <v>932</v>
      </c>
      <c r="C22" s="20" t="s">
        <v>8</v>
      </c>
      <c r="D22" s="15" t="s">
        <v>440</v>
      </c>
      <c r="E22" s="15" t="s">
        <v>424</v>
      </c>
      <c r="F22" s="20" t="s">
        <v>438</v>
      </c>
      <c r="G22" s="21">
        <v>169.95</v>
      </c>
      <c r="H22" s="143">
        <v>38</v>
      </c>
      <c r="I22" s="142">
        <v>6458.0999999999995</v>
      </c>
      <c r="J22" s="105">
        <v>0.15</v>
      </c>
      <c r="K22" s="105"/>
      <c r="L22" s="42"/>
      <c r="M22" s="127" t="s">
        <v>426</v>
      </c>
      <c r="N22" s="15" t="s">
        <v>424</v>
      </c>
      <c r="O22" s="125"/>
      <c r="P22" s="47"/>
      <c r="Q22" s="15"/>
    </row>
    <row r="23" spans="1:17" x14ac:dyDescent="0.25">
      <c r="A23" s="19">
        <v>42744</v>
      </c>
      <c r="B23" s="19" t="s">
        <v>933</v>
      </c>
      <c r="C23" s="20" t="s">
        <v>431</v>
      </c>
      <c r="D23" s="15" t="s">
        <v>443</v>
      </c>
      <c r="E23" s="15" t="s">
        <v>424</v>
      </c>
      <c r="F23" s="20" t="s">
        <v>442</v>
      </c>
      <c r="G23" s="21">
        <v>189.95</v>
      </c>
      <c r="H23" s="143">
        <v>39</v>
      </c>
      <c r="I23" s="142">
        <v>7408.0499999999993</v>
      </c>
      <c r="J23" s="105">
        <v>0.2</v>
      </c>
      <c r="K23" s="105"/>
      <c r="L23" s="42"/>
      <c r="M23" s="127" t="s">
        <v>423</v>
      </c>
      <c r="N23" s="15" t="s">
        <v>424</v>
      </c>
      <c r="O23" s="125"/>
      <c r="P23" s="48"/>
    </row>
    <row r="24" spans="1:17" x14ac:dyDescent="0.25">
      <c r="A24" s="19">
        <v>42749</v>
      </c>
      <c r="B24" s="19" t="s">
        <v>934</v>
      </c>
      <c r="C24" s="20" t="s">
        <v>427</v>
      </c>
      <c r="D24" s="15" t="s">
        <v>444</v>
      </c>
      <c r="E24" s="15" t="s">
        <v>428</v>
      </c>
      <c r="F24" s="20" t="s">
        <v>429</v>
      </c>
      <c r="G24" s="21">
        <v>79.95</v>
      </c>
      <c r="H24" s="143">
        <v>2</v>
      </c>
      <c r="I24" s="142">
        <v>159.9</v>
      </c>
      <c r="J24" s="105">
        <v>0.1</v>
      </c>
      <c r="K24" s="105"/>
      <c r="L24" s="42"/>
      <c r="M24" s="127" t="s">
        <v>430</v>
      </c>
      <c r="N24" s="15" t="s">
        <v>428</v>
      </c>
      <c r="O24" s="125"/>
      <c r="P24" s="47"/>
    </row>
    <row r="25" spans="1:17" x14ac:dyDescent="0.25">
      <c r="A25" s="19">
        <v>42770</v>
      </c>
      <c r="B25" s="19" t="s">
        <v>935</v>
      </c>
      <c r="C25" s="20" t="s">
        <v>427</v>
      </c>
      <c r="D25" s="15" t="s">
        <v>430</v>
      </c>
      <c r="E25" s="15" t="s">
        <v>432</v>
      </c>
      <c r="F25" s="20" t="s">
        <v>437</v>
      </c>
      <c r="G25" s="21">
        <v>139.94999999999999</v>
      </c>
      <c r="H25" s="143">
        <v>-43</v>
      </c>
      <c r="I25" s="142">
        <v>-6017.8499999999995</v>
      </c>
      <c r="J25" s="105">
        <v>0.15</v>
      </c>
      <c r="K25" s="105"/>
      <c r="L25" s="42"/>
      <c r="M25" s="127" t="s">
        <v>434</v>
      </c>
      <c r="N25" s="15" t="s">
        <v>428</v>
      </c>
      <c r="O25" s="125"/>
      <c r="P25" s="47"/>
    </row>
    <row r="26" spans="1:17" x14ac:dyDescent="0.25">
      <c r="A26" s="19">
        <v>42803</v>
      </c>
      <c r="B26" s="19" t="s">
        <v>936</v>
      </c>
      <c r="C26" s="20" t="s">
        <v>8</v>
      </c>
      <c r="D26" s="15" t="s">
        <v>445</v>
      </c>
      <c r="E26" s="15" t="s">
        <v>424</v>
      </c>
      <c r="F26" s="20" t="s">
        <v>425</v>
      </c>
      <c r="G26" s="21">
        <v>199.95</v>
      </c>
      <c r="H26" s="143">
        <v>17</v>
      </c>
      <c r="I26" s="142">
        <v>3399.1499999999996</v>
      </c>
      <c r="J26" s="105">
        <v>0.1</v>
      </c>
      <c r="K26" s="105"/>
      <c r="L26" s="42"/>
      <c r="M26" s="127" t="s">
        <v>426</v>
      </c>
      <c r="N26" s="15" t="s">
        <v>428</v>
      </c>
      <c r="O26" s="125"/>
      <c r="P26" s="47"/>
    </row>
    <row r="27" spans="1:17" x14ac:dyDescent="0.25">
      <c r="A27" s="19">
        <v>42849</v>
      </c>
      <c r="B27" s="19" t="s">
        <v>937</v>
      </c>
      <c r="C27" s="20" t="s">
        <v>8</v>
      </c>
      <c r="D27" s="15" t="s">
        <v>445</v>
      </c>
      <c r="E27" s="15" t="s">
        <v>424</v>
      </c>
      <c r="F27" s="20" t="s">
        <v>425</v>
      </c>
      <c r="G27" s="21">
        <v>199.95</v>
      </c>
      <c r="H27" s="143">
        <v>37</v>
      </c>
      <c r="I27" s="142">
        <v>7398.15</v>
      </c>
      <c r="J27" s="105">
        <v>0.1</v>
      </c>
      <c r="K27" s="105"/>
      <c r="L27" s="42"/>
      <c r="M27" s="127" t="s">
        <v>423</v>
      </c>
      <c r="N27" s="15" t="s">
        <v>428</v>
      </c>
      <c r="O27" s="125"/>
      <c r="P27" s="47"/>
    </row>
    <row r="28" spans="1:17" x14ac:dyDescent="0.25">
      <c r="A28" s="19">
        <v>42710</v>
      </c>
      <c r="B28" s="19" t="s">
        <v>938</v>
      </c>
      <c r="C28" s="20" t="s">
        <v>431</v>
      </c>
      <c r="D28" s="15" t="s">
        <v>440</v>
      </c>
      <c r="E28" s="15" t="s">
        <v>424</v>
      </c>
      <c r="F28" s="20" t="s">
        <v>425</v>
      </c>
      <c r="G28" s="21">
        <v>199.95</v>
      </c>
      <c r="H28" s="143">
        <v>7</v>
      </c>
      <c r="I28" s="142">
        <v>1399.6499999999999</v>
      </c>
      <c r="J28" s="105">
        <v>0.1</v>
      </c>
      <c r="K28" s="105"/>
      <c r="L28" s="42"/>
      <c r="M28" s="127" t="s">
        <v>430</v>
      </c>
      <c r="N28" s="15" t="s">
        <v>432</v>
      </c>
      <c r="O28" s="125"/>
      <c r="P28" s="47"/>
    </row>
    <row r="29" spans="1:17" x14ac:dyDescent="0.25">
      <c r="A29" s="19">
        <v>42726</v>
      </c>
      <c r="B29" s="19" t="s">
        <v>939</v>
      </c>
      <c r="C29" s="20" t="s">
        <v>435</v>
      </c>
      <c r="D29" s="15" t="s">
        <v>430</v>
      </c>
      <c r="E29" s="15" t="s">
        <v>428</v>
      </c>
      <c r="F29" s="20" t="s">
        <v>436</v>
      </c>
      <c r="G29" s="21">
        <v>99.95</v>
      </c>
      <c r="H29" s="143">
        <v>-4</v>
      </c>
      <c r="I29" s="142">
        <v>-399.8</v>
      </c>
      <c r="J29" s="105">
        <v>0.15</v>
      </c>
      <c r="K29" s="105"/>
      <c r="L29" s="42"/>
      <c r="M29" s="127" t="s">
        <v>434</v>
      </c>
      <c r="N29" s="15" t="s">
        <v>432</v>
      </c>
      <c r="O29" s="125"/>
      <c r="P29" s="47"/>
    </row>
    <row r="30" spans="1:17" x14ac:dyDescent="0.25">
      <c r="A30" s="19">
        <v>42829</v>
      </c>
      <c r="B30" s="19" t="s">
        <v>940</v>
      </c>
      <c r="C30" s="20" t="s">
        <v>431</v>
      </c>
      <c r="D30" s="15" t="s">
        <v>426</v>
      </c>
      <c r="E30" s="15" t="s">
        <v>428</v>
      </c>
      <c r="F30" s="20" t="s">
        <v>439</v>
      </c>
      <c r="G30" s="21">
        <v>69.95</v>
      </c>
      <c r="H30" s="143">
        <v>45</v>
      </c>
      <c r="I30" s="142">
        <v>3147.75</v>
      </c>
      <c r="J30" s="105">
        <v>0.2</v>
      </c>
      <c r="K30" s="105"/>
      <c r="L30" s="42"/>
      <c r="M30" s="127" t="s">
        <v>426</v>
      </c>
      <c r="N30" s="15" t="s">
        <v>432</v>
      </c>
      <c r="O30" s="125"/>
      <c r="P30" s="47"/>
    </row>
    <row r="31" spans="1:17" x14ac:dyDescent="0.25">
      <c r="A31" s="19">
        <v>42698</v>
      </c>
      <c r="B31" s="19" t="s">
        <v>941</v>
      </c>
      <c r="C31" s="20" t="s">
        <v>8</v>
      </c>
      <c r="D31" s="15" t="s">
        <v>423</v>
      </c>
      <c r="E31" s="15" t="s">
        <v>424</v>
      </c>
      <c r="F31" s="20" t="s">
        <v>442</v>
      </c>
      <c r="G31" s="21">
        <v>189.95</v>
      </c>
      <c r="H31" s="143">
        <v>5</v>
      </c>
      <c r="I31" s="142">
        <v>949.75</v>
      </c>
      <c r="J31" s="105">
        <v>0.2</v>
      </c>
      <c r="K31" s="105"/>
      <c r="L31" s="42"/>
      <c r="M31" s="127" t="s">
        <v>423</v>
      </c>
      <c r="N31" s="15" t="s">
        <v>432</v>
      </c>
      <c r="O31" s="125"/>
      <c r="P31" s="47"/>
    </row>
    <row r="32" spans="1:17" x14ac:dyDescent="0.25">
      <c r="A32" s="19">
        <v>42775</v>
      </c>
      <c r="B32" s="19" t="s">
        <v>942</v>
      </c>
      <c r="C32" s="20" t="s">
        <v>435</v>
      </c>
      <c r="D32" s="15" t="s">
        <v>426</v>
      </c>
      <c r="E32" s="15" t="s">
        <v>432</v>
      </c>
      <c r="F32" s="20" t="s">
        <v>433</v>
      </c>
      <c r="G32" s="21">
        <v>119.95</v>
      </c>
      <c r="H32" s="143">
        <v>23</v>
      </c>
      <c r="I32" s="142">
        <v>2758.85</v>
      </c>
      <c r="J32" s="105">
        <v>0.1</v>
      </c>
      <c r="K32" s="105"/>
      <c r="M32" s="1"/>
      <c r="N32" s="1"/>
    </row>
    <row r="33" spans="1:15" x14ac:dyDescent="0.25">
      <c r="A33" s="19">
        <v>42808</v>
      </c>
      <c r="B33" s="19" t="s">
        <v>943</v>
      </c>
      <c r="C33" s="20" t="s">
        <v>431</v>
      </c>
      <c r="D33" s="15" t="s">
        <v>434</v>
      </c>
      <c r="E33" s="15" t="s">
        <v>432</v>
      </c>
      <c r="F33" s="20" t="s">
        <v>433</v>
      </c>
      <c r="G33" s="21">
        <v>119.95</v>
      </c>
      <c r="H33" s="143">
        <v>37</v>
      </c>
      <c r="I33" s="142">
        <v>4438.1500000000005</v>
      </c>
      <c r="J33" s="105">
        <v>0.1</v>
      </c>
      <c r="K33" s="105"/>
      <c r="M33" s="1"/>
      <c r="N33" s="1"/>
    </row>
    <row r="34" spans="1:15" x14ac:dyDescent="0.25">
      <c r="A34" s="19">
        <v>42844</v>
      </c>
      <c r="B34" s="19" t="s">
        <v>944</v>
      </c>
      <c r="C34" s="20" t="s">
        <v>431</v>
      </c>
      <c r="D34" s="15" t="s">
        <v>423</v>
      </c>
      <c r="E34" s="15" t="s">
        <v>428</v>
      </c>
      <c r="F34" s="20" t="s">
        <v>436</v>
      </c>
      <c r="G34" s="21">
        <v>99.95</v>
      </c>
      <c r="H34" s="143">
        <v>-20</v>
      </c>
      <c r="I34" s="142">
        <v>-1999</v>
      </c>
      <c r="J34" s="105">
        <v>0.15</v>
      </c>
      <c r="K34" s="105"/>
      <c r="M34" s="1"/>
      <c r="N34" s="1"/>
    </row>
    <row r="35" spans="1:15" x14ac:dyDescent="0.25">
      <c r="A35" s="19">
        <v>42940</v>
      </c>
      <c r="B35" s="19" t="s">
        <v>945</v>
      </c>
      <c r="C35" s="20" t="s">
        <v>8</v>
      </c>
      <c r="D35" s="15" t="s">
        <v>445</v>
      </c>
      <c r="E35" s="15" t="s">
        <v>424</v>
      </c>
      <c r="F35" s="20" t="s">
        <v>438</v>
      </c>
      <c r="G35" s="21">
        <v>169.95</v>
      </c>
      <c r="H35" s="143">
        <v>41</v>
      </c>
      <c r="I35" s="142">
        <v>6967.95</v>
      </c>
      <c r="J35" s="105">
        <v>0.15</v>
      </c>
      <c r="K35" s="105"/>
      <c r="M35" s="1"/>
      <c r="N35" s="1"/>
    </row>
    <row r="36" spans="1:15" x14ac:dyDescent="0.25">
      <c r="A36" s="19">
        <v>42866</v>
      </c>
      <c r="B36" s="19" t="s">
        <v>946</v>
      </c>
      <c r="C36" s="20" t="s">
        <v>435</v>
      </c>
      <c r="D36" s="15" t="s">
        <v>443</v>
      </c>
      <c r="E36" s="15" t="s">
        <v>428</v>
      </c>
      <c r="F36" s="20" t="s">
        <v>439</v>
      </c>
      <c r="G36" s="21">
        <v>69.95</v>
      </c>
      <c r="H36" s="143">
        <v>17</v>
      </c>
      <c r="I36" s="142">
        <v>1189.1500000000001</v>
      </c>
      <c r="J36" s="105">
        <v>0.2</v>
      </c>
      <c r="K36" s="105"/>
      <c r="L36" s="42"/>
      <c r="M36"/>
      <c r="N36"/>
      <c r="O36"/>
    </row>
    <row r="37" spans="1:15" x14ac:dyDescent="0.25">
      <c r="A37" s="19">
        <v>42953</v>
      </c>
      <c r="B37" s="19" t="s">
        <v>947</v>
      </c>
      <c r="C37" s="20" t="s">
        <v>427</v>
      </c>
      <c r="D37" s="15" t="s">
        <v>440</v>
      </c>
      <c r="E37" s="15" t="s">
        <v>424</v>
      </c>
      <c r="F37" s="20" t="s">
        <v>425</v>
      </c>
      <c r="G37" s="21">
        <v>199.95</v>
      </c>
      <c r="H37" s="143">
        <v>36</v>
      </c>
      <c r="I37" s="142">
        <v>7198.2</v>
      </c>
      <c r="J37" s="105">
        <v>0.1</v>
      </c>
      <c r="K37" s="105"/>
      <c r="L37" s="42"/>
      <c r="M37"/>
      <c r="N37"/>
      <c r="O37"/>
    </row>
    <row r="38" spans="1:15" x14ac:dyDescent="0.25">
      <c r="A38" s="19">
        <v>42700</v>
      </c>
      <c r="B38" s="19" t="s">
        <v>948</v>
      </c>
      <c r="C38" s="20" t="s">
        <v>427</v>
      </c>
      <c r="D38" s="15" t="s">
        <v>423</v>
      </c>
      <c r="E38" s="15" t="s">
        <v>428</v>
      </c>
      <c r="F38" s="20" t="s">
        <v>429</v>
      </c>
      <c r="G38" s="21">
        <v>79.95</v>
      </c>
      <c r="H38" s="143">
        <v>37</v>
      </c>
      <c r="I38" s="142">
        <v>2958.15</v>
      </c>
      <c r="J38" s="105">
        <v>0.1</v>
      </c>
      <c r="K38" s="105"/>
      <c r="L38" s="42"/>
      <c r="M38"/>
      <c r="N38"/>
      <c r="O38"/>
    </row>
    <row r="39" spans="1:15" x14ac:dyDescent="0.25">
      <c r="A39" s="19">
        <v>42739</v>
      </c>
      <c r="B39" s="19" t="s">
        <v>949</v>
      </c>
      <c r="C39" s="20" t="s">
        <v>431</v>
      </c>
      <c r="D39" s="15" t="s">
        <v>426</v>
      </c>
      <c r="E39" s="15" t="s">
        <v>432</v>
      </c>
      <c r="F39" s="20" t="s">
        <v>437</v>
      </c>
      <c r="G39" s="21">
        <v>139.94999999999999</v>
      </c>
      <c r="H39" s="143">
        <v>-5</v>
      </c>
      <c r="I39" s="142">
        <v>-699.75</v>
      </c>
      <c r="J39" s="105">
        <v>0.15</v>
      </c>
      <c r="K39" s="105"/>
      <c r="L39" s="42"/>
      <c r="M39"/>
      <c r="N39"/>
      <c r="O39"/>
    </row>
    <row r="40" spans="1:15" x14ac:dyDescent="0.25">
      <c r="A40" s="19">
        <v>42754</v>
      </c>
      <c r="B40" s="19" t="s">
        <v>950</v>
      </c>
      <c r="C40" s="20" t="s">
        <v>8</v>
      </c>
      <c r="D40" s="15" t="s">
        <v>430</v>
      </c>
      <c r="E40" s="15" t="s">
        <v>424</v>
      </c>
      <c r="F40" s="20" t="s">
        <v>425</v>
      </c>
      <c r="G40" s="21">
        <v>199.95</v>
      </c>
      <c r="H40" s="143">
        <v>-9</v>
      </c>
      <c r="I40" s="142">
        <v>-1799.55</v>
      </c>
      <c r="J40" s="105">
        <v>0.1</v>
      </c>
      <c r="K40" s="105"/>
      <c r="L40" s="42"/>
      <c r="M40"/>
      <c r="N40"/>
      <c r="O40"/>
    </row>
    <row r="41" spans="1:15" x14ac:dyDescent="0.25">
      <c r="A41" s="19">
        <v>43004</v>
      </c>
      <c r="B41" s="19" t="s">
        <v>951</v>
      </c>
      <c r="C41" s="20" t="s">
        <v>435</v>
      </c>
      <c r="D41" s="15" t="s">
        <v>434</v>
      </c>
      <c r="E41" s="15" t="s">
        <v>428</v>
      </c>
      <c r="F41" s="20" t="s">
        <v>429</v>
      </c>
      <c r="G41" s="21">
        <v>79.95</v>
      </c>
      <c r="H41" s="143">
        <v>3</v>
      </c>
      <c r="I41" s="142">
        <v>239.85000000000002</v>
      </c>
      <c r="J41" s="105">
        <v>0.1</v>
      </c>
      <c r="K41" s="105"/>
      <c r="L41" s="42"/>
      <c r="M41"/>
      <c r="N41"/>
      <c r="O41"/>
    </row>
    <row r="42" spans="1:15" x14ac:dyDescent="0.25">
      <c r="A42" s="19">
        <v>42913</v>
      </c>
      <c r="B42" s="19" t="s">
        <v>952</v>
      </c>
      <c r="C42" s="20" t="s">
        <v>427</v>
      </c>
      <c r="D42" s="15" t="s">
        <v>440</v>
      </c>
      <c r="E42" s="15" t="s">
        <v>432</v>
      </c>
      <c r="F42" s="20" t="s">
        <v>441</v>
      </c>
      <c r="G42" s="21">
        <v>129.94999999999999</v>
      </c>
      <c r="H42" s="143">
        <v>24</v>
      </c>
      <c r="I42" s="142">
        <v>3118.7999999999997</v>
      </c>
      <c r="J42" s="105">
        <v>0.2</v>
      </c>
      <c r="K42" s="105"/>
      <c r="L42" s="42"/>
      <c r="M42"/>
      <c r="N42"/>
      <c r="O42"/>
    </row>
    <row r="43" spans="1:15" x14ac:dyDescent="0.25">
      <c r="A43" s="19">
        <v>42958</v>
      </c>
      <c r="B43" s="19" t="s">
        <v>953</v>
      </c>
      <c r="C43" s="20" t="s">
        <v>427</v>
      </c>
      <c r="D43" s="15" t="s">
        <v>440</v>
      </c>
      <c r="E43" s="15" t="s">
        <v>432</v>
      </c>
      <c r="F43" s="20" t="s">
        <v>441</v>
      </c>
      <c r="G43" s="21">
        <v>129.94999999999999</v>
      </c>
      <c r="H43" s="143">
        <v>-3</v>
      </c>
      <c r="I43" s="142">
        <v>-389.84999999999997</v>
      </c>
      <c r="J43" s="105">
        <v>0.2</v>
      </c>
      <c r="K43" s="105"/>
      <c r="L43" s="42"/>
      <c r="M43"/>
      <c r="N43"/>
      <c r="O43"/>
    </row>
    <row r="44" spans="1:15" x14ac:dyDescent="0.25">
      <c r="A44" s="19">
        <v>42715</v>
      </c>
      <c r="B44" s="19" t="s">
        <v>954</v>
      </c>
      <c r="C44" s="20" t="s">
        <v>431</v>
      </c>
      <c r="D44" s="15" t="s">
        <v>423</v>
      </c>
      <c r="E44" s="15" t="s">
        <v>424</v>
      </c>
      <c r="F44" s="20" t="s">
        <v>442</v>
      </c>
      <c r="G44" s="21">
        <v>189.95</v>
      </c>
      <c r="H44" s="143">
        <v>45</v>
      </c>
      <c r="I44" s="142">
        <v>8547.75</v>
      </c>
      <c r="J44" s="105">
        <v>0.2</v>
      </c>
      <c r="K44" s="105"/>
      <c r="L44" s="42"/>
      <c r="M44"/>
      <c r="N44"/>
      <c r="O44"/>
    </row>
    <row r="45" spans="1:15" x14ac:dyDescent="0.25">
      <c r="A45" s="19">
        <v>42984</v>
      </c>
      <c r="B45" s="19" t="s">
        <v>955</v>
      </c>
      <c r="C45" s="20" t="s">
        <v>8</v>
      </c>
      <c r="D45" s="15" t="s">
        <v>426</v>
      </c>
      <c r="E45" s="15" t="s">
        <v>424</v>
      </c>
      <c r="F45" s="20" t="s">
        <v>438</v>
      </c>
      <c r="G45" s="21">
        <v>169.95</v>
      </c>
      <c r="H45" s="143">
        <v>39</v>
      </c>
      <c r="I45" s="142">
        <v>6628.0499999999993</v>
      </c>
      <c r="J45" s="105">
        <v>0.15</v>
      </c>
      <c r="K45" s="105"/>
      <c r="L45" s="42"/>
      <c r="M45"/>
      <c r="N45"/>
      <c r="O45"/>
    </row>
    <row r="46" spans="1:15" x14ac:dyDescent="0.25">
      <c r="A46" s="19">
        <v>42744</v>
      </c>
      <c r="B46" s="19" t="s">
        <v>956</v>
      </c>
      <c r="C46" s="20" t="s">
        <v>435</v>
      </c>
      <c r="D46" s="15" t="s">
        <v>430</v>
      </c>
      <c r="E46" s="15" t="s">
        <v>424</v>
      </c>
      <c r="F46" s="20" t="s">
        <v>425</v>
      </c>
      <c r="G46" s="21">
        <v>199.95</v>
      </c>
      <c r="H46" s="143">
        <v>1</v>
      </c>
      <c r="I46" s="142">
        <v>199.95</v>
      </c>
      <c r="J46" s="105">
        <v>0.1</v>
      </c>
      <c r="K46" s="105"/>
      <c r="L46" s="42"/>
      <c r="M46"/>
      <c r="N46"/>
      <c r="O46"/>
    </row>
    <row r="47" spans="1:15" x14ac:dyDescent="0.25">
      <c r="A47" s="19">
        <v>42749</v>
      </c>
      <c r="B47" s="19" t="s">
        <v>957</v>
      </c>
      <c r="C47" s="20" t="s">
        <v>431</v>
      </c>
      <c r="D47" s="15" t="s">
        <v>444</v>
      </c>
      <c r="E47" s="15" t="s">
        <v>428</v>
      </c>
      <c r="F47" s="20" t="s">
        <v>429</v>
      </c>
      <c r="G47" s="21">
        <v>79.95</v>
      </c>
      <c r="H47" s="143">
        <v>-47</v>
      </c>
      <c r="I47" s="142">
        <v>-3757.65</v>
      </c>
      <c r="J47" s="105">
        <v>0.1</v>
      </c>
      <c r="K47" s="105"/>
      <c r="L47" s="42"/>
      <c r="M47"/>
      <c r="N47"/>
      <c r="O47"/>
    </row>
    <row r="48" spans="1:15" x14ac:dyDescent="0.25">
      <c r="A48" s="19">
        <v>43004</v>
      </c>
      <c r="B48" s="19" t="s">
        <v>926</v>
      </c>
      <c r="C48" s="20" t="s">
        <v>8</v>
      </c>
      <c r="D48" s="15" t="s">
        <v>434</v>
      </c>
      <c r="E48" s="15" t="s">
        <v>428</v>
      </c>
      <c r="F48" s="20" t="s">
        <v>436</v>
      </c>
      <c r="G48" s="21">
        <v>99.95</v>
      </c>
      <c r="H48" s="143">
        <v>44</v>
      </c>
      <c r="I48" s="142">
        <v>4397.8</v>
      </c>
      <c r="J48" s="105">
        <v>0.15</v>
      </c>
      <c r="K48" s="105"/>
      <c r="L48" s="42"/>
      <c r="M48"/>
      <c r="N48"/>
      <c r="O48"/>
    </row>
    <row r="49" spans="1:18" x14ac:dyDescent="0.25">
      <c r="A49" s="19">
        <v>42913</v>
      </c>
      <c r="B49" s="19" t="s">
        <v>958</v>
      </c>
      <c r="C49" s="20" t="s">
        <v>435</v>
      </c>
      <c r="D49" s="15" t="s">
        <v>440</v>
      </c>
      <c r="E49" s="15" t="s">
        <v>432</v>
      </c>
      <c r="F49" s="20" t="s">
        <v>433</v>
      </c>
      <c r="G49" s="21">
        <v>119.95</v>
      </c>
      <c r="H49" s="143">
        <v>15</v>
      </c>
      <c r="I49" s="142">
        <v>1799.25</v>
      </c>
      <c r="J49" s="105">
        <v>0.1</v>
      </c>
      <c r="K49" s="105"/>
      <c r="L49" s="42"/>
      <c r="M49"/>
      <c r="N49"/>
      <c r="O49"/>
    </row>
    <row r="50" spans="1:18" x14ac:dyDescent="0.25">
      <c r="A50" s="19">
        <v>42958</v>
      </c>
      <c r="B50" s="19" t="s">
        <v>959</v>
      </c>
      <c r="C50" s="20" t="s">
        <v>435</v>
      </c>
      <c r="D50" s="15" t="s">
        <v>440</v>
      </c>
      <c r="E50" s="15" t="s">
        <v>432</v>
      </c>
      <c r="F50" s="20" t="s">
        <v>433</v>
      </c>
      <c r="G50" s="21">
        <v>119.95</v>
      </c>
      <c r="H50" s="143">
        <v>39</v>
      </c>
      <c r="I50" s="142">
        <v>4678.05</v>
      </c>
      <c r="J50" s="105">
        <v>0.1</v>
      </c>
      <c r="K50" s="105"/>
      <c r="L50" s="42"/>
      <c r="M50"/>
      <c r="N50"/>
      <c r="O50"/>
    </row>
    <row r="51" spans="1:18" x14ac:dyDescent="0.25">
      <c r="A51" s="19">
        <v>42700</v>
      </c>
      <c r="B51" s="19" t="s">
        <v>960</v>
      </c>
      <c r="C51" s="20" t="s">
        <v>435</v>
      </c>
      <c r="D51" s="15" t="s">
        <v>443</v>
      </c>
      <c r="E51" s="15" t="s">
        <v>432</v>
      </c>
      <c r="F51" s="20" t="s">
        <v>441</v>
      </c>
      <c r="G51" s="21">
        <v>129.94999999999999</v>
      </c>
      <c r="H51" s="143">
        <v>43</v>
      </c>
      <c r="I51" s="142" t="s">
        <v>1045</v>
      </c>
      <c r="J51" s="105">
        <v>0.2</v>
      </c>
      <c r="K51" s="105"/>
      <c r="L51" s="42"/>
      <c r="M51"/>
      <c r="N51"/>
      <c r="O51"/>
    </row>
    <row r="52" spans="1:18" x14ac:dyDescent="0.25">
      <c r="O52"/>
      <c r="P52"/>
      <c r="Q52"/>
    </row>
    <row r="53" spans="1:18" x14ac:dyDescent="0.25">
      <c r="O53"/>
      <c r="P53"/>
      <c r="Q53"/>
    </row>
    <row r="54" spans="1:18" x14ac:dyDescent="0.25">
      <c r="O54"/>
      <c r="P54"/>
      <c r="Q54"/>
    </row>
    <row r="55" spans="1:18" x14ac:dyDescent="0.25">
      <c r="O55"/>
      <c r="P55"/>
      <c r="Q55"/>
    </row>
    <row r="56" spans="1:18" x14ac:dyDescent="0.25">
      <c r="O56"/>
      <c r="P56"/>
      <c r="Q56"/>
    </row>
    <row r="57" spans="1:18" x14ac:dyDescent="0.25">
      <c r="O57"/>
      <c r="P57"/>
      <c r="Q57"/>
    </row>
    <row r="58" spans="1:18" x14ac:dyDescent="0.25">
      <c r="O58"/>
      <c r="P58"/>
      <c r="Q58"/>
    </row>
    <row r="59" spans="1:18" x14ac:dyDescent="0.25">
      <c r="O59"/>
      <c r="P59"/>
      <c r="Q59"/>
    </row>
    <row r="60" spans="1:18" x14ac:dyDescent="0.25">
      <c r="O60"/>
      <c r="P60"/>
      <c r="Q60"/>
    </row>
    <row r="61" spans="1:18" x14ac:dyDescent="0.25">
      <c r="O61"/>
      <c r="P61"/>
      <c r="Q61"/>
    </row>
    <row r="62" spans="1:18" x14ac:dyDescent="0.25">
      <c r="O62"/>
      <c r="P62"/>
      <c r="Q62"/>
    </row>
    <row r="63" spans="1:18" x14ac:dyDescent="0.25">
      <c r="O63"/>
      <c r="P63"/>
      <c r="Q63"/>
      <c r="R63"/>
    </row>
    <row r="64" spans="1:18" x14ac:dyDescent="0.25">
      <c r="O64"/>
      <c r="P64"/>
      <c r="Q64"/>
      <c r="R64"/>
    </row>
    <row r="65" spans="15:18" x14ac:dyDescent="0.25">
      <c r="O65"/>
      <c r="P65"/>
      <c r="Q65"/>
      <c r="R65"/>
    </row>
    <row r="66" spans="15:18" x14ac:dyDescent="0.25">
      <c r="O66"/>
      <c r="P66"/>
      <c r="Q66"/>
      <c r="R66"/>
    </row>
    <row r="67" spans="15:18" x14ac:dyDescent="0.25">
      <c r="O67"/>
      <c r="P67"/>
      <c r="Q67"/>
      <c r="R67"/>
    </row>
    <row r="68" spans="15:18" x14ac:dyDescent="0.25">
      <c r="O68"/>
      <c r="P68"/>
      <c r="Q68"/>
      <c r="R68"/>
    </row>
    <row r="69" spans="15:18" x14ac:dyDescent="0.25">
      <c r="O69"/>
      <c r="P69"/>
      <c r="Q69"/>
      <c r="R69"/>
    </row>
    <row r="70" spans="15:18" x14ac:dyDescent="0.25">
      <c r="O70"/>
      <c r="P70"/>
      <c r="Q70"/>
      <c r="R70"/>
    </row>
    <row r="71" spans="15:18" x14ac:dyDescent="0.25">
      <c r="O71"/>
      <c r="P71"/>
      <c r="Q71"/>
      <c r="R71"/>
    </row>
    <row r="72" spans="15:18" x14ac:dyDescent="0.25">
      <c r="O72"/>
      <c r="P72"/>
      <c r="Q72"/>
      <c r="R72"/>
    </row>
    <row r="73" spans="15:18" x14ac:dyDescent="0.25">
      <c r="O73"/>
      <c r="P73"/>
      <c r="Q73"/>
      <c r="R73"/>
    </row>
  </sheetData>
  <sortState xmlns:xlrd2="http://schemas.microsoft.com/office/spreadsheetml/2017/richdata2" ref="L20:O31">
    <sortCondition ref="M20"/>
  </sortState>
  <phoneticPr fontId="38" type="noConversion"/>
  <conditionalFormatting sqref="B2:B51">
    <cfRule type="duplicateValues" dxfId="0" priority="1"/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2"/>
  <sheetViews>
    <sheetView showGridLines="0" zoomScale="131" workbookViewId="0">
      <selection activeCell="D12" sqref="D12"/>
    </sheetView>
  </sheetViews>
  <sheetFormatPr defaultRowHeight="15" x14ac:dyDescent="0.25"/>
  <cols>
    <col min="2" max="2" width="9.5703125" bestFit="1" customWidth="1"/>
    <col min="3" max="3" width="11" bestFit="1" customWidth="1"/>
    <col min="4" max="4" width="13.140625" bestFit="1" customWidth="1"/>
    <col min="5" max="5" width="16.42578125" bestFit="1" customWidth="1"/>
    <col min="12" max="12" width="9.5703125" bestFit="1" customWidth="1"/>
    <col min="13" max="13" width="11" bestFit="1" customWidth="1"/>
    <col min="14" max="14" width="13.140625" bestFit="1" customWidth="1"/>
    <col min="15" max="15" width="6" bestFit="1" customWidth="1"/>
  </cols>
  <sheetData>
    <row r="1" spans="2:13" ht="16.5" thickBot="1" x14ac:dyDescent="0.3">
      <c r="B1" s="150" t="s">
        <v>404</v>
      </c>
      <c r="C1" s="151"/>
      <c r="D1" s="152"/>
    </row>
    <row r="2" spans="2:13" ht="16.5" thickBot="1" x14ac:dyDescent="0.3">
      <c r="B2" s="90" t="s">
        <v>403</v>
      </c>
      <c r="C2" s="90" t="s">
        <v>405</v>
      </c>
      <c r="D2" s="90" t="s">
        <v>406</v>
      </c>
      <c r="E2" s="10" t="s">
        <v>459</v>
      </c>
      <c r="G2" s="10" t="s">
        <v>448</v>
      </c>
      <c r="L2" s="10" t="s">
        <v>447</v>
      </c>
    </row>
    <row r="3" spans="2:13" x14ac:dyDescent="0.25">
      <c r="B3" s="3" t="s">
        <v>407</v>
      </c>
      <c r="C3" s="12">
        <v>100</v>
      </c>
      <c r="D3" s="12">
        <v>143</v>
      </c>
      <c r="E3">
        <f>C3*D3</f>
        <v>14300</v>
      </c>
      <c r="G3" s="9">
        <v>0.02</v>
      </c>
      <c r="H3">
        <f>E3*G3</f>
        <v>286</v>
      </c>
      <c r="M3">
        <f>L3*G3</f>
        <v>0</v>
      </c>
    </row>
    <row r="4" spans="2:13" x14ac:dyDescent="0.25">
      <c r="B4" s="3" t="s">
        <v>408</v>
      </c>
      <c r="C4" s="3">
        <v>50</v>
      </c>
      <c r="D4" s="3">
        <v>73</v>
      </c>
      <c r="E4">
        <f t="shared" ref="E4:E6" si="0">C4*D4</f>
        <v>3650</v>
      </c>
      <c r="G4" s="9">
        <v>0.03</v>
      </c>
      <c r="H4">
        <f t="shared" ref="H4:H6" si="1">E4*G4</f>
        <v>109.5</v>
      </c>
      <c r="M4">
        <f>L4*G4</f>
        <v>0</v>
      </c>
    </row>
    <row r="5" spans="2:13" x14ac:dyDescent="0.25">
      <c r="B5" s="3" t="s">
        <v>409</v>
      </c>
      <c r="C5" s="3">
        <v>200</v>
      </c>
      <c r="D5" s="3">
        <v>65</v>
      </c>
      <c r="E5">
        <f t="shared" si="0"/>
        <v>13000</v>
      </c>
      <c r="G5" s="9">
        <v>0.05</v>
      </c>
      <c r="H5">
        <f t="shared" si="1"/>
        <v>650</v>
      </c>
      <c r="M5">
        <f>L5*G5</f>
        <v>0</v>
      </c>
    </row>
    <row r="6" spans="2:13" x14ac:dyDescent="0.25">
      <c r="B6" s="3" t="s">
        <v>410</v>
      </c>
      <c r="C6" s="3">
        <v>250</v>
      </c>
      <c r="D6" s="3">
        <v>133</v>
      </c>
      <c r="E6">
        <f t="shared" si="0"/>
        <v>33250</v>
      </c>
      <c r="G6" s="9">
        <v>0.01</v>
      </c>
      <c r="H6">
        <f t="shared" si="1"/>
        <v>332.5</v>
      </c>
      <c r="M6">
        <f>L6*G6</f>
        <v>0</v>
      </c>
    </row>
    <row r="8" spans="2:13" x14ac:dyDescent="0.25">
      <c r="E8">
        <f>SUM(E3:E7)</f>
        <v>64200</v>
      </c>
      <c r="H8">
        <f>SUM(H3:H7)</f>
        <v>1378</v>
      </c>
      <c r="L8">
        <f>SUM(L3:L7)</f>
        <v>0</v>
      </c>
      <c r="M8">
        <f>SUM(M3:M7)</f>
        <v>0</v>
      </c>
    </row>
    <row r="10" spans="2:13" x14ac:dyDescent="0.25">
      <c r="C10" s="2" t="s">
        <v>411</v>
      </c>
      <c r="D10" s="50">
        <f>SUMPRODUCT(C3:C6,D3:D6)</f>
        <v>64200</v>
      </c>
    </row>
    <row r="12" spans="2:13" x14ac:dyDescent="0.25">
      <c r="D12">
        <f>SUMPRODUCT(C3:C6,D3:D6,G3:G6)</f>
        <v>1378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4D57-5CD6-4918-AC78-38590DAD869D}">
  <sheetPr>
    <outlinePr summaryBelow="0"/>
  </sheetPr>
  <dimension ref="A1:K49"/>
  <sheetViews>
    <sheetView showGridLines="0" zoomScale="113" workbookViewId="0">
      <selection activeCell="D28" sqref="D28"/>
    </sheetView>
  </sheetViews>
  <sheetFormatPr defaultColWidth="9.140625" defaultRowHeight="15" outlineLevelRow="1" x14ac:dyDescent="0.25"/>
  <cols>
    <col min="1" max="1" width="3.85546875" style="52" customWidth="1"/>
    <col min="2" max="2" width="19.42578125" style="52" customWidth="1"/>
    <col min="3" max="3" width="21.5703125" style="52" customWidth="1"/>
    <col min="4" max="4" width="45.140625" style="52" customWidth="1"/>
    <col min="5" max="5" width="9.85546875" style="52" bestFit="1" customWidth="1"/>
    <col min="6" max="6" width="12.140625" style="52" customWidth="1"/>
    <col min="7" max="7" width="9.140625" style="52" bestFit="1" customWidth="1"/>
    <col min="8" max="8" width="10.140625" style="52" customWidth="1"/>
    <col min="9" max="10" width="11.140625" style="52" customWidth="1"/>
    <col min="11" max="16384" width="9.140625" style="52"/>
  </cols>
  <sheetData>
    <row r="1" spans="1:11" ht="15.75" thickBot="1" x14ac:dyDescent="0.3"/>
    <row r="2" spans="1:11" ht="45.75" customHeight="1" thickBot="1" x14ac:dyDescent="0.3">
      <c r="B2" s="153" t="s">
        <v>975</v>
      </c>
      <c r="C2" s="154"/>
      <c r="D2" s="154"/>
      <c r="F2" s="79">
        <f ca="1">TODAY()</f>
        <v>45462</v>
      </c>
      <c r="K2" s="53"/>
    </row>
    <row r="3" spans="1:11" ht="15.75" outlineLevel="1" x14ac:dyDescent="0.25">
      <c r="B3" s="155" t="s">
        <v>976</v>
      </c>
      <c r="C3" s="155"/>
      <c r="D3" s="155"/>
    </row>
    <row r="4" spans="1:11" ht="16.5" outlineLevel="1" thickBot="1" x14ac:dyDescent="0.3">
      <c r="B4" s="54"/>
    </row>
    <row r="5" spans="1:11" outlineLevel="1" x14ac:dyDescent="0.25">
      <c r="B5" s="55" t="s">
        <v>972</v>
      </c>
      <c r="C5" s="56" t="s">
        <v>973</v>
      </c>
      <c r="D5" s="57" t="s">
        <v>974</v>
      </c>
    </row>
    <row r="6" spans="1:11" outlineLevel="1" x14ac:dyDescent="0.25">
      <c r="B6" s="58">
        <v>43172</v>
      </c>
      <c r="C6" s="59">
        <v>43188</v>
      </c>
      <c r="D6" s="82">
        <f>_xlfn.DAYS(C6,B6)</f>
        <v>16</v>
      </c>
    </row>
    <row r="7" spans="1:11" ht="15.75" outlineLevel="1" thickBot="1" x14ac:dyDescent="0.3">
      <c r="B7" s="61">
        <v>43172</v>
      </c>
      <c r="C7" s="62">
        <v>43188</v>
      </c>
      <c r="D7" s="83">
        <f>C7-B7</f>
        <v>16</v>
      </c>
    </row>
    <row r="8" spans="1:11" outlineLevel="1" x14ac:dyDescent="0.25">
      <c r="B8" s="86"/>
      <c r="C8" s="86"/>
      <c r="D8" s="87"/>
    </row>
    <row r="9" spans="1:11" ht="15.75" thickBot="1" x14ac:dyDescent="0.3">
      <c r="A9" s="84"/>
      <c r="B9" s="84"/>
      <c r="C9" s="84"/>
      <c r="D9" s="84"/>
      <c r="E9" s="84"/>
      <c r="F9" s="84"/>
      <c r="G9" s="84"/>
      <c r="I9" s="64"/>
    </row>
    <row r="10" spans="1:11" ht="62.1" customHeight="1" thickBot="1" x14ac:dyDescent="0.3">
      <c r="B10" s="156" t="s">
        <v>977</v>
      </c>
      <c r="C10" s="157"/>
      <c r="D10" s="157"/>
    </row>
    <row r="11" spans="1:11" ht="15.75" outlineLevel="1" x14ac:dyDescent="0.25">
      <c r="B11" s="155" t="s">
        <v>978</v>
      </c>
      <c r="C11" s="155"/>
      <c r="D11" s="155"/>
    </row>
    <row r="12" spans="1:11" ht="15.75" outlineLevel="1" thickBot="1" x14ac:dyDescent="0.3">
      <c r="B12" s="65"/>
    </row>
    <row r="13" spans="1:11" outlineLevel="1" x14ac:dyDescent="0.25">
      <c r="B13" s="55" t="s">
        <v>972</v>
      </c>
      <c r="C13" s="56" t="s">
        <v>973</v>
      </c>
      <c r="D13" s="57" t="s">
        <v>974</v>
      </c>
      <c r="F13" s="66" t="s">
        <v>969</v>
      </c>
    </row>
    <row r="14" spans="1:11" outlineLevel="1" x14ac:dyDescent="0.25">
      <c r="B14" s="67">
        <v>43172</v>
      </c>
      <c r="C14" s="68">
        <v>43188</v>
      </c>
      <c r="D14" s="82">
        <f>NETWORKDAYS(B14,C14,F14:F15)</f>
        <v>11</v>
      </c>
      <c r="F14" s="69">
        <v>43181</v>
      </c>
    </row>
    <row r="15" spans="1:11" ht="15.75" outlineLevel="1" thickBot="1" x14ac:dyDescent="0.3">
      <c r="B15" s="67">
        <v>43172</v>
      </c>
      <c r="C15" s="68">
        <v>43188</v>
      </c>
      <c r="D15" s="82">
        <f>NETWORKDAYS.INTL(B15,C15)</f>
        <v>13</v>
      </c>
      <c r="F15" s="70">
        <v>43185</v>
      </c>
    </row>
    <row r="16" spans="1:11" ht="15.75" outlineLevel="1" thickBot="1" x14ac:dyDescent="0.3">
      <c r="B16" s="71">
        <v>43172</v>
      </c>
      <c r="C16" s="72">
        <v>43188</v>
      </c>
      <c r="D16" s="83">
        <f>NETWORKDAYS.INTL(B16,C16,"1010100",F14:F15)</f>
        <v>9</v>
      </c>
    </row>
    <row r="17" spans="1:8" ht="15.75" outlineLevel="1" thickBot="1" x14ac:dyDescent="0.3"/>
    <row r="18" spans="1:8" outlineLevel="1" x14ac:dyDescent="0.25">
      <c r="B18" s="73" t="s">
        <v>979</v>
      </c>
      <c r="C18" s="74" t="s">
        <v>980</v>
      </c>
      <c r="D18" s="74" t="s">
        <v>981</v>
      </c>
      <c r="E18" s="74" t="s">
        <v>982</v>
      </c>
      <c r="F18" s="74" t="s">
        <v>983</v>
      </c>
      <c r="G18" s="74" t="s">
        <v>984</v>
      </c>
      <c r="H18" s="75" t="s">
        <v>985</v>
      </c>
    </row>
    <row r="19" spans="1:8" ht="15.75" outlineLevel="1" thickBot="1" x14ac:dyDescent="0.3">
      <c r="B19" s="76">
        <v>1</v>
      </c>
      <c r="C19" s="63">
        <v>0</v>
      </c>
      <c r="D19" s="63">
        <v>1</v>
      </c>
      <c r="E19" s="63">
        <v>0</v>
      </c>
      <c r="F19" s="63">
        <v>1</v>
      </c>
      <c r="G19" s="63">
        <v>0</v>
      </c>
      <c r="H19" s="77">
        <v>0</v>
      </c>
    </row>
    <row r="20" spans="1:8" outlineLevel="1" x14ac:dyDescent="0.25">
      <c r="B20" s="85"/>
      <c r="C20" s="85"/>
      <c r="D20" s="85"/>
      <c r="E20" s="85"/>
      <c r="F20" s="85"/>
      <c r="G20" s="85"/>
      <c r="H20" s="85"/>
    </row>
    <row r="21" spans="1:8" ht="18" customHeight="1" thickBot="1" x14ac:dyDescent="0.3">
      <c r="A21" s="84"/>
      <c r="B21" s="84"/>
      <c r="C21" s="84"/>
      <c r="D21" s="84"/>
      <c r="E21" s="84"/>
      <c r="F21" s="84"/>
      <c r="G21" s="84"/>
    </row>
    <row r="22" spans="1:8" ht="42" customHeight="1" outlineLevel="1" thickBot="1" x14ac:dyDescent="0.3">
      <c r="B22" s="156" t="s">
        <v>986</v>
      </c>
      <c r="C22" s="157"/>
      <c r="D22" s="157"/>
    </row>
    <row r="23" spans="1:8" ht="15.75" outlineLevel="1" x14ac:dyDescent="0.25">
      <c r="B23" s="155" t="s">
        <v>987</v>
      </c>
      <c r="C23" s="155"/>
      <c r="D23" s="155"/>
    </row>
    <row r="24" spans="1:8" ht="15.75" outlineLevel="1" thickBot="1" x14ac:dyDescent="0.3"/>
    <row r="25" spans="1:8" outlineLevel="1" x14ac:dyDescent="0.25">
      <c r="B25" s="55" t="s">
        <v>972</v>
      </c>
      <c r="C25" s="56" t="s">
        <v>988</v>
      </c>
      <c r="D25" s="78" t="s">
        <v>989</v>
      </c>
      <c r="F25" s="66" t="s">
        <v>969</v>
      </c>
    </row>
    <row r="26" spans="1:8" outlineLevel="1" x14ac:dyDescent="0.25">
      <c r="B26" s="67">
        <f ca="1">TODAY()</f>
        <v>45462</v>
      </c>
      <c r="C26" s="60">
        <v>10</v>
      </c>
      <c r="D26" s="88">
        <f ca="1">WORKDAY.INTL(B26,C26)</f>
        <v>45476</v>
      </c>
      <c r="F26" s="69">
        <v>43181</v>
      </c>
    </row>
    <row r="27" spans="1:8" ht="15.75" outlineLevel="1" thickBot="1" x14ac:dyDescent="0.3">
      <c r="B27" s="67">
        <v>43172</v>
      </c>
      <c r="C27" s="60">
        <v>10</v>
      </c>
      <c r="D27" s="88"/>
      <c r="F27" s="70">
        <v>43185</v>
      </c>
    </row>
    <row r="28" spans="1:8" outlineLevel="1" x14ac:dyDescent="0.25">
      <c r="B28" s="67">
        <v>43172</v>
      </c>
      <c r="C28" s="60">
        <v>10</v>
      </c>
      <c r="D28" s="88"/>
    </row>
    <row r="29" spans="1:8" ht="15.75" outlineLevel="1" thickBot="1" x14ac:dyDescent="0.3">
      <c r="B29" s="71">
        <v>43172</v>
      </c>
      <c r="C29" s="63">
        <v>-5</v>
      </c>
      <c r="D29" s="89">
        <f>WORKDAY.INTL(B29,C29,1,F26:F27)</f>
        <v>43165</v>
      </c>
    </row>
    <row r="30" spans="1:8" outlineLevel="1" x14ac:dyDescent="0.25"/>
    <row r="31" spans="1:8" ht="15.75" thickBot="1" x14ac:dyDescent="0.3">
      <c r="A31" s="84"/>
      <c r="B31" s="84"/>
      <c r="C31" s="84"/>
      <c r="D31" s="84"/>
      <c r="E31" s="84"/>
      <c r="F31" s="84"/>
      <c r="G31" s="84"/>
    </row>
    <row r="32" spans="1:8" ht="26.25" customHeight="1" thickBot="1" x14ac:dyDescent="0.3">
      <c r="B32" s="153" t="s">
        <v>990</v>
      </c>
      <c r="C32" s="154"/>
      <c r="D32" s="154"/>
    </row>
    <row r="33" spans="1:7" ht="15.75" customHeight="1" outlineLevel="1" x14ac:dyDescent="0.25">
      <c r="B33" s="155" t="s">
        <v>991</v>
      </c>
      <c r="C33" s="155"/>
      <c r="D33" s="155"/>
    </row>
    <row r="34" spans="1:7" ht="15.75" outlineLevel="1" thickBot="1" x14ac:dyDescent="0.3"/>
    <row r="35" spans="1:7" ht="30" outlineLevel="1" x14ac:dyDescent="0.25">
      <c r="B35" s="55" t="s">
        <v>972</v>
      </c>
      <c r="C35" s="78" t="s">
        <v>992</v>
      </c>
      <c r="D35" s="56" t="s">
        <v>993</v>
      </c>
      <c r="F35" s="79">
        <f ca="1">TODAY()</f>
        <v>45462</v>
      </c>
    </row>
    <row r="36" spans="1:7" outlineLevel="1" x14ac:dyDescent="0.25">
      <c r="B36" s="67">
        <v>43172</v>
      </c>
      <c r="C36" s="60">
        <v>0</v>
      </c>
      <c r="D36" s="88">
        <f>EOMONTH(B36,C36)</f>
        <v>43190</v>
      </c>
      <c r="E36" s="52" t="s">
        <v>1026</v>
      </c>
      <c r="F36" s="109">
        <f ca="1">EOMONTH(F35,0)</f>
        <v>45473</v>
      </c>
    </row>
    <row r="37" spans="1:7" outlineLevel="1" x14ac:dyDescent="0.25">
      <c r="B37" s="67">
        <v>43172</v>
      </c>
      <c r="C37" s="60">
        <v>3</v>
      </c>
      <c r="D37" s="88">
        <f>EOMONTH(B37,-1)+1</f>
        <v>43160</v>
      </c>
      <c r="E37" s="52" t="s">
        <v>1027</v>
      </c>
      <c r="F37" s="79">
        <f ca="1">EOMONTH(F35,-1)+1</f>
        <v>45444</v>
      </c>
    </row>
    <row r="38" spans="1:7" ht="15.75" outlineLevel="1" thickBot="1" x14ac:dyDescent="0.3">
      <c r="B38" s="71">
        <v>43172</v>
      </c>
      <c r="C38" s="63">
        <v>-3</v>
      </c>
      <c r="D38" s="89"/>
    </row>
    <row r="39" spans="1:7" x14ac:dyDescent="0.25">
      <c r="B39" s="79"/>
      <c r="C39" s="80"/>
      <c r="D39" s="81"/>
    </row>
    <row r="40" spans="1:7" ht="15.75" thickBot="1" x14ac:dyDescent="0.3">
      <c r="A40" s="84"/>
      <c r="B40" s="84"/>
      <c r="C40" s="84"/>
      <c r="D40" s="84"/>
      <c r="E40" s="84"/>
      <c r="F40" s="84"/>
      <c r="G40" s="84"/>
    </row>
    <row r="41" spans="1:7" ht="21.75" thickBot="1" x14ac:dyDescent="0.3">
      <c r="B41" s="153" t="s">
        <v>994</v>
      </c>
      <c r="C41" s="154"/>
      <c r="D41" s="154"/>
    </row>
    <row r="42" spans="1:7" ht="15.75" outlineLevel="1" x14ac:dyDescent="0.25">
      <c r="B42" s="155" t="s">
        <v>995</v>
      </c>
      <c r="C42" s="155"/>
      <c r="D42" s="155"/>
    </row>
    <row r="43" spans="1:7" ht="15.75" outlineLevel="1" thickBot="1" x14ac:dyDescent="0.3"/>
    <row r="44" spans="1:7" ht="30" outlineLevel="1" x14ac:dyDescent="0.25">
      <c r="B44" s="55" t="s">
        <v>972</v>
      </c>
      <c r="C44" s="78" t="s">
        <v>992</v>
      </c>
      <c r="D44" s="78" t="s">
        <v>996</v>
      </c>
    </row>
    <row r="45" spans="1:7" outlineLevel="1" x14ac:dyDescent="0.25">
      <c r="B45" s="67">
        <v>43172</v>
      </c>
      <c r="C45" s="60">
        <v>0</v>
      </c>
      <c r="D45" s="88">
        <f>EDATE(B45,4)</f>
        <v>43294</v>
      </c>
    </row>
    <row r="46" spans="1:7" outlineLevel="1" x14ac:dyDescent="0.25">
      <c r="B46" s="67">
        <v>43172</v>
      </c>
      <c r="C46" s="60">
        <v>3</v>
      </c>
      <c r="D46" s="88"/>
    </row>
    <row r="47" spans="1:7" ht="15.75" outlineLevel="1" thickBot="1" x14ac:dyDescent="0.3">
      <c r="B47" s="71">
        <v>43172</v>
      </c>
      <c r="C47" s="63">
        <v>-3</v>
      </c>
      <c r="D47" s="89"/>
    </row>
    <row r="48" spans="1:7" x14ac:dyDescent="0.25">
      <c r="B48" s="79"/>
      <c r="C48" s="80"/>
      <c r="D48" s="81"/>
    </row>
    <row r="49" ht="15.75" customHeight="1" x14ac:dyDescent="0.25"/>
  </sheetData>
  <mergeCells count="10">
    <mergeCell ref="B32:D32"/>
    <mergeCell ref="B33:D33"/>
    <mergeCell ref="B41:D41"/>
    <mergeCell ref="B42:D42"/>
    <mergeCell ref="B2:D2"/>
    <mergeCell ref="B3:D3"/>
    <mergeCell ref="B10:D10"/>
    <mergeCell ref="B11:D11"/>
    <mergeCell ref="B22:D22"/>
    <mergeCell ref="B23:D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1C0F-70F2-416E-BBEE-49DA5867D5A6}">
  <dimension ref="A1:J260"/>
  <sheetViews>
    <sheetView showGridLines="0" workbookViewId="0">
      <selection activeCell="H1" sqref="H1"/>
    </sheetView>
  </sheetViews>
  <sheetFormatPr defaultRowHeight="15" x14ac:dyDescent="0.25"/>
  <cols>
    <col min="1" max="1" width="19.85546875" bestFit="1" customWidth="1"/>
    <col min="2" max="2" width="7.140625" bestFit="1" customWidth="1"/>
    <col min="3" max="3" width="10.42578125" bestFit="1" customWidth="1"/>
    <col min="4" max="4" width="6.140625" bestFit="1" customWidth="1"/>
    <col min="6" max="6" width="23.5703125" bestFit="1" customWidth="1"/>
    <col min="7" max="7" width="20.5703125" bestFit="1" customWidth="1"/>
    <col min="8" max="8" width="9.85546875" bestFit="1" customWidth="1"/>
  </cols>
  <sheetData>
    <row r="1" spans="1:10" x14ac:dyDescent="0.25">
      <c r="F1" t="s">
        <v>1016</v>
      </c>
      <c r="G1" t="s">
        <v>968</v>
      </c>
      <c r="H1" s="51"/>
      <c r="J1" t="s">
        <v>969</v>
      </c>
    </row>
    <row r="2" spans="1:10" ht="15.75" x14ac:dyDescent="0.25">
      <c r="A2" s="100" t="s">
        <v>5</v>
      </c>
      <c r="B2" s="100" t="s">
        <v>452</v>
      </c>
      <c r="C2" s="100" t="s">
        <v>965</v>
      </c>
      <c r="D2" s="100" t="s">
        <v>966</v>
      </c>
      <c r="F2" s="2" t="s">
        <v>1017</v>
      </c>
      <c r="G2" s="2" t="s">
        <v>967</v>
      </c>
      <c r="J2" t="s">
        <v>1024</v>
      </c>
    </row>
    <row r="3" spans="1:10" x14ac:dyDescent="0.25">
      <c r="A3" s="49" t="s">
        <v>535</v>
      </c>
      <c r="B3" s="50">
        <f>SUMIFS(Vlookup!$C$2:$C$259,Vlookup!$D$2:$D$259,A3)</f>
        <v>662077</v>
      </c>
      <c r="C3" s="50">
        <f>IFERROR(B3/$H$7,)</f>
        <v>0</v>
      </c>
      <c r="D3" s="50">
        <f t="shared" ref="D3:D34" si="0">C3*30</f>
        <v>0</v>
      </c>
      <c r="F3" t="s">
        <v>1018</v>
      </c>
      <c r="G3" t="s">
        <v>1013</v>
      </c>
      <c r="H3" s="51"/>
    </row>
    <row r="4" spans="1:10" x14ac:dyDescent="0.25">
      <c r="A4" s="49" t="s">
        <v>483</v>
      </c>
      <c r="B4" s="50">
        <f>SUMIFS(Vlookup!$C$2:$C$259,Vlookup!$D$2:$D$259,A4)</f>
        <v>429844</v>
      </c>
      <c r="C4" s="50">
        <f t="shared" ref="C4:C67" si="1">IFERROR(B4/$H$7,)</f>
        <v>0</v>
      </c>
      <c r="D4" s="50">
        <f t="shared" si="0"/>
        <v>0</v>
      </c>
      <c r="F4" t="s">
        <v>1019</v>
      </c>
      <c r="G4" t="s">
        <v>1014</v>
      </c>
      <c r="H4" s="25"/>
    </row>
    <row r="5" spans="1:10" x14ac:dyDescent="0.25">
      <c r="A5" s="49" t="s">
        <v>480</v>
      </c>
      <c r="B5" s="50">
        <f>SUMIFS(Vlookup!$C$2:$C$259,Vlookup!$D$2:$D$259,A5)</f>
        <v>368358</v>
      </c>
      <c r="C5" s="50">
        <f t="shared" si="1"/>
        <v>0</v>
      </c>
      <c r="D5" s="50">
        <f t="shared" si="0"/>
        <v>0</v>
      </c>
      <c r="F5" t="s">
        <v>1021</v>
      </c>
      <c r="G5" t="s">
        <v>1015</v>
      </c>
    </row>
    <row r="6" spans="1:10" x14ac:dyDescent="0.25">
      <c r="A6" s="49" t="s">
        <v>472</v>
      </c>
      <c r="B6" s="50">
        <f>SUMIFS(Vlookup!$C$2:$C$259,Vlookup!$D$2:$D$259,A6)</f>
        <v>356034</v>
      </c>
      <c r="C6" s="50">
        <f t="shared" si="1"/>
        <v>0</v>
      </c>
      <c r="D6" s="50">
        <f t="shared" si="0"/>
        <v>0</v>
      </c>
      <c r="F6" t="s">
        <v>1020</v>
      </c>
      <c r="G6" t="s">
        <v>1012</v>
      </c>
    </row>
    <row r="7" spans="1:10" x14ac:dyDescent="0.25">
      <c r="A7" s="49" t="s">
        <v>570</v>
      </c>
      <c r="B7" s="50">
        <f>SUMIFS(Vlookup!$C$2:$C$259,Vlookup!$D$2:$D$259,A7)</f>
        <v>347958</v>
      </c>
      <c r="C7" s="50">
        <f t="shared" si="1"/>
        <v>0</v>
      </c>
      <c r="D7" s="50">
        <f t="shared" si="0"/>
        <v>0</v>
      </c>
      <c r="F7" t="s">
        <v>1022</v>
      </c>
      <c r="G7" t="s">
        <v>970</v>
      </c>
    </row>
    <row r="8" spans="1:10" x14ac:dyDescent="0.25">
      <c r="A8" s="49" t="s">
        <v>492</v>
      </c>
      <c r="B8" s="50">
        <f>SUMIFS(Vlookup!$C$2:$C$259,Vlookup!$D$2:$D$259,A8)</f>
        <v>313262</v>
      </c>
      <c r="C8" s="50">
        <f t="shared" si="1"/>
        <v>0</v>
      </c>
      <c r="D8" s="50">
        <f t="shared" si="0"/>
        <v>0</v>
      </c>
      <c r="F8" t="s">
        <v>1023</v>
      </c>
      <c r="G8" t="s">
        <v>971</v>
      </c>
    </row>
    <row r="9" spans="1:10" x14ac:dyDescent="0.25">
      <c r="A9" s="49" t="s">
        <v>495</v>
      </c>
      <c r="B9" s="50">
        <f>SUMIFS(Vlookup!$C$2:$C$259,Vlookup!$D$2:$D$259,A9)</f>
        <v>308721</v>
      </c>
      <c r="C9" s="50">
        <f t="shared" si="1"/>
        <v>0</v>
      </c>
      <c r="D9" s="50">
        <f t="shared" si="0"/>
        <v>0</v>
      </c>
    </row>
    <row r="10" spans="1:10" x14ac:dyDescent="0.25">
      <c r="A10" s="49" t="s">
        <v>589</v>
      </c>
      <c r="B10" s="50">
        <f>SUMIFS(Vlookup!$C$2:$C$259,Vlookup!$D$2:$D$259,A10)</f>
        <v>269180</v>
      </c>
      <c r="C10" s="50">
        <f t="shared" si="1"/>
        <v>0</v>
      </c>
      <c r="D10" s="50">
        <f t="shared" si="0"/>
        <v>0</v>
      </c>
    </row>
    <row r="11" spans="1:10" x14ac:dyDescent="0.25">
      <c r="A11" s="49" t="s">
        <v>524</v>
      </c>
      <c r="B11" s="50">
        <f>SUMIFS(Vlookup!$C$2:$C$259,Vlookup!$D$2:$D$259,A11)</f>
        <v>262025</v>
      </c>
      <c r="C11" s="50">
        <f t="shared" si="1"/>
        <v>0</v>
      </c>
      <c r="D11" s="50">
        <f t="shared" si="0"/>
        <v>0</v>
      </c>
    </row>
    <row r="12" spans="1:10" x14ac:dyDescent="0.25">
      <c r="A12" s="49" t="s">
        <v>671</v>
      </c>
      <c r="B12" s="50">
        <f>SUMIFS(Vlookup!$C$2:$C$259,Vlookup!$D$2:$D$259,A12)</f>
        <v>254863</v>
      </c>
      <c r="C12" s="50">
        <f t="shared" si="1"/>
        <v>0</v>
      </c>
      <c r="D12" s="50">
        <f t="shared" si="0"/>
        <v>0</v>
      </c>
    </row>
    <row r="13" spans="1:10" x14ac:dyDescent="0.25">
      <c r="A13" s="49" t="s">
        <v>497</v>
      </c>
      <c r="B13" s="50">
        <f>SUMIFS(Vlookup!$C$2:$C$259,Vlookup!$D$2:$D$259,A13)</f>
        <v>249361</v>
      </c>
      <c r="C13" s="50">
        <f t="shared" si="1"/>
        <v>0</v>
      </c>
      <c r="D13" s="50">
        <f t="shared" si="0"/>
        <v>0</v>
      </c>
    </row>
    <row r="14" spans="1:10" x14ac:dyDescent="0.25">
      <c r="A14" s="49" t="s">
        <v>490</v>
      </c>
      <c r="B14" s="50">
        <f>SUMIFS(Vlookup!$C$2:$C$259,Vlookup!$D$2:$D$259,A14)</f>
        <v>234540</v>
      </c>
      <c r="C14" s="50">
        <f t="shared" si="1"/>
        <v>0</v>
      </c>
      <c r="D14" s="50">
        <f t="shared" si="0"/>
        <v>0</v>
      </c>
    </row>
    <row r="15" spans="1:10" x14ac:dyDescent="0.25">
      <c r="A15" s="49" t="s">
        <v>781</v>
      </c>
      <c r="B15" s="50">
        <f>SUMIFS(Vlookup!$C$2:$C$259,Vlookup!$D$2:$D$259,A15)</f>
        <v>230371</v>
      </c>
      <c r="C15" s="50">
        <f t="shared" si="1"/>
        <v>0</v>
      </c>
      <c r="D15" s="50">
        <f t="shared" si="0"/>
        <v>0</v>
      </c>
    </row>
    <row r="16" spans="1:10" x14ac:dyDescent="0.25">
      <c r="A16" s="49" t="s">
        <v>554</v>
      </c>
      <c r="B16" s="50">
        <f>SUMIFS(Vlookup!$C$2:$C$259,Vlookup!$D$2:$D$259,A16)</f>
        <v>221311</v>
      </c>
      <c r="C16" s="50">
        <f t="shared" si="1"/>
        <v>0</v>
      </c>
      <c r="D16" s="50">
        <f t="shared" si="0"/>
        <v>0</v>
      </c>
    </row>
    <row r="17" spans="1:4" x14ac:dyDescent="0.25">
      <c r="A17" s="49" t="s">
        <v>667</v>
      </c>
      <c r="B17" s="50">
        <f>SUMIFS(Vlookup!$C$2:$C$259,Vlookup!$D$2:$D$259,A17)</f>
        <v>214784</v>
      </c>
      <c r="C17" s="50">
        <f t="shared" si="1"/>
        <v>0</v>
      </c>
      <c r="D17" s="50">
        <f t="shared" si="0"/>
        <v>0</v>
      </c>
    </row>
    <row r="18" spans="1:4" x14ac:dyDescent="0.25">
      <c r="A18" s="49" t="s">
        <v>608</v>
      </c>
      <c r="B18" s="50">
        <f>SUMIFS(Vlookup!$C$2:$C$259,Vlookup!$D$2:$D$259,A18)</f>
        <v>206349</v>
      </c>
      <c r="C18" s="50">
        <f t="shared" si="1"/>
        <v>0</v>
      </c>
      <c r="D18" s="50">
        <f t="shared" si="0"/>
        <v>0</v>
      </c>
    </row>
    <row r="19" spans="1:4" x14ac:dyDescent="0.25">
      <c r="A19" s="49" t="s">
        <v>610</v>
      </c>
      <c r="B19" s="50">
        <f>SUMIFS(Vlookup!$C$2:$C$259,Vlookup!$D$2:$D$259,A19)</f>
        <v>198356</v>
      </c>
      <c r="C19" s="50">
        <f t="shared" si="1"/>
        <v>0</v>
      </c>
      <c r="D19" s="50">
        <f t="shared" si="0"/>
        <v>0</v>
      </c>
    </row>
    <row r="20" spans="1:4" x14ac:dyDescent="0.25">
      <c r="A20" s="49" t="s">
        <v>730</v>
      </c>
      <c r="B20" s="50">
        <f>SUMIFS(Vlookup!$C$2:$C$259,Vlookup!$D$2:$D$259,A20)</f>
        <v>192007</v>
      </c>
      <c r="C20" s="50">
        <f t="shared" si="1"/>
        <v>0</v>
      </c>
      <c r="D20" s="50">
        <f t="shared" si="0"/>
        <v>0</v>
      </c>
    </row>
    <row r="21" spans="1:4" x14ac:dyDescent="0.25">
      <c r="A21" s="49" t="s">
        <v>515</v>
      </c>
      <c r="B21" s="50">
        <f>SUMIFS(Vlookup!$C$2:$C$259,Vlookup!$D$2:$D$259,A21)</f>
        <v>189546</v>
      </c>
      <c r="C21" s="50">
        <f t="shared" si="1"/>
        <v>0</v>
      </c>
      <c r="D21" s="50">
        <f t="shared" si="0"/>
        <v>0</v>
      </c>
    </row>
    <row r="22" spans="1:4" x14ac:dyDescent="0.25">
      <c r="A22" s="49" t="s">
        <v>509</v>
      </c>
      <c r="B22" s="50">
        <f>SUMIFS(Vlookup!$C$2:$C$259,Vlookup!$D$2:$D$259,A22)</f>
        <v>182147</v>
      </c>
      <c r="C22" s="50">
        <f t="shared" si="1"/>
        <v>0</v>
      </c>
      <c r="D22" s="50">
        <f t="shared" si="0"/>
        <v>0</v>
      </c>
    </row>
    <row r="23" spans="1:4" x14ac:dyDescent="0.25">
      <c r="A23" s="49" t="s">
        <v>687</v>
      </c>
      <c r="B23" s="50">
        <f>SUMIFS(Vlookup!$C$2:$C$259,Vlookup!$D$2:$D$259,A23)</f>
        <v>164076</v>
      </c>
      <c r="C23" s="50">
        <f t="shared" si="1"/>
        <v>0</v>
      </c>
      <c r="D23" s="50">
        <f t="shared" si="0"/>
        <v>0</v>
      </c>
    </row>
    <row r="24" spans="1:4" x14ac:dyDescent="0.25">
      <c r="A24" s="49" t="s">
        <v>505</v>
      </c>
      <c r="B24" s="50">
        <f>SUMIFS(Vlookup!$C$2:$C$259,Vlookup!$D$2:$D$259,A24)</f>
        <v>163531</v>
      </c>
      <c r="C24" s="50">
        <f t="shared" si="1"/>
        <v>0</v>
      </c>
      <c r="D24" s="50">
        <f t="shared" si="0"/>
        <v>0</v>
      </c>
    </row>
    <row r="25" spans="1:4" x14ac:dyDescent="0.25">
      <c r="A25" s="49" t="s">
        <v>577</v>
      </c>
      <c r="B25" s="50">
        <f>SUMIFS(Vlookup!$C$2:$C$259,Vlookup!$D$2:$D$259,A25)</f>
        <v>163275</v>
      </c>
      <c r="C25" s="50">
        <f t="shared" si="1"/>
        <v>0</v>
      </c>
      <c r="D25" s="50">
        <f t="shared" si="0"/>
        <v>0</v>
      </c>
    </row>
    <row r="26" spans="1:4" x14ac:dyDescent="0.25">
      <c r="A26" s="49" t="s">
        <v>551</v>
      </c>
      <c r="B26" s="50">
        <f>SUMIFS(Vlookup!$C$2:$C$259,Vlookup!$D$2:$D$259,A26)</f>
        <v>157863</v>
      </c>
      <c r="C26" s="50">
        <f t="shared" si="1"/>
        <v>0</v>
      </c>
      <c r="D26" s="50">
        <f t="shared" si="0"/>
        <v>0</v>
      </c>
    </row>
    <row r="27" spans="1:4" x14ac:dyDescent="0.25">
      <c r="A27" s="49" t="s">
        <v>655</v>
      </c>
      <c r="B27" s="50">
        <f>SUMIFS(Vlookup!$C$2:$C$259,Vlookup!$D$2:$D$259,A27)</f>
        <v>155933</v>
      </c>
      <c r="C27" s="50">
        <f t="shared" si="1"/>
        <v>0</v>
      </c>
      <c r="D27" s="50">
        <f t="shared" si="0"/>
        <v>0</v>
      </c>
    </row>
    <row r="28" spans="1:4" x14ac:dyDescent="0.25">
      <c r="A28" s="49" t="s">
        <v>533</v>
      </c>
      <c r="B28" s="50">
        <f>SUMIFS(Vlookup!$C$2:$C$259,Vlookup!$D$2:$D$259,A28)</f>
        <v>150319</v>
      </c>
      <c r="C28" s="50">
        <f t="shared" si="1"/>
        <v>0</v>
      </c>
      <c r="D28" s="50">
        <f t="shared" si="0"/>
        <v>0</v>
      </c>
    </row>
    <row r="29" spans="1:4" x14ac:dyDescent="0.25">
      <c r="A29" s="49" t="s">
        <v>526</v>
      </c>
      <c r="B29" s="50">
        <f>SUMIFS(Vlookup!$C$2:$C$259,Vlookup!$D$2:$D$259,A29)</f>
        <v>149309</v>
      </c>
      <c r="C29" s="50">
        <f t="shared" si="1"/>
        <v>0</v>
      </c>
      <c r="D29" s="50">
        <f t="shared" si="0"/>
        <v>0</v>
      </c>
    </row>
    <row r="30" spans="1:4" x14ac:dyDescent="0.25">
      <c r="A30" s="49" t="s">
        <v>591</v>
      </c>
      <c r="B30" s="50">
        <f>SUMIFS(Vlookup!$C$2:$C$259,Vlookup!$D$2:$D$259,A30)</f>
        <v>148586</v>
      </c>
      <c r="C30" s="50">
        <f t="shared" si="1"/>
        <v>0</v>
      </c>
      <c r="D30" s="50">
        <f t="shared" si="0"/>
        <v>0</v>
      </c>
    </row>
    <row r="31" spans="1:4" x14ac:dyDescent="0.25">
      <c r="A31" s="49" t="s">
        <v>625</v>
      </c>
      <c r="B31" s="50">
        <f>SUMIFS(Vlookup!$C$2:$C$259,Vlookup!$D$2:$D$259,A31)</f>
        <v>138224</v>
      </c>
      <c r="C31" s="50">
        <f t="shared" si="1"/>
        <v>0</v>
      </c>
      <c r="D31" s="50">
        <f t="shared" si="0"/>
        <v>0</v>
      </c>
    </row>
    <row r="32" spans="1:4" x14ac:dyDescent="0.25">
      <c r="A32" s="49" t="s">
        <v>606</v>
      </c>
      <c r="B32" s="50">
        <f>SUMIFS(Vlookup!$C$2:$C$259,Vlookup!$D$2:$D$259,A32)</f>
        <v>131780</v>
      </c>
      <c r="C32" s="50">
        <f t="shared" si="1"/>
        <v>0</v>
      </c>
      <c r="D32" s="50">
        <f t="shared" si="0"/>
        <v>0</v>
      </c>
    </row>
    <row r="33" spans="1:4" x14ac:dyDescent="0.25">
      <c r="A33" s="49" t="s">
        <v>587</v>
      </c>
      <c r="B33" s="50">
        <f>SUMIFS(Vlookup!$C$2:$C$259,Vlookup!$D$2:$D$259,A33)</f>
        <v>129195</v>
      </c>
      <c r="C33" s="50">
        <f t="shared" si="1"/>
        <v>0</v>
      </c>
      <c r="D33" s="50">
        <f t="shared" si="0"/>
        <v>0</v>
      </c>
    </row>
    <row r="34" spans="1:4" x14ac:dyDescent="0.25">
      <c r="A34" s="49" t="s">
        <v>585</v>
      </c>
      <c r="B34" s="50">
        <f>SUMIFS(Vlookup!$C$2:$C$259,Vlookup!$D$2:$D$259,A34)</f>
        <v>128046</v>
      </c>
      <c r="C34" s="50">
        <f t="shared" si="1"/>
        <v>0</v>
      </c>
      <c r="D34" s="50">
        <f t="shared" si="0"/>
        <v>0</v>
      </c>
    </row>
    <row r="35" spans="1:4" x14ac:dyDescent="0.25">
      <c r="A35" s="49" t="s">
        <v>777</v>
      </c>
      <c r="B35" s="50">
        <f>SUMIFS(Vlookup!$C$2:$C$259,Vlookup!$D$2:$D$259,A35)</f>
        <v>124702</v>
      </c>
      <c r="C35" s="50">
        <f t="shared" si="1"/>
        <v>0</v>
      </c>
      <c r="D35" s="50">
        <f t="shared" ref="D35:D66" si="2">C35*30</f>
        <v>0</v>
      </c>
    </row>
    <row r="36" spans="1:4" x14ac:dyDescent="0.25">
      <c r="A36" s="49" t="s">
        <v>637</v>
      </c>
      <c r="B36" s="50">
        <f>SUMIFS(Vlookup!$C$2:$C$259,Vlookup!$D$2:$D$259,A36)</f>
        <v>122275</v>
      </c>
      <c r="C36" s="50">
        <f t="shared" si="1"/>
        <v>0</v>
      </c>
      <c r="D36" s="50">
        <f t="shared" si="2"/>
        <v>0</v>
      </c>
    </row>
    <row r="37" spans="1:4" x14ac:dyDescent="0.25">
      <c r="A37" s="49" t="s">
        <v>863</v>
      </c>
      <c r="B37" s="50">
        <f>SUMIFS(Vlookup!$C$2:$C$259,Vlookup!$D$2:$D$259,A37)</f>
        <v>121369</v>
      </c>
      <c r="C37" s="50">
        <f t="shared" si="1"/>
        <v>0</v>
      </c>
      <c r="D37" s="50">
        <f t="shared" si="2"/>
        <v>0</v>
      </c>
    </row>
    <row r="38" spans="1:4" x14ac:dyDescent="0.25">
      <c r="A38" s="49" t="s">
        <v>541</v>
      </c>
      <c r="B38" s="50">
        <f>SUMIFS(Vlookup!$C$2:$C$259,Vlookup!$D$2:$D$259,A38)</f>
        <v>121119</v>
      </c>
      <c r="C38" s="50">
        <f t="shared" si="1"/>
        <v>0</v>
      </c>
      <c r="D38" s="50">
        <f t="shared" si="2"/>
        <v>0</v>
      </c>
    </row>
    <row r="39" spans="1:4" x14ac:dyDescent="0.25">
      <c r="A39" s="49" t="s">
        <v>673</v>
      </c>
      <c r="B39" s="50">
        <f>SUMIFS(Vlookup!$C$2:$C$259,Vlookup!$D$2:$D$259,A39)</f>
        <v>121067</v>
      </c>
      <c r="C39" s="50">
        <f t="shared" si="1"/>
        <v>0</v>
      </c>
      <c r="D39" s="50">
        <f t="shared" si="2"/>
        <v>0</v>
      </c>
    </row>
    <row r="40" spans="1:4" x14ac:dyDescent="0.25">
      <c r="A40" s="49" t="s">
        <v>684</v>
      </c>
      <c r="B40" s="50">
        <f>SUMIFS(Vlookup!$C$2:$C$259,Vlookup!$D$2:$D$259,A40)</f>
        <v>120553</v>
      </c>
      <c r="C40" s="50">
        <f t="shared" si="1"/>
        <v>0</v>
      </c>
      <c r="D40" s="50">
        <f t="shared" si="2"/>
        <v>0</v>
      </c>
    </row>
    <row r="41" spans="1:4" x14ac:dyDescent="0.25">
      <c r="A41" s="49" t="s">
        <v>693</v>
      </c>
      <c r="B41" s="50">
        <f>SUMIFS(Vlookup!$C$2:$C$259,Vlookup!$D$2:$D$259,A41)</f>
        <v>120509</v>
      </c>
      <c r="C41" s="50">
        <f t="shared" si="1"/>
        <v>0</v>
      </c>
      <c r="D41" s="50">
        <f t="shared" si="2"/>
        <v>0</v>
      </c>
    </row>
    <row r="42" spans="1:4" x14ac:dyDescent="0.25">
      <c r="A42" s="49" t="s">
        <v>901</v>
      </c>
      <c r="B42" s="50">
        <f>SUMIFS(Vlookup!$C$2:$C$259,Vlookup!$D$2:$D$259,A42)</f>
        <v>120053</v>
      </c>
      <c r="C42" s="50">
        <f t="shared" si="1"/>
        <v>0</v>
      </c>
      <c r="D42" s="50">
        <f t="shared" si="2"/>
        <v>0</v>
      </c>
    </row>
    <row r="43" spans="1:4" x14ac:dyDescent="0.25">
      <c r="A43" s="49" t="s">
        <v>579</v>
      </c>
      <c r="B43" s="50">
        <f>SUMIFS(Vlookup!$C$2:$C$259,Vlookup!$D$2:$D$259,A43)</f>
        <v>119586</v>
      </c>
      <c r="C43" s="50">
        <f t="shared" si="1"/>
        <v>0</v>
      </c>
      <c r="D43" s="50">
        <f t="shared" si="2"/>
        <v>0</v>
      </c>
    </row>
    <row r="44" spans="1:4" x14ac:dyDescent="0.25">
      <c r="A44" s="49" t="s">
        <v>757</v>
      </c>
      <c r="B44" s="50">
        <f>SUMIFS(Vlookup!$C$2:$C$259,Vlookup!$D$2:$D$259,A44)</f>
        <v>119233</v>
      </c>
      <c r="C44" s="50">
        <f t="shared" si="1"/>
        <v>0</v>
      </c>
      <c r="D44" s="50">
        <f t="shared" si="2"/>
        <v>0</v>
      </c>
    </row>
    <row r="45" spans="1:4" x14ac:dyDescent="0.25">
      <c r="A45" s="49" t="s">
        <v>698</v>
      </c>
      <c r="B45" s="50">
        <f>SUMIFS(Vlookup!$C$2:$C$259,Vlookup!$D$2:$D$259,A45)</f>
        <v>118378</v>
      </c>
      <c r="C45" s="50">
        <f t="shared" si="1"/>
        <v>0</v>
      </c>
      <c r="D45" s="50">
        <f t="shared" si="2"/>
        <v>0</v>
      </c>
    </row>
    <row r="46" spans="1:4" x14ac:dyDescent="0.25">
      <c r="A46" s="49" t="s">
        <v>848</v>
      </c>
      <c r="B46" s="50">
        <f>SUMIFS(Vlookup!$C$2:$C$259,Vlookup!$D$2:$D$259,A46)</f>
        <v>118230</v>
      </c>
      <c r="C46" s="50">
        <f t="shared" si="1"/>
        <v>0</v>
      </c>
      <c r="D46" s="50">
        <f t="shared" si="2"/>
        <v>0</v>
      </c>
    </row>
    <row r="47" spans="1:4" x14ac:dyDescent="0.25">
      <c r="A47" s="49" t="s">
        <v>639</v>
      </c>
      <c r="B47" s="50">
        <f>SUMIFS(Vlookup!$C$2:$C$259,Vlookup!$D$2:$D$259,A47)</f>
        <v>118229</v>
      </c>
      <c r="C47" s="50">
        <f t="shared" si="1"/>
        <v>0</v>
      </c>
      <c r="D47" s="50">
        <f t="shared" si="2"/>
        <v>0</v>
      </c>
    </row>
    <row r="48" spans="1:4" x14ac:dyDescent="0.25">
      <c r="A48" s="49" t="s">
        <v>537</v>
      </c>
      <c r="B48" s="50">
        <f>SUMIFS(Vlookup!$C$2:$C$259,Vlookup!$D$2:$D$259,A48)</f>
        <v>117997</v>
      </c>
      <c r="C48" s="50">
        <f t="shared" si="1"/>
        <v>0</v>
      </c>
      <c r="D48" s="50">
        <f t="shared" si="2"/>
        <v>0</v>
      </c>
    </row>
    <row r="49" spans="1:4" x14ac:dyDescent="0.25">
      <c r="A49" s="49" t="s">
        <v>738</v>
      </c>
      <c r="B49" s="50">
        <f>SUMIFS(Vlookup!$C$2:$C$259,Vlookup!$D$2:$D$259,A49)</f>
        <v>115048</v>
      </c>
      <c r="C49" s="50">
        <f t="shared" si="1"/>
        <v>0</v>
      </c>
      <c r="D49" s="50">
        <f t="shared" si="2"/>
        <v>0</v>
      </c>
    </row>
    <row r="50" spans="1:4" x14ac:dyDescent="0.25">
      <c r="A50" s="49" t="s">
        <v>665</v>
      </c>
      <c r="B50" s="50">
        <f>SUMIFS(Vlookup!$C$2:$C$259,Vlookup!$D$2:$D$259,A50)</f>
        <v>114018</v>
      </c>
      <c r="C50" s="50">
        <f t="shared" si="1"/>
        <v>0</v>
      </c>
      <c r="D50" s="50">
        <f t="shared" si="2"/>
        <v>0</v>
      </c>
    </row>
    <row r="51" spans="1:4" x14ac:dyDescent="0.25">
      <c r="A51" s="49" t="s">
        <v>805</v>
      </c>
      <c r="B51" s="50">
        <f>SUMIFS(Vlookup!$C$2:$C$259,Vlookup!$D$2:$D$259,A51)</f>
        <v>113136</v>
      </c>
      <c r="C51" s="50">
        <f t="shared" si="1"/>
        <v>0</v>
      </c>
      <c r="D51" s="50">
        <f t="shared" si="2"/>
        <v>0</v>
      </c>
    </row>
    <row r="52" spans="1:4" x14ac:dyDescent="0.25">
      <c r="A52" s="49" t="s">
        <v>539</v>
      </c>
      <c r="B52" s="50">
        <f>SUMIFS(Vlookup!$C$2:$C$259,Vlookup!$D$2:$D$259,A52)</f>
        <v>112813</v>
      </c>
      <c r="C52" s="50">
        <f t="shared" si="1"/>
        <v>0</v>
      </c>
      <c r="D52" s="50">
        <f t="shared" si="2"/>
        <v>0</v>
      </c>
    </row>
    <row r="53" spans="1:4" x14ac:dyDescent="0.25">
      <c r="A53" s="49" t="s">
        <v>837</v>
      </c>
      <c r="B53" s="50">
        <f>SUMIFS(Vlookup!$C$2:$C$259,Vlookup!$D$2:$D$259,A53)</f>
        <v>112405</v>
      </c>
      <c r="C53" s="50">
        <f t="shared" si="1"/>
        <v>0</v>
      </c>
      <c r="D53" s="50">
        <f t="shared" si="2"/>
        <v>0</v>
      </c>
    </row>
    <row r="54" spans="1:4" x14ac:dyDescent="0.25">
      <c r="A54" s="49" t="s">
        <v>593</v>
      </c>
      <c r="B54" s="50">
        <f>SUMIFS(Vlookup!$C$2:$C$259,Vlookup!$D$2:$D$259,A54)</f>
        <v>112325</v>
      </c>
      <c r="C54" s="50">
        <f t="shared" si="1"/>
        <v>0</v>
      </c>
      <c r="D54" s="50">
        <f t="shared" si="2"/>
        <v>0</v>
      </c>
    </row>
    <row r="55" spans="1:4" x14ac:dyDescent="0.25">
      <c r="A55" s="49" t="s">
        <v>507</v>
      </c>
      <c r="B55" s="50">
        <f>SUMIFS(Vlookup!$C$2:$C$259,Vlookup!$D$2:$D$259,A55)</f>
        <v>110567</v>
      </c>
      <c r="C55" s="50">
        <f t="shared" si="1"/>
        <v>0</v>
      </c>
      <c r="D55" s="50">
        <f t="shared" si="2"/>
        <v>0</v>
      </c>
    </row>
    <row r="56" spans="1:4" x14ac:dyDescent="0.25">
      <c r="A56" s="49" t="s">
        <v>627</v>
      </c>
      <c r="B56" s="50">
        <f>SUMIFS(Vlookup!$C$2:$C$259,Vlookup!$D$2:$D$259,A56)</f>
        <v>109769</v>
      </c>
      <c r="C56" s="50">
        <f t="shared" si="1"/>
        <v>0</v>
      </c>
      <c r="D56" s="50">
        <f t="shared" si="2"/>
        <v>0</v>
      </c>
    </row>
    <row r="57" spans="1:4" x14ac:dyDescent="0.25">
      <c r="A57" s="49" t="s">
        <v>823</v>
      </c>
      <c r="B57" s="50">
        <f>SUMIFS(Vlookup!$C$2:$C$259,Vlookup!$D$2:$D$259,A57)</f>
        <v>108798</v>
      </c>
      <c r="C57" s="50">
        <f t="shared" si="1"/>
        <v>0</v>
      </c>
      <c r="D57" s="50">
        <f t="shared" si="2"/>
        <v>0</v>
      </c>
    </row>
    <row r="58" spans="1:4" x14ac:dyDescent="0.25">
      <c r="A58" s="49" t="s">
        <v>840</v>
      </c>
      <c r="B58" s="50">
        <f>SUMIFS(Vlookup!$C$2:$C$259,Vlookup!$D$2:$D$259,A58)</f>
        <v>106972</v>
      </c>
      <c r="C58" s="50">
        <f t="shared" si="1"/>
        <v>0</v>
      </c>
      <c r="D58" s="50">
        <f t="shared" si="2"/>
        <v>0</v>
      </c>
    </row>
    <row r="59" spans="1:4" x14ac:dyDescent="0.25">
      <c r="A59" s="49" t="s">
        <v>543</v>
      </c>
      <c r="B59" s="50">
        <f>SUMIFS(Vlookup!$C$2:$C$259,Vlookup!$D$2:$D$259,A59)</f>
        <v>106080</v>
      </c>
      <c r="C59" s="50">
        <f t="shared" si="1"/>
        <v>0</v>
      </c>
      <c r="D59" s="50">
        <f t="shared" si="2"/>
        <v>0</v>
      </c>
    </row>
    <row r="60" spans="1:4" x14ac:dyDescent="0.25">
      <c r="A60" s="49" t="s">
        <v>865</v>
      </c>
      <c r="B60" s="50">
        <f>SUMIFS(Vlookup!$C$2:$C$259,Vlookup!$D$2:$D$259,A60)</f>
        <v>104593</v>
      </c>
      <c r="C60" s="50">
        <f t="shared" si="1"/>
        <v>0</v>
      </c>
      <c r="D60" s="50">
        <f t="shared" si="2"/>
        <v>0</v>
      </c>
    </row>
    <row r="61" spans="1:4" x14ac:dyDescent="0.25">
      <c r="A61" s="49" t="s">
        <v>631</v>
      </c>
      <c r="B61" s="50">
        <f>SUMIFS(Vlookup!$C$2:$C$259,Vlookup!$D$2:$D$259,A61)</f>
        <v>102939</v>
      </c>
      <c r="C61" s="50">
        <f t="shared" si="1"/>
        <v>0</v>
      </c>
      <c r="D61" s="50">
        <f t="shared" si="2"/>
        <v>0</v>
      </c>
    </row>
    <row r="62" spans="1:4" x14ac:dyDescent="0.25">
      <c r="A62" s="49" t="s">
        <v>581</v>
      </c>
      <c r="B62" s="50">
        <f>SUMIFS(Vlookup!$C$2:$C$259,Vlookup!$D$2:$D$259,A62)</f>
        <v>102696</v>
      </c>
      <c r="C62" s="50">
        <f t="shared" si="1"/>
        <v>0</v>
      </c>
      <c r="D62" s="50">
        <f t="shared" si="2"/>
        <v>0</v>
      </c>
    </row>
    <row r="63" spans="1:4" x14ac:dyDescent="0.25">
      <c r="A63" s="49" t="s">
        <v>832</v>
      </c>
      <c r="B63" s="50">
        <f>SUMIFS(Vlookup!$C$2:$C$259,Vlookup!$D$2:$D$259,A63)</f>
        <v>102642</v>
      </c>
      <c r="C63" s="50">
        <f t="shared" si="1"/>
        <v>0</v>
      </c>
      <c r="D63" s="50">
        <f t="shared" si="2"/>
        <v>0</v>
      </c>
    </row>
    <row r="64" spans="1:4" x14ac:dyDescent="0.25">
      <c r="A64" s="49" t="s">
        <v>568</v>
      </c>
      <c r="B64" s="50">
        <f>SUMIFS(Vlookup!$C$2:$C$259,Vlookup!$D$2:$D$259,A64)</f>
        <v>102372</v>
      </c>
      <c r="C64" s="50">
        <f t="shared" si="1"/>
        <v>0</v>
      </c>
      <c r="D64" s="50">
        <f t="shared" si="2"/>
        <v>0</v>
      </c>
    </row>
    <row r="65" spans="1:4" x14ac:dyDescent="0.25">
      <c r="A65" s="49" t="s">
        <v>669</v>
      </c>
      <c r="B65" s="50">
        <f>SUMIFS(Vlookup!$C$2:$C$259,Vlookup!$D$2:$D$259,A65)</f>
        <v>102246</v>
      </c>
      <c r="C65" s="50">
        <f t="shared" si="1"/>
        <v>0</v>
      </c>
      <c r="D65" s="50">
        <f t="shared" si="2"/>
        <v>0</v>
      </c>
    </row>
    <row r="66" spans="1:4" x14ac:dyDescent="0.25">
      <c r="A66" s="49" t="s">
        <v>623</v>
      </c>
      <c r="B66" s="50">
        <f>SUMIFS(Vlookup!$C$2:$C$259,Vlookup!$D$2:$D$259,A66)</f>
        <v>101486</v>
      </c>
      <c r="C66" s="50">
        <f t="shared" si="1"/>
        <v>0</v>
      </c>
      <c r="D66" s="50">
        <f t="shared" si="2"/>
        <v>0</v>
      </c>
    </row>
    <row r="67" spans="1:4" x14ac:dyDescent="0.25">
      <c r="A67" s="49" t="s">
        <v>821</v>
      </c>
      <c r="B67" s="50">
        <f>SUMIFS(Vlookup!$C$2:$C$259,Vlookup!$D$2:$D$259,A67)</f>
        <v>101455</v>
      </c>
      <c r="C67" s="50">
        <f t="shared" si="1"/>
        <v>0</v>
      </c>
      <c r="D67" s="50">
        <f t="shared" ref="D67:D98" si="3">C67*30</f>
        <v>0</v>
      </c>
    </row>
    <row r="68" spans="1:4" x14ac:dyDescent="0.25">
      <c r="A68" s="49" t="s">
        <v>572</v>
      </c>
      <c r="B68" s="50">
        <f>SUMIFS(Vlookup!$C$2:$C$259,Vlookup!$D$2:$D$259,A68)</f>
        <v>100043</v>
      </c>
      <c r="C68" s="50">
        <f t="shared" ref="C68:C131" si="4">IFERROR(B68/$H$7,)</f>
        <v>0</v>
      </c>
      <c r="D68" s="50">
        <f t="shared" si="3"/>
        <v>0</v>
      </c>
    </row>
    <row r="69" spans="1:4" x14ac:dyDescent="0.25">
      <c r="A69" s="49" t="s">
        <v>764</v>
      </c>
      <c r="B69" s="50">
        <f>SUMIFS(Vlookup!$C$2:$C$259,Vlookup!$D$2:$D$259,A69)</f>
        <v>99864</v>
      </c>
      <c r="C69" s="50">
        <f t="shared" si="4"/>
        <v>0</v>
      </c>
      <c r="D69" s="50">
        <f t="shared" si="3"/>
        <v>0</v>
      </c>
    </row>
    <row r="70" spans="1:4" x14ac:dyDescent="0.25">
      <c r="A70" s="49" t="s">
        <v>854</v>
      </c>
      <c r="B70" s="50">
        <f>SUMIFS(Vlookup!$C$2:$C$259,Vlookup!$D$2:$D$259,A70)</f>
        <v>99822</v>
      </c>
      <c r="C70" s="50">
        <f t="shared" si="4"/>
        <v>0</v>
      </c>
      <c r="D70" s="50">
        <f t="shared" si="3"/>
        <v>0</v>
      </c>
    </row>
    <row r="71" spans="1:4" x14ac:dyDescent="0.25">
      <c r="A71" s="49" t="s">
        <v>714</v>
      </c>
      <c r="B71" s="50">
        <f>SUMIFS(Vlookup!$C$2:$C$259,Vlookup!$D$2:$D$259,A71)</f>
        <v>99406</v>
      </c>
      <c r="C71" s="50">
        <f t="shared" si="4"/>
        <v>0</v>
      </c>
      <c r="D71" s="50">
        <f t="shared" si="3"/>
        <v>0</v>
      </c>
    </row>
    <row r="72" spans="1:4" x14ac:dyDescent="0.25">
      <c r="A72" s="49" t="s">
        <v>549</v>
      </c>
      <c r="B72" s="50">
        <f>SUMIFS(Vlookup!$C$2:$C$259,Vlookup!$D$2:$D$259,A72)</f>
        <v>99292</v>
      </c>
      <c r="C72" s="50">
        <f t="shared" si="4"/>
        <v>0</v>
      </c>
      <c r="D72" s="50">
        <f t="shared" si="3"/>
        <v>0</v>
      </c>
    </row>
    <row r="73" spans="1:4" x14ac:dyDescent="0.25">
      <c r="A73" s="49" t="s">
        <v>861</v>
      </c>
      <c r="B73" s="50">
        <f>SUMIFS(Vlookup!$C$2:$C$259,Vlookup!$D$2:$D$259,A73)</f>
        <v>98946</v>
      </c>
      <c r="C73" s="50">
        <f t="shared" si="4"/>
        <v>0</v>
      </c>
      <c r="D73" s="50">
        <f t="shared" si="3"/>
        <v>0</v>
      </c>
    </row>
    <row r="74" spans="1:4" x14ac:dyDescent="0.25">
      <c r="A74" s="49" t="s">
        <v>709</v>
      </c>
      <c r="B74" s="50">
        <f>SUMIFS(Vlookup!$C$2:$C$259,Vlookup!$D$2:$D$259,A74)</f>
        <v>98166</v>
      </c>
      <c r="C74" s="50">
        <f t="shared" si="4"/>
        <v>0</v>
      </c>
      <c r="D74" s="50">
        <f t="shared" si="3"/>
        <v>0</v>
      </c>
    </row>
    <row r="75" spans="1:4" x14ac:dyDescent="0.25">
      <c r="A75" s="49" t="s">
        <v>574</v>
      </c>
      <c r="B75" s="50">
        <f>SUMIFS(Vlookup!$C$2:$C$259,Vlookup!$D$2:$D$259,A75)</f>
        <v>98120</v>
      </c>
      <c r="C75" s="50">
        <f t="shared" si="4"/>
        <v>0</v>
      </c>
      <c r="D75" s="50">
        <f t="shared" si="3"/>
        <v>0</v>
      </c>
    </row>
    <row r="76" spans="1:4" x14ac:dyDescent="0.25">
      <c r="A76" s="49" t="s">
        <v>857</v>
      </c>
      <c r="B76" s="50">
        <f>SUMIFS(Vlookup!$C$2:$C$259,Vlookup!$D$2:$D$259,A76)</f>
        <v>97796</v>
      </c>
      <c r="C76" s="50">
        <f t="shared" si="4"/>
        <v>0</v>
      </c>
      <c r="D76" s="50">
        <f t="shared" si="3"/>
        <v>0</v>
      </c>
    </row>
    <row r="77" spans="1:4" x14ac:dyDescent="0.25">
      <c r="A77" s="49" t="s">
        <v>745</v>
      </c>
      <c r="B77" s="50">
        <f>SUMIFS(Vlookup!$C$2:$C$259,Vlookup!$D$2:$D$259,A77)</f>
        <v>94962</v>
      </c>
      <c r="C77" s="50">
        <f t="shared" si="4"/>
        <v>0</v>
      </c>
      <c r="D77" s="50">
        <f t="shared" si="3"/>
        <v>0</v>
      </c>
    </row>
    <row r="78" spans="1:4" x14ac:dyDescent="0.25">
      <c r="A78" s="49" t="s">
        <v>905</v>
      </c>
      <c r="B78" s="50">
        <f>SUMIFS(Vlookup!$C$2:$C$259,Vlookup!$D$2:$D$259,A78)</f>
        <v>94040</v>
      </c>
      <c r="C78" s="50">
        <f t="shared" si="4"/>
        <v>0</v>
      </c>
      <c r="D78" s="50">
        <f t="shared" si="3"/>
        <v>0</v>
      </c>
    </row>
    <row r="79" spans="1:4" x14ac:dyDescent="0.25">
      <c r="A79" s="49" t="s">
        <v>558</v>
      </c>
      <c r="B79" s="50">
        <f>SUMIFS(Vlookup!$C$2:$C$259,Vlookup!$D$2:$D$259,A79)</f>
        <v>94036</v>
      </c>
      <c r="C79" s="50">
        <f t="shared" si="4"/>
        <v>0</v>
      </c>
      <c r="D79" s="50">
        <f t="shared" si="3"/>
        <v>0</v>
      </c>
    </row>
    <row r="80" spans="1:4" x14ac:dyDescent="0.25">
      <c r="A80" s="49" t="s">
        <v>563</v>
      </c>
      <c r="B80" s="50">
        <f>SUMIFS(Vlookup!$C$2:$C$259,Vlookup!$D$2:$D$259,A80)</f>
        <v>93747</v>
      </c>
      <c r="C80" s="50">
        <f t="shared" si="4"/>
        <v>0</v>
      </c>
      <c r="D80" s="50">
        <f t="shared" si="3"/>
        <v>0</v>
      </c>
    </row>
    <row r="81" spans="1:4" x14ac:dyDescent="0.25">
      <c r="A81" s="49" t="s">
        <v>736</v>
      </c>
      <c r="B81" s="50">
        <f>SUMIFS(Vlookup!$C$2:$C$259,Vlookup!$D$2:$D$259,A81)</f>
        <v>93384</v>
      </c>
      <c r="C81" s="50">
        <f t="shared" si="4"/>
        <v>0</v>
      </c>
      <c r="D81" s="50">
        <f t="shared" si="3"/>
        <v>0</v>
      </c>
    </row>
    <row r="82" spans="1:4" x14ac:dyDescent="0.25">
      <c r="A82" s="49" t="s">
        <v>712</v>
      </c>
      <c r="B82" s="50">
        <f>SUMIFS(Vlookup!$C$2:$C$259,Vlookup!$D$2:$D$259,A82)</f>
        <v>92872</v>
      </c>
      <c r="C82" s="50">
        <f t="shared" si="4"/>
        <v>0</v>
      </c>
      <c r="D82" s="50">
        <f t="shared" si="3"/>
        <v>0</v>
      </c>
    </row>
    <row r="83" spans="1:4" x14ac:dyDescent="0.25">
      <c r="A83" s="49" t="s">
        <v>662</v>
      </c>
      <c r="B83" s="50">
        <f>SUMIFS(Vlookup!$C$2:$C$259,Vlookup!$D$2:$D$259,A83)</f>
        <v>92410</v>
      </c>
      <c r="C83" s="50">
        <f t="shared" si="4"/>
        <v>0</v>
      </c>
      <c r="D83" s="50">
        <f t="shared" si="3"/>
        <v>0</v>
      </c>
    </row>
    <row r="84" spans="1:4" x14ac:dyDescent="0.25">
      <c r="A84" s="49" t="s">
        <v>898</v>
      </c>
      <c r="B84" s="50">
        <f>SUMIFS(Vlookup!$C$2:$C$259,Vlookup!$D$2:$D$259,A84)</f>
        <v>91773</v>
      </c>
      <c r="C84" s="50">
        <f t="shared" si="4"/>
        <v>0</v>
      </c>
      <c r="D84" s="50">
        <f t="shared" si="3"/>
        <v>0</v>
      </c>
    </row>
    <row r="85" spans="1:4" x14ac:dyDescent="0.25">
      <c r="A85" s="49" t="s">
        <v>889</v>
      </c>
      <c r="B85" s="50">
        <f>SUMIFS(Vlookup!$C$2:$C$259,Vlookup!$D$2:$D$259,A85)</f>
        <v>91600</v>
      </c>
      <c r="C85" s="50">
        <f t="shared" si="4"/>
        <v>0</v>
      </c>
      <c r="D85" s="50">
        <f t="shared" si="3"/>
        <v>0</v>
      </c>
    </row>
    <row r="86" spans="1:4" x14ac:dyDescent="0.25">
      <c r="A86" s="49" t="s">
        <v>732</v>
      </c>
      <c r="B86" s="50">
        <f>SUMIFS(Vlookup!$C$2:$C$259,Vlookup!$D$2:$D$259,A86)</f>
        <v>91052</v>
      </c>
      <c r="C86" s="50">
        <f t="shared" si="4"/>
        <v>0</v>
      </c>
      <c r="D86" s="50">
        <f t="shared" si="3"/>
        <v>0</v>
      </c>
    </row>
    <row r="87" spans="1:4" x14ac:dyDescent="0.25">
      <c r="A87" s="49" t="s">
        <v>650</v>
      </c>
      <c r="B87" s="50">
        <f>SUMIFS(Vlookup!$C$2:$C$259,Vlookup!$D$2:$D$259,A87)</f>
        <v>91006</v>
      </c>
      <c r="C87" s="50">
        <f t="shared" si="4"/>
        <v>0</v>
      </c>
      <c r="D87" s="50">
        <f t="shared" si="3"/>
        <v>0</v>
      </c>
    </row>
    <row r="88" spans="1:4" x14ac:dyDescent="0.25">
      <c r="A88" s="49" t="s">
        <v>779</v>
      </c>
      <c r="B88" s="50">
        <f>SUMIFS(Vlookup!$C$2:$C$259,Vlookup!$D$2:$D$259,A88)</f>
        <v>90619</v>
      </c>
      <c r="C88" s="50">
        <f t="shared" si="4"/>
        <v>0</v>
      </c>
      <c r="D88" s="50">
        <f t="shared" si="3"/>
        <v>0</v>
      </c>
    </row>
    <row r="89" spans="1:4" x14ac:dyDescent="0.25">
      <c r="A89" s="49" t="s">
        <v>547</v>
      </c>
      <c r="B89" s="50">
        <f>SUMIFS(Vlookup!$C$2:$C$259,Vlookup!$D$2:$D$259,A89)</f>
        <v>90520</v>
      </c>
      <c r="C89" s="50">
        <f t="shared" si="4"/>
        <v>0</v>
      </c>
      <c r="D89" s="50">
        <f t="shared" si="3"/>
        <v>0</v>
      </c>
    </row>
    <row r="90" spans="1:4" x14ac:dyDescent="0.25">
      <c r="A90" s="49" t="s">
        <v>500</v>
      </c>
      <c r="B90" s="50">
        <f>SUMIFS(Vlookup!$C$2:$C$259,Vlookup!$D$2:$D$259,A90)</f>
        <v>90410</v>
      </c>
      <c r="C90" s="50">
        <f t="shared" si="4"/>
        <v>0</v>
      </c>
      <c r="D90" s="50">
        <f t="shared" si="3"/>
        <v>0</v>
      </c>
    </row>
    <row r="91" spans="1:4" x14ac:dyDescent="0.25">
      <c r="A91" s="49" t="s">
        <v>766</v>
      </c>
      <c r="B91" s="50">
        <f>SUMIFS(Vlookup!$C$2:$C$259,Vlookup!$D$2:$D$259,A91)</f>
        <v>90264</v>
      </c>
      <c r="C91" s="50">
        <f t="shared" si="4"/>
        <v>0</v>
      </c>
      <c r="D91" s="50">
        <f t="shared" si="3"/>
        <v>0</v>
      </c>
    </row>
    <row r="92" spans="1:4" x14ac:dyDescent="0.25">
      <c r="A92" s="49" t="s">
        <v>629</v>
      </c>
      <c r="B92" s="50">
        <f>SUMIFS(Vlookup!$C$2:$C$259,Vlookup!$D$2:$D$259,A92)</f>
        <v>90125</v>
      </c>
      <c r="C92" s="50">
        <f t="shared" si="4"/>
        <v>0</v>
      </c>
      <c r="D92" s="50">
        <f t="shared" si="3"/>
        <v>0</v>
      </c>
    </row>
    <row r="93" spans="1:4" x14ac:dyDescent="0.25">
      <c r="A93" s="49" t="s">
        <v>846</v>
      </c>
      <c r="B93" s="50">
        <f>SUMIFS(Vlookup!$C$2:$C$259,Vlookup!$D$2:$D$259,A93)</f>
        <v>89926</v>
      </c>
      <c r="C93" s="50">
        <f t="shared" si="4"/>
        <v>0</v>
      </c>
      <c r="D93" s="50">
        <f t="shared" si="3"/>
        <v>0</v>
      </c>
    </row>
    <row r="94" spans="1:4" x14ac:dyDescent="0.25">
      <c r="A94" s="49" t="s">
        <v>642</v>
      </c>
      <c r="B94" s="50">
        <f>SUMIFS(Vlookup!$C$2:$C$259,Vlookup!$D$2:$D$259,A94)</f>
        <v>89856</v>
      </c>
      <c r="C94" s="50">
        <f t="shared" si="4"/>
        <v>0</v>
      </c>
      <c r="D94" s="50">
        <f t="shared" si="3"/>
        <v>0</v>
      </c>
    </row>
    <row r="95" spans="1:4" x14ac:dyDescent="0.25">
      <c r="A95" s="49" t="s">
        <v>513</v>
      </c>
      <c r="B95" s="50">
        <f>SUMIFS(Vlookup!$C$2:$C$259,Vlookup!$D$2:$D$259,A95)</f>
        <v>89068</v>
      </c>
      <c r="C95" s="50">
        <f t="shared" si="4"/>
        <v>0</v>
      </c>
      <c r="D95" s="50">
        <f t="shared" si="3"/>
        <v>0</v>
      </c>
    </row>
    <row r="96" spans="1:4" x14ac:dyDescent="0.25">
      <c r="A96" s="49" t="s">
        <v>721</v>
      </c>
      <c r="B96" s="50">
        <f>SUMIFS(Vlookup!$C$2:$C$259,Vlookup!$D$2:$D$259,A96)</f>
        <v>88305</v>
      </c>
      <c r="C96" s="50">
        <f t="shared" si="4"/>
        <v>0</v>
      </c>
      <c r="D96" s="50">
        <f t="shared" si="3"/>
        <v>0</v>
      </c>
    </row>
    <row r="97" spans="1:4" x14ac:dyDescent="0.25">
      <c r="A97" s="49" t="s">
        <v>690</v>
      </c>
      <c r="B97" s="50">
        <f>SUMIFS(Vlookup!$C$2:$C$259,Vlookup!$D$2:$D$259,A97)</f>
        <v>87370</v>
      </c>
      <c r="C97" s="50">
        <f t="shared" si="4"/>
        <v>0</v>
      </c>
      <c r="D97" s="50">
        <f t="shared" si="3"/>
        <v>0</v>
      </c>
    </row>
    <row r="98" spans="1:4" x14ac:dyDescent="0.25">
      <c r="A98" s="49" t="s">
        <v>680</v>
      </c>
      <c r="B98" s="50">
        <f>SUMIFS(Vlookup!$C$2:$C$259,Vlookup!$D$2:$D$259,A98)</f>
        <v>86751</v>
      </c>
      <c r="C98" s="50">
        <f t="shared" si="4"/>
        <v>0</v>
      </c>
      <c r="D98" s="50">
        <f t="shared" si="3"/>
        <v>0</v>
      </c>
    </row>
    <row r="99" spans="1:4" x14ac:dyDescent="0.25">
      <c r="A99" s="49" t="s">
        <v>791</v>
      </c>
      <c r="B99" s="50">
        <f>SUMIFS(Vlookup!$C$2:$C$259,Vlookup!$D$2:$D$259,A99)</f>
        <v>86544</v>
      </c>
      <c r="C99" s="50">
        <f t="shared" si="4"/>
        <v>0</v>
      </c>
      <c r="D99" s="50">
        <f t="shared" ref="D99:D130" si="5">C99*30</f>
        <v>0</v>
      </c>
    </row>
    <row r="100" spans="1:4" x14ac:dyDescent="0.25">
      <c r="A100" s="49" t="s">
        <v>597</v>
      </c>
      <c r="B100" s="50">
        <f>SUMIFS(Vlookup!$C$2:$C$259,Vlookup!$D$2:$D$259,A100)</f>
        <v>86440</v>
      </c>
      <c r="C100" s="50">
        <f t="shared" si="4"/>
        <v>0</v>
      </c>
      <c r="D100" s="50">
        <f t="shared" si="5"/>
        <v>0</v>
      </c>
    </row>
    <row r="101" spans="1:4" x14ac:dyDescent="0.25">
      <c r="A101" s="49" t="s">
        <v>601</v>
      </c>
      <c r="B101" s="50">
        <f>SUMIFS(Vlookup!$C$2:$C$259,Vlookup!$D$2:$D$259,A101)</f>
        <v>85257</v>
      </c>
      <c r="C101" s="50">
        <f t="shared" si="4"/>
        <v>0</v>
      </c>
      <c r="D101" s="50">
        <f t="shared" si="5"/>
        <v>0</v>
      </c>
    </row>
    <row r="102" spans="1:4" x14ac:dyDescent="0.25">
      <c r="A102" s="49" t="s">
        <v>753</v>
      </c>
      <c r="B102" s="50">
        <f>SUMIFS(Vlookup!$C$2:$C$259,Vlookup!$D$2:$D$259,A102)</f>
        <v>84687</v>
      </c>
      <c r="C102" s="50">
        <f t="shared" si="4"/>
        <v>0</v>
      </c>
      <c r="D102" s="50">
        <f t="shared" si="5"/>
        <v>0</v>
      </c>
    </row>
    <row r="103" spans="1:4" x14ac:dyDescent="0.25">
      <c r="A103" s="49" t="s">
        <v>529</v>
      </c>
      <c r="B103" s="50">
        <f>SUMIFS(Vlookup!$C$2:$C$259,Vlookup!$D$2:$D$259,A103)</f>
        <v>84659</v>
      </c>
      <c r="C103" s="50">
        <f t="shared" si="4"/>
        <v>0</v>
      </c>
      <c r="D103" s="50">
        <f t="shared" si="5"/>
        <v>0</v>
      </c>
    </row>
    <row r="104" spans="1:4" x14ac:dyDescent="0.25">
      <c r="A104" s="49" t="s">
        <v>799</v>
      </c>
      <c r="B104" s="50">
        <f>SUMIFS(Vlookup!$C$2:$C$259,Vlookup!$D$2:$D$259,A104)</f>
        <v>84346</v>
      </c>
      <c r="C104" s="50">
        <f t="shared" si="4"/>
        <v>0</v>
      </c>
      <c r="D104" s="50">
        <f t="shared" si="5"/>
        <v>0</v>
      </c>
    </row>
    <row r="105" spans="1:4" x14ac:dyDescent="0.25">
      <c r="A105" s="49" t="s">
        <v>787</v>
      </c>
      <c r="B105" s="50">
        <f>SUMIFS(Vlookup!$C$2:$C$259,Vlookup!$D$2:$D$259,A105)</f>
        <v>83883</v>
      </c>
      <c r="C105" s="50">
        <f t="shared" si="4"/>
        <v>0</v>
      </c>
      <c r="D105" s="50">
        <f t="shared" si="5"/>
        <v>0</v>
      </c>
    </row>
    <row r="106" spans="1:4" x14ac:dyDescent="0.25">
      <c r="A106" s="49" t="s">
        <v>734</v>
      </c>
      <c r="B106" s="50">
        <f>SUMIFS(Vlookup!$C$2:$C$259,Vlookup!$D$2:$D$259,A106)</f>
        <v>83714</v>
      </c>
      <c r="C106" s="50">
        <f t="shared" si="4"/>
        <v>0</v>
      </c>
      <c r="D106" s="50">
        <f t="shared" si="5"/>
        <v>0</v>
      </c>
    </row>
    <row r="107" spans="1:4" x14ac:dyDescent="0.25">
      <c r="A107" s="49" t="s">
        <v>801</v>
      </c>
      <c r="B107" s="50">
        <f>SUMIFS(Vlookup!$C$2:$C$259,Vlookup!$D$2:$D$259,A107)</f>
        <v>81811</v>
      </c>
      <c r="C107" s="50">
        <f t="shared" si="4"/>
        <v>0</v>
      </c>
      <c r="D107" s="50">
        <f t="shared" si="5"/>
        <v>0</v>
      </c>
    </row>
    <row r="108" spans="1:4" x14ac:dyDescent="0.25">
      <c r="A108" s="49" t="s">
        <v>755</v>
      </c>
      <c r="B108" s="50">
        <f>SUMIFS(Vlookup!$C$2:$C$259,Vlookup!$D$2:$D$259,A108)</f>
        <v>80777</v>
      </c>
      <c r="C108" s="50">
        <f t="shared" si="4"/>
        <v>0</v>
      </c>
      <c r="D108" s="50">
        <f t="shared" si="5"/>
        <v>0</v>
      </c>
    </row>
    <row r="109" spans="1:4" x14ac:dyDescent="0.25">
      <c r="A109" s="49" t="s">
        <v>487</v>
      </c>
      <c r="B109" s="50">
        <f>SUMIFS(Vlookup!$C$2:$C$259,Vlookup!$D$2:$D$259,A109)</f>
        <v>80154</v>
      </c>
      <c r="C109" s="50">
        <f t="shared" si="4"/>
        <v>0</v>
      </c>
      <c r="D109" s="50">
        <f t="shared" si="5"/>
        <v>0</v>
      </c>
    </row>
    <row r="110" spans="1:4" x14ac:dyDescent="0.25">
      <c r="A110" s="49" t="s">
        <v>871</v>
      </c>
      <c r="B110" s="50">
        <f>SUMIFS(Vlookup!$C$2:$C$259,Vlookup!$D$2:$D$259,A110)</f>
        <v>78254</v>
      </c>
      <c r="C110" s="50">
        <f t="shared" si="4"/>
        <v>0</v>
      </c>
      <c r="D110" s="50">
        <f t="shared" si="5"/>
        <v>0</v>
      </c>
    </row>
    <row r="111" spans="1:4" x14ac:dyDescent="0.25">
      <c r="A111" s="49" t="s">
        <v>814</v>
      </c>
      <c r="B111" s="50">
        <f>SUMIFS(Vlookup!$C$2:$C$259,Vlookup!$D$2:$D$259,A111)</f>
        <v>77484</v>
      </c>
      <c r="C111" s="50">
        <f t="shared" si="4"/>
        <v>0</v>
      </c>
      <c r="D111" s="50">
        <f t="shared" si="5"/>
        <v>0</v>
      </c>
    </row>
    <row r="112" spans="1:4" x14ac:dyDescent="0.25">
      <c r="A112" s="49" t="s">
        <v>877</v>
      </c>
      <c r="B112" s="50">
        <f>SUMIFS(Vlookup!$C$2:$C$259,Vlookup!$D$2:$D$259,A112)</f>
        <v>76611</v>
      </c>
      <c r="C112" s="50">
        <f t="shared" si="4"/>
        <v>0</v>
      </c>
      <c r="D112" s="50">
        <f t="shared" si="5"/>
        <v>0</v>
      </c>
    </row>
    <row r="113" spans="1:4" x14ac:dyDescent="0.25">
      <c r="A113" s="49" t="s">
        <v>560</v>
      </c>
      <c r="B113" s="50">
        <f>SUMIFS(Vlookup!$C$2:$C$259,Vlookup!$D$2:$D$259,A113)</f>
        <v>75033</v>
      </c>
      <c r="C113" s="50">
        <f t="shared" si="4"/>
        <v>0</v>
      </c>
      <c r="D113" s="50">
        <f t="shared" si="5"/>
        <v>0</v>
      </c>
    </row>
    <row r="114" spans="1:4" x14ac:dyDescent="0.25">
      <c r="A114" s="49" t="s">
        <v>873</v>
      </c>
      <c r="B114" s="50">
        <f>SUMIFS(Vlookup!$C$2:$C$259,Vlookup!$D$2:$D$259,A114)</f>
        <v>74402</v>
      </c>
      <c r="C114" s="50">
        <f t="shared" si="4"/>
        <v>0</v>
      </c>
      <c r="D114" s="50">
        <f t="shared" si="5"/>
        <v>0</v>
      </c>
    </row>
    <row r="115" spans="1:4" x14ac:dyDescent="0.25">
      <c r="A115" s="49" t="s">
        <v>682</v>
      </c>
      <c r="B115" s="50">
        <f>SUMIFS(Vlookup!$C$2:$C$259,Vlookup!$D$2:$D$259,A115)</f>
        <v>72808</v>
      </c>
      <c r="C115" s="50">
        <f t="shared" si="4"/>
        <v>0</v>
      </c>
      <c r="D115" s="50">
        <f t="shared" si="5"/>
        <v>0</v>
      </c>
    </row>
    <row r="116" spans="1:4" x14ac:dyDescent="0.25">
      <c r="A116" s="49" t="s">
        <v>659</v>
      </c>
      <c r="B116" s="50">
        <f>SUMIFS(Vlookup!$C$2:$C$259,Vlookup!$D$2:$D$259,A116)</f>
        <v>72274</v>
      </c>
      <c r="C116" s="50">
        <f t="shared" si="4"/>
        <v>0</v>
      </c>
      <c r="D116" s="50">
        <f t="shared" si="5"/>
        <v>0</v>
      </c>
    </row>
    <row r="117" spans="1:4" x14ac:dyDescent="0.25">
      <c r="A117" s="49" t="s">
        <v>875</v>
      </c>
      <c r="B117" s="50">
        <f>SUMIFS(Vlookup!$C$2:$C$259,Vlookup!$D$2:$D$259,A117)</f>
        <v>71761</v>
      </c>
      <c r="C117" s="50">
        <f t="shared" si="4"/>
        <v>0</v>
      </c>
      <c r="D117" s="50">
        <f t="shared" si="5"/>
        <v>0</v>
      </c>
    </row>
    <row r="118" spans="1:4" x14ac:dyDescent="0.25">
      <c r="A118" s="49" t="s">
        <v>771</v>
      </c>
      <c r="B118" s="50">
        <f>SUMIFS(Vlookup!$C$2:$C$259,Vlookup!$D$2:$D$259,A118)</f>
        <v>70617</v>
      </c>
      <c r="C118" s="50">
        <f t="shared" si="4"/>
        <v>0</v>
      </c>
      <c r="D118" s="50">
        <f t="shared" si="5"/>
        <v>0</v>
      </c>
    </row>
    <row r="119" spans="1:4" x14ac:dyDescent="0.25">
      <c r="A119" s="49" t="s">
        <v>633</v>
      </c>
      <c r="B119" s="50">
        <f>SUMIFS(Vlookup!$C$2:$C$259,Vlookup!$D$2:$D$259,A119)</f>
        <v>68906</v>
      </c>
      <c r="C119" s="50">
        <f t="shared" si="4"/>
        <v>0</v>
      </c>
      <c r="D119" s="50">
        <f t="shared" si="5"/>
        <v>0</v>
      </c>
    </row>
    <row r="120" spans="1:4" x14ac:dyDescent="0.25">
      <c r="A120" s="49" t="s">
        <v>645</v>
      </c>
      <c r="B120" s="50">
        <f>SUMIFS(Vlookup!$C$2:$C$259,Vlookup!$D$2:$D$259,A120)</f>
        <v>68548</v>
      </c>
      <c r="C120" s="50">
        <f t="shared" si="4"/>
        <v>0</v>
      </c>
      <c r="D120" s="50">
        <f t="shared" si="5"/>
        <v>0</v>
      </c>
    </row>
    <row r="121" spans="1:4" x14ac:dyDescent="0.25">
      <c r="A121" s="49" t="s">
        <v>517</v>
      </c>
      <c r="B121" s="50">
        <f>SUMIFS(Vlookup!$C$2:$C$259,Vlookup!$D$2:$D$259,A121)</f>
        <v>67651</v>
      </c>
      <c r="C121" s="50">
        <f t="shared" si="4"/>
        <v>0</v>
      </c>
      <c r="D121" s="50">
        <f t="shared" si="5"/>
        <v>0</v>
      </c>
    </row>
    <row r="122" spans="1:4" x14ac:dyDescent="0.25">
      <c r="A122" s="49" t="s">
        <v>706</v>
      </c>
      <c r="B122" s="50">
        <f>SUMIFS(Vlookup!$C$2:$C$259,Vlookup!$D$2:$D$259,A122)</f>
        <v>67176</v>
      </c>
      <c r="C122" s="50">
        <f t="shared" si="4"/>
        <v>0</v>
      </c>
      <c r="D122" s="50">
        <f t="shared" si="5"/>
        <v>0</v>
      </c>
    </row>
    <row r="123" spans="1:4" x14ac:dyDescent="0.25">
      <c r="A123" s="49" t="s">
        <v>476</v>
      </c>
      <c r="B123" s="50">
        <f>SUMIFS(Vlookup!$C$2:$C$259,Vlookup!$D$2:$D$259,A123)</f>
        <v>65810</v>
      </c>
      <c r="C123" s="50">
        <f t="shared" si="4"/>
        <v>0</v>
      </c>
      <c r="D123" s="50">
        <f t="shared" si="5"/>
        <v>0</v>
      </c>
    </row>
    <row r="124" spans="1:4" x14ac:dyDescent="0.25">
      <c r="A124" s="49" t="s">
        <v>603</v>
      </c>
      <c r="B124" s="50">
        <f>SUMIFS(Vlookup!$C$2:$C$259,Vlookup!$D$2:$D$259,A124)</f>
        <v>65775</v>
      </c>
      <c r="C124" s="50">
        <f t="shared" si="4"/>
        <v>0</v>
      </c>
      <c r="D124" s="50">
        <f t="shared" si="5"/>
        <v>0</v>
      </c>
    </row>
    <row r="125" spans="1:4" x14ac:dyDescent="0.25">
      <c r="A125" s="49" t="s">
        <v>835</v>
      </c>
      <c r="B125" s="50">
        <f>SUMIFS(Vlookup!$C$2:$C$259,Vlookup!$D$2:$D$259,A125)</f>
        <v>64587</v>
      </c>
      <c r="C125" s="50">
        <f t="shared" si="4"/>
        <v>0</v>
      </c>
      <c r="D125" s="50">
        <f t="shared" si="5"/>
        <v>0</v>
      </c>
    </row>
    <row r="126" spans="1:4" x14ac:dyDescent="0.25">
      <c r="A126" s="49" t="s">
        <v>816</v>
      </c>
      <c r="B126" s="50">
        <f>SUMIFS(Vlookup!$C$2:$C$259,Vlookup!$D$2:$D$259,A126)</f>
        <v>63073</v>
      </c>
      <c r="C126" s="50">
        <f t="shared" si="4"/>
        <v>0</v>
      </c>
      <c r="D126" s="50">
        <f t="shared" si="5"/>
        <v>0</v>
      </c>
    </row>
    <row r="127" spans="1:4" x14ac:dyDescent="0.25">
      <c r="A127" s="49" t="s">
        <v>751</v>
      </c>
      <c r="B127" s="50">
        <f>SUMIFS(Vlookup!$C$2:$C$259,Vlookup!$D$2:$D$259,A127)</f>
        <v>62871</v>
      </c>
      <c r="C127" s="50">
        <f t="shared" si="4"/>
        <v>0</v>
      </c>
      <c r="D127" s="50">
        <f t="shared" si="5"/>
        <v>0</v>
      </c>
    </row>
    <row r="128" spans="1:4" x14ac:dyDescent="0.25">
      <c r="A128" s="49" t="s">
        <v>599</v>
      </c>
      <c r="B128" s="50">
        <f>SUMIFS(Vlookup!$C$2:$C$259,Vlookup!$D$2:$D$259,A128)</f>
        <v>62253</v>
      </c>
      <c r="C128" s="50">
        <f t="shared" si="4"/>
        <v>0</v>
      </c>
      <c r="D128" s="50">
        <f t="shared" si="5"/>
        <v>0</v>
      </c>
    </row>
    <row r="129" spans="1:4" x14ac:dyDescent="0.25">
      <c r="A129" s="49" t="s">
        <v>893</v>
      </c>
      <c r="B129" s="50">
        <f>SUMIFS(Vlookup!$C$2:$C$259,Vlookup!$D$2:$D$259,A129)</f>
        <v>60321</v>
      </c>
      <c r="C129" s="50">
        <f t="shared" si="4"/>
        <v>0</v>
      </c>
      <c r="D129" s="50">
        <f t="shared" si="5"/>
        <v>0</v>
      </c>
    </row>
    <row r="130" spans="1:4" x14ac:dyDescent="0.25">
      <c r="A130" s="49" t="s">
        <v>789</v>
      </c>
      <c r="B130" s="50">
        <f>SUMIFS(Vlookup!$C$2:$C$259,Vlookup!$D$2:$D$259,A130)</f>
        <v>57342</v>
      </c>
      <c r="C130" s="50">
        <f t="shared" si="4"/>
        <v>0</v>
      </c>
      <c r="D130" s="50">
        <f t="shared" si="5"/>
        <v>0</v>
      </c>
    </row>
    <row r="131" spans="1:4" x14ac:dyDescent="0.25">
      <c r="A131" s="49" t="s">
        <v>522</v>
      </c>
      <c r="B131" s="50">
        <f>SUMIFS(Vlookup!$C$2:$C$259,Vlookup!$D$2:$D$259,A131)</f>
        <v>56124</v>
      </c>
      <c r="C131" s="50">
        <f t="shared" si="4"/>
        <v>0</v>
      </c>
      <c r="D131" s="50">
        <f t="shared" ref="D131:D162" si="6">C131*30</f>
        <v>0</v>
      </c>
    </row>
    <row r="132" spans="1:4" x14ac:dyDescent="0.25">
      <c r="A132" s="49" t="s">
        <v>843</v>
      </c>
      <c r="B132" s="50">
        <f>SUMIFS(Vlookup!$C$2:$C$259,Vlookup!$D$2:$D$259,A132)</f>
        <v>53943</v>
      </c>
      <c r="C132" s="50">
        <f t="shared" ref="C132:C171" si="7">IFERROR(B132/$H$7,)</f>
        <v>0</v>
      </c>
      <c r="D132" s="50">
        <f t="shared" si="6"/>
        <v>0</v>
      </c>
    </row>
    <row r="133" spans="1:4" x14ac:dyDescent="0.25">
      <c r="A133" s="49" t="s">
        <v>502</v>
      </c>
      <c r="B133" s="50">
        <f>SUMIFS(Vlookup!$C$2:$C$259,Vlookup!$D$2:$D$259,A133)</f>
        <v>53632</v>
      </c>
      <c r="C133" s="50">
        <f t="shared" si="7"/>
        <v>0</v>
      </c>
      <c r="D133" s="50">
        <f t="shared" si="6"/>
        <v>0</v>
      </c>
    </row>
    <row r="134" spans="1:4" x14ac:dyDescent="0.25">
      <c r="A134" s="49" t="s">
        <v>775</v>
      </c>
      <c r="B134" s="50">
        <f>SUMIFS(Vlookup!$C$2:$C$259,Vlookup!$D$2:$D$259,A134)</f>
        <v>53032</v>
      </c>
      <c r="C134" s="50">
        <f t="shared" si="7"/>
        <v>0</v>
      </c>
      <c r="D134" s="50">
        <f t="shared" si="6"/>
        <v>0</v>
      </c>
    </row>
    <row r="135" spans="1:4" x14ac:dyDescent="0.25">
      <c r="A135" s="49" t="s">
        <v>867</v>
      </c>
      <c r="B135" s="50">
        <f>SUMIFS(Vlookup!$C$2:$C$259,Vlookup!$D$2:$D$259,A135)</f>
        <v>51969</v>
      </c>
      <c r="C135" s="50">
        <f t="shared" si="7"/>
        <v>0</v>
      </c>
      <c r="D135" s="50">
        <f t="shared" si="6"/>
        <v>0</v>
      </c>
    </row>
    <row r="136" spans="1:4" x14ac:dyDescent="0.25">
      <c r="A136" s="49" t="s">
        <v>520</v>
      </c>
      <c r="B136" s="50">
        <f>SUMIFS(Vlookup!$C$2:$C$259,Vlookup!$D$2:$D$259,A136)</f>
        <v>51957</v>
      </c>
      <c r="C136" s="50">
        <f t="shared" si="7"/>
        <v>0</v>
      </c>
      <c r="D136" s="50">
        <f t="shared" si="6"/>
        <v>0</v>
      </c>
    </row>
    <row r="137" spans="1:4" x14ac:dyDescent="0.25">
      <c r="A137" s="49" t="s">
        <v>811</v>
      </c>
      <c r="B137" s="50">
        <f>SUMIFS(Vlookup!$C$2:$C$259,Vlookup!$D$2:$D$259,A137)</f>
        <v>51010</v>
      </c>
      <c r="C137" s="50">
        <f t="shared" si="7"/>
        <v>0</v>
      </c>
      <c r="D137" s="50">
        <f t="shared" si="6"/>
        <v>0</v>
      </c>
    </row>
    <row r="138" spans="1:4" x14ac:dyDescent="0.25">
      <c r="A138" s="49" t="s">
        <v>719</v>
      </c>
      <c r="B138" s="50">
        <f>SUMIFS(Vlookup!$C$2:$C$259,Vlookup!$D$2:$D$259,A138)</f>
        <v>50627</v>
      </c>
      <c r="C138" s="50">
        <f t="shared" si="7"/>
        <v>0</v>
      </c>
      <c r="D138" s="50">
        <f t="shared" si="6"/>
        <v>0</v>
      </c>
    </row>
    <row r="139" spans="1:4" x14ac:dyDescent="0.25">
      <c r="A139" s="49" t="s">
        <v>618</v>
      </c>
      <c r="B139" s="50">
        <f>SUMIFS(Vlookup!$C$2:$C$259,Vlookup!$D$2:$D$259,A139)</f>
        <v>47924</v>
      </c>
      <c r="C139" s="50">
        <f t="shared" si="7"/>
        <v>0</v>
      </c>
      <c r="D139" s="50">
        <f t="shared" si="6"/>
        <v>0</v>
      </c>
    </row>
    <row r="140" spans="1:4" x14ac:dyDescent="0.25">
      <c r="A140" s="49" t="s">
        <v>531</v>
      </c>
      <c r="B140" s="50">
        <f>SUMIFS(Vlookup!$C$2:$C$259,Vlookup!$D$2:$D$259,A140)</f>
        <v>47174</v>
      </c>
      <c r="C140" s="50">
        <f t="shared" si="7"/>
        <v>0</v>
      </c>
      <c r="D140" s="50">
        <f t="shared" si="6"/>
        <v>0</v>
      </c>
    </row>
    <row r="141" spans="1:4" x14ac:dyDescent="0.25">
      <c r="A141" s="49" t="s">
        <v>741</v>
      </c>
      <c r="B141" s="50">
        <f>SUMIFS(Vlookup!$C$2:$C$259,Vlookup!$D$2:$D$259,A141)</f>
        <v>46709</v>
      </c>
      <c r="C141" s="50">
        <f t="shared" si="7"/>
        <v>0</v>
      </c>
      <c r="D141" s="50">
        <f t="shared" si="6"/>
        <v>0</v>
      </c>
    </row>
    <row r="142" spans="1:4" x14ac:dyDescent="0.25">
      <c r="A142" s="49" t="s">
        <v>647</v>
      </c>
      <c r="B142" s="50">
        <f>SUMIFS(Vlookup!$C$2:$C$259,Vlookup!$D$2:$D$259,A142)</f>
        <v>46532</v>
      </c>
      <c r="C142" s="50">
        <f t="shared" si="7"/>
        <v>0</v>
      </c>
      <c r="D142" s="50">
        <f t="shared" si="6"/>
        <v>0</v>
      </c>
    </row>
    <row r="143" spans="1:4" x14ac:dyDescent="0.25">
      <c r="A143" s="49" t="s">
        <v>612</v>
      </c>
      <c r="B143" s="50">
        <f>SUMIFS(Vlookup!$C$2:$C$259,Vlookup!$D$2:$D$259,A143)</f>
        <v>45979</v>
      </c>
      <c r="C143" s="50">
        <f t="shared" si="7"/>
        <v>0</v>
      </c>
      <c r="D143" s="50">
        <f t="shared" si="6"/>
        <v>0</v>
      </c>
    </row>
    <row r="144" spans="1:4" x14ac:dyDescent="0.25">
      <c r="A144" s="49" t="s">
        <v>747</v>
      </c>
      <c r="B144" s="50">
        <f>SUMIFS(Vlookup!$C$2:$C$259,Vlookup!$D$2:$D$259,A144)</f>
        <v>45854</v>
      </c>
      <c r="C144" s="50">
        <f t="shared" si="7"/>
        <v>0</v>
      </c>
      <c r="D144" s="50">
        <f t="shared" si="6"/>
        <v>0</v>
      </c>
    </row>
    <row r="145" spans="1:4" x14ac:dyDescent="0.25">
      <c r="A145" s="49" t="s">
        <v>511</v>
      </c>
      <c r="B145" s="50">
        <f>SUMIFS(Vlookup!$C$2:$C$259,Vlookup!$D$2:$D$259,A145)</f>
        <v>43943</v>
      </c>
      <c r="C145" s="50">
        <f t="shared" si="7"/>
        <v>0</v>
      </c>
      <c r="D145" s="50">
        <f t="shared" si="6"/>
        <v>0</v>
      </c>
    </row>
    <row r="146" spans="1:4" x14ac:dyDescent="0.25">
      <c r="A146" s="49" t="s">
        <v>616</v>
      </c>
      <c r="B146" s="50">
        <f>SUMIFS(Vlookup!$C$2:$C$259,Vlookup!$D$2:$D$259,A146)</f>
        <v>43888</v>
      </c>
      <c r="C146" s="50">
        <f t="shared" si="7"/>
        <v>0</v>
      </c>
      <c r="D146" s="50">
        <f t="shared" si="6"/>
        <v>0</v>
      </c>
    </row>
    <row r="147" spans="1:4" x14ac:dyDescent="0.25">
      <c r="A147" s="49" t="s">
        <v>653</v>
      </c>
      <c r="B147" s="50">
        <f>SUMIFS(Vlookup!$C$2:$C$259,Vlookup!$D$2:$D$259,A147)</f>
        <v>43615</v>
      </c>
      <c r="C147" s="50">
        <f t="shared" si="7"/>
        <v>0</v>
      </c>
      <c r="D147" s="50">
        <f t="shared" si="6"/>
        <v>0</v>
      </c>
    </row>
    <row r="148" spans="1:4" x14ac:dyDescent="0.25">
      <c r="A148" s="49" t="s">
        <v>678</v>
      </c>
      <c r="B148" s="50">
        <f>SUMIFS(Vlookup!$C$2:$C$259,Vlookup!$D$2:$D$259,A148)</f>
        <v>43177</v>
      </c>
      <c r="C148" s="50">
        <f t="shared" si="7"/>
        <v>0</v>
      </c>
      <c r="D148" s="50">
        <f t="shared" si="6"/>
        <v>0</v>
      </c>
    </row>
    <row r="149" spans="1:4" x14ac:dyDescent="0.25">
      <c r="A149" s="49" t="s">
        <v>827</v>
      </c>
      <c r="B149" s="50">
        <f>SUMIFS(Vlookup!$C$2:$C$259,Vlookup!$D$2:$D$259,A149)</f>
        <v>42751</v>
      </c>
      <c r="C149" s="50">
        <f t="shared" si="7"/>
        <v>0</v>
      </c>
      <c r="D149" s="50">
        <f t="shared" si="6"/>
        <v>0</v>
      </c>
    </row>
    <row r="150" spans="1:4" x14ac:dyDescent="0.25">
      <c r="A150" s="49" t="s">
        <v>793</v>
      </c>
      <c r="B150" s="50">
        <f>SUMIFS(Vlookup!$C$2:$C$259,Vlookup!$D$2:$D$259,A150)</f>
        <v>42599</v>
      </c>
      <c r="C150" s="50">
        <f t="shared" si="7"/>
        <v>0</v>
      </c>
      <c r="D150" s="50">
        <f t="shared" si="6"/>
        <v>0</v>
      </c>
    </row>
    <row r="151" spans="1:4" x14ac:dyDescent="0.25">
      <c r="A151" s="49" t="s">
        <v>852</v>
      </c>
      <c r="B151" s="50">
        <f>SUMIFS(Vlookup!$C$2:$C$259,Vlookup!$D$2:$D$259,A151)</f>
        <v>41325</v>
      </c>
      <c r="C151" s="50">
        <f t="shared" si="7"/>
        <v>0</v>
      </c>
      <c r="D151" s="50">
        <f t="shared" si="6"/>
        <v>0</v>
      </c>
    </row>
    <row r="152" spans="1:4" x14ac:dyDescent="0.25">
      <c r="A152" s="49" t="s">
        <v>704</v>
      </c>
      <c r="B152" s="50">
        <f>SUMIFS(Vlookup!$C$2:$C$259,Vlookup!$D$2:$D$259,A152)</f>
        <v>39042</v>
      </c>
      <c r="C152" s="50">
        <f t="shared" si="7"/>
        <v>0</v>
      </c>
      <c r="D152" s="50">
        <f t="shared" si="6"/>
        <v>0</v>
      </c>
    </row>
    <row r="153" spans="1:4" x14ac:dyDescent="0.25">
      <c r="A153" s="49" t="s">
        <v>583</v>
      </c>
      <c r="B153" s="50">
        <f>SUMIFS(Vlookup!$C$2:$C$259,Vlookup!$D$2:$D$259,A153)</f>
        <v>37024</v>
      </c>
      <c r="C153" s="50">
        <f t="shared" si="7"/>
        <v>0</v>
      </c>
      <c r="D153" s="50">
        <f t="shared" si="6"/>
        <v>0</v>
      </c>
    </row>
    <row r="154" spans="1:4" x14ac:dyDescent="0.25">
      <c r="A154" s="49" t="s">
        <v>702</v>
      </c>
      <c r="B154" s="50">
        <f>SUMIFS(Vlookup!$C$2:$C$259,Vlookup!$D$2:$D$259,A154)</f>
        <v>36261</v>
      </c>
      <c r="C154" s="50">
        <f t="shared" si="7"/>
        <v>0</v>
      </c>
      <c r="D154" s="50">
        <f t="shared" si="6"/>
        <v>0</v>
      </c>
    </row>
    <row r="155" spans="1:4" x14ac:dyDescent="0.25">
      <c r="A155" s="49" t="s">
        <v>773</v>
      </c>
      <c r="B155" s="50">
        <f>SUMIFS(Vlookup!$C$2:$C$259,Vlookup!$D$2:$D$259,A155)</f>
        <v>31195</v>
      </c>
      <c r="C155" s="50">
        <f t="shared" si="7"/>
        <v>0</v>
      </c>
      <c r="D155" s="50">
        <f t="shared" si="6"/>
        <v>0</v>
      </c>
    </row>
    <row r="156" spans="1:4" x14ac:dyDescent="0.25">
      <c r="A156" s="49" t="s">
        <v>556</v>
      </c>
      <c r="B156" s="50">
        <f>SUMIFS(Vlookup!$C$2:$C$259,Vlookup!$D$2:$D$259,A156)</f>
        <v>31126</v>
      </c>
      <c r="C156" s="50">
        <f t="shared" si="7"/>
        <v>0</v>
      </c>
      <c r="D156" s="50">
        <f t="shared" si="6"/>
        <v>0</v>
      </c>
    </row>
    <row r="157" spans="1:4" x14ac:dyDescent="0.25">
      <c r="A157" s="49" t="s">
        <v>768</v>
      </c>
      <c r="B157" s="50">
        <f>SUMIFS(Vlookup!$C$2:$C$259,Vlookup!$D$2:$D$259,A157)</f>
        <v>27930</v>
      </c>
      <c r="C157" s="50">
        <f t="shared" si="7"/>
        <v>0</v>
      </c>
      <c r="D157" s="50">
        <f t="shared" si="6"/>
        <v>0</v>
      </c>
    </row>
    <row r="158" spans="1:4" x14ac:dyDescent="0.25">
      <c r="A158" s="49" t="s">
        <v>545</v>
      </c>
      <c r="B158" s="50">
        <f>SUMIFS(Vlookup!$C$2:$C$259,Vlookup!$D$2:$D$259,A158)</f>
        <v>27896</v>
      </c>
      <c r="C158" s="50">
        <f t="shared" si="7"/>
        <v>0</v>
      </c>
      <c r="D158" s="50">
        <f t="shared" si="6"/>
        <v>0</v>
      </c>
    </row>
    <row r="159" spans="1:4" x14ac:dyDescent="0.25">
      <c r="A159" s="49" t="s">
        <v>795</v>
      </c>
      <c r="B159" s="50">
        <f>SUMIFS(Vlookup!$C$2:$C$259,Vlookup!$D$2:$D$259,A159)</f>
        <v>25760</v>
      </c>
      <c r="C159" s="50">
        <f t="shared" si="7"/>
        <v>0</v>
      </c>
      <c r="D159" s="50">
        <f t="shared" si="6"/>
        <v>0</v>
      </c>
    </row>
    <row r="160" spans="1:4" x14ac:dyDescent="0.25">
      <c r="A160" s="49" t="s">
        <v>850</v>
      </c>
      <c r="B160" s="50">
        <f>SUMIFS(Vlookup!$C$2:$C$259,Vlookup!$D$2:$D$259,A160)</f>
        <v>23407</v>
      </c>
      <c r="C160" s="50">
        <f t="shared" si="7"/>
        <v>0</v>
      </c>
      <c r="D160" s="50">
        <f t="shared" si="6"/>
        <v>0</v>
      </c>
    </row>
    <row r="161" spans="1:4" x14ac:dyDescent="0.25">
      <c r="A161" s="49" t="s">
        <v>700</v>
      </c>
      <c r="B161" s="50">
        <f>SUMIFS(Vlookup!$C$2:$C$259,Vlookup!$D$2:$D$259,A161)</f>
        <v>22328</v>
      </c>
      <c r="C161" s="50">
        <f t="shared" si="7"/>
        <v>0</v>
      </c>
      <c r="D161" s="50">
        <f t="shared" si="6"/>
        <v>0</v>
      </c>
    </row>
    <row r="162" spans="1:4" x14ac:dyDescent="0.25">
      <c r="A162" s="49" t="s">
        <v>676</v>
      </c>
      <c r="B162" s="50">
        <f>SUMIFS(Vlookup!$C$2:$C$259,Vlookup!$D$2:$D$259,A162)</f>
        <v>21239</v>
      </c>
      <c r="C162" s="50">
        <f t="shared" si="7"/>
        <v>0</v>
      </c>
      <c r="D162" s="50">
        <f t="shared" si="6"/>
        <v>0</v>
      </c>
    </row>
    <row r="163" spans="1:4" x14ac:dyDescent="0.25">
      <c r="A163" s="49" t="s">
        <v>891</v>
      </c>
      <c r="B163" s="50">
        <f>SUMIFS(Vlookup!$C$2:$C$259,Vlookup!$D$2:$D$259,A163)</f>
        <v>20960</v>
      </c>
      <c r="C163" s="50">
        <f t="shared" si="7"/>
        <v>0</v>
      </c>
      <c r="D163" s="50">
        <f t="shared" ref="D163:D171" si="8">C163*30</f>
        <v>0</v>
      </c>
    </row>
    <row r="164" spans="1:4" x14ac:dyDescent="0.25">
      <c r="A164" s="49" t="s">
        <v>881</v>
      </c>
      <c r="B164" s="50">
        <f>SUMIFS(Vlookup!$C$2:$C$259,Vlookup!$D$2:$D$259,A164)</f>
        <v>20464</v>
      </c>
      <c r="C164" s="50">
        <f t="shared" si="7"/>
        <v>0</v>
      </c>
      <c r="D164" s="50">
        <f t="shared" si="8"/>
        <v>0</v>
      </c>
    </row>
    <row r="165" spans="1:4" x14ac:dyDescent="0.25">
      <c r="A165" s="49" t="s">
        <v>635</v>
      </c>
      <c r="B165" s="50">
        <f>SUMIFS(Vlookup!$C$2:$C$259,Vlookup!$D$2:$D$259,A165)</f>
        <v>20395</v>
      </c>
      <c r="C165" s="50">
        <f t="shared" si="7"/>
        <v>0</v>
      </c>
      <c r="D165" s="50">
        <f t="shared" si="8"/>
        <v>0</v>
      </c>
    </row>
    <row r="166" spans="1:4" x14ac:dyDescent="0.25">
      <c r="A166" s="49" t="s">
        <v>695</v>
      </c>
      <c r="B166" s="50">
        <f>SUMIFS(Vlookup!$C$2:$C$259,Vlookup!$D$2:$D$259,A166)</f>
        <v>17674</v>
      </c>
      <c r="C166" s="50">
        <f t="shared" si="7"/>
        <v>0</v>
      </c>
      <c r="D166" s="50">
        <f t="shared" si="8"/>
        <v>0</v>
      </c>
    </row>
    <row r="167" spans="1:4" x14ac:dyDescent="0.25">
      <c r="A167" s="49" t="s">
        <v>879</v>
      </c>
      <c r="B167" s="50">
        <f>SUMIFS(Vlookup!$C$2:$C$259,Vlookup!$D$2:$D$259,A167)</f>
        <v>15770</v>
      </c>
      <c r="C167" s="50">
        <f t="shared" si="7"/>
        <v>0</v>
      </c>
      <c r="D167" s="50">
        <f t="shared" si="8"/>
        <v>0</v>
      </c>
    </row>
    <row r="168" spans="1:4" x14ac:dyDescent="0.25">
      <c r="A168" s="49" t="s">
        <v>761</v>
      </c>
      <c r="B168" s="50">
        <f>SUMIFS(Vlookup!$C$2:$C$259,Vlookup!$D$2:$D$259,A168)</f>
        <v>15544</v>
      </c>
      <c r="C168" s="50">
        <f t="shared" si="7"/>
        <v>0</v>
      </c>
      <c r="D168" s="50">
        <f t="shared" si="8"/>
        <v>0</v>
      </c>
    </row>
    <row r="169" spans="1:4" x14ac:dyDescent="0.25">
      <c r="A169" s="49" t="s">
        <v>885</v>
      </c>
      <c r="B169" s="50">
        <f>SUMIFS(Vlookup!$C$2:$C$259,Vlookup!$D$2:$D$259,A169)</f>
        <v>14840</v>
      </c>
      <c r="C169" s="50">
        <f t="shared" si="7"/>
        <v>0</v>
      </c>
      <c r="D169" s="50">
        <f t="shared" si="8"/>
        <v>0</v>
      </c>
    </row>
    <row r="170" spans="1:4" x14ac:dyDescent="0.25">
      <c r="A170" s="49" t="s">
        <v>808</v>
      </c>
      <c r="B170" s="50">
        <f>SUMIFS(Vlookup!$C$2:$C$259,Vlookup!$D$2:$D$259,A170)</f>
        <v>14685</v>
      </c>
      <c r="C170" s="50">
        <f t="shared" si="7"/>
        <v>0</v>
      </c>
      <c r="D170" s="50">
        <f t="shared" si="8"/>
        <v>0</v>
      </c>
    </row>
    <row r="171" spans="1:4" x14ac:dyDescent="0.25">
      <c r="A171" s="49" t="s">
        <v>825</v>
      </c>
      <c r="B171" s="50">
        <f>SUMIFS(Vlookup!$C$2:$C$259,Vlookup!$D$2:$D$259,A171)</f>
        <v>12575</v>
      </c>
      <c r="C171" s="50">
        <f t="shared" si="7"/>
        <v>0</v>
      </c>
      <c r="D171" s="50">
        <f t="shared" si="8"/>
        <v>0</v>
      </c>
    </row>
    <row r="172" spans="1:4" x14ac:dyDescent="0.25">
      <c r="A172" s="22"/>
    </row>
    <row r="173" spans="1:4" x14ac:dyDescent="0.25">
      <c r="A173" s="22"/>
    </row>
    <row r="174" spans="1:4" x14ac:dyDescent="0.25">
      <c r="A174" s="22"/>
    </row>
    <row r="175" spans="1:4" x14ac:dyDescent="0.25">
      <c r="A175" s="22"/>
    </row>
    <row r="176" spans="1:4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</sheetData>
  <sortState xmlns:xlrd2="http://schemas.microsoft.com/office/spreadsheetml/2017/richdata2" ref="A3:D171">
    <sortCondition descending="1" ref="B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9"/>
  <sheetViews>
    <sheetView showGridLines="0" topLeftCell="B1" zoomScale="115" zoomScaleNormal="115" workbookViewId="0">
      <selection activeCell="K12" sqref="K12"/>
    </sheetView>
  </sheetViews>
  <sheetFormatPr defaultRowHeight="15" x14ac:dyDescent="0.25"/>
  <cols>
    <col min="1" max="1" width="16.140625" bestFit="1" customWidth="1"/>
    <col min="2" max="2" width="11.85546875" customWidth="1"/>
    <col min="3" max="3" width="9" customWidth="1"/>
    <col min="4" max="4" width="19.42578125" bestFit="1" customWidth="1"/>
    <col min="5" max="5" width="14.140625" bestFit="1" customWidth="1"/>
    <col min="6" max="6" width="8.85546875" bestFit="1" customWidth="1"/>
    <col min="8" max="8" width="14.140625" bestFit="1" customWidth="1"/>
    <col min="9" max="9" width="7.140625" bestFit="1" customWidth="1"/>
  </cols>
  <sheetData>
    <row r="1" spans="1:9" ht="15.75" x14ac:dyDescent="0.25">
      <c r="A1" s="121" t="s">
        <v>467</v>
      </c>
      <c r="B1" s="121" t="s">
        <v>468</v>
      </c>
      <c r="C1" s="121" t="s">
        <v>469</v>
      </c>
      <c r="D1" s="121" t="s">
        <v>5</v>
      </c>
      <c r="E1" s="121" t="s">
        <v>470</v>
      </c>
      <c r="F1" s="121" t="s">
        <v>418</v>
      </c>
      <c r="H1" s="100" t="s">
        <v>470</v>
      </c>
      <c r="I1" s="100" t="s">
        <v>418</v>
      </c>
    </row>
    <row r="2" spans="1:9" x14ac:dyDescent="0.25">
      <c r="A2" s="108" t="s">
        <v>471</v>
      </c>
      <c r="B2" s="114">
        <v>42370</v>
      </c>
      <c r="C2" s="108">
        <v>32302</v>
      </c>
      <c r="D2" s="108" t="s">
        <v>472</v>
      </c>
      <c r="E2" s="108" t="s">
        <v>473</v>
      </c>
      <c r="F2" s="108" t="str">
        <f>VLOOKUP(City_sales[[#This Row],[Country]], H:I,  2, 0)</f>
        <v>North</v>
      </c>
      <c r="H2" t="s">
        <v>481</v>
      </c>
      <c r="I2" t="s">
        <v>478</v>
      </c>
    </row>
    <row r="3" spans="1:9" x14ac:dyDescent="0.25">
      <c r="A3" s="108" t="s">
        <v>474</v>
      </c>
      <c r="B3" s="114">
        <v>43667</v>
      </c>
      <c r="C3" s="108">
        <v>47218</v>
      </c>
      <c r="D3" s="108" t="s">
        <v>472</v>
      </c>
      <c r="E3" s="108" t="s">
        <v>473</v>
      </c>
      <c r="F3" s="108" t="str">
        <f>VLOOKUP(City_sales[[#This Row],[Country]], H:I,  2, 0)</f>
        <v>North</v>
      </c>
      <c r="H3" t="s">
        <v>575</v>
      </c>
      <c r="I3" t="s">
        <v>478</v>
      </c>
    </row>
    <row r="4" spans="1:9" x14ac:dyDescent="0.25">
      <c r="A4" s="108" t="s">
        <v>475</v>
      </c>
      <c r="B4" s="114">
        <v>42382</v>
      </c>
      <c r="C4" s="108">
        <v>65810</v>
      </c>
      <c r="D4" s="108" t="s">
        <v>476</v>
      </c>
      <c r="E4" s="108" t="s">
        <v>477</v>
      </c>
      <c r="F4" s="108" t="str">
        <f>VLOOKUP(City_sales[[#This Row],[Country]], H:I,  2, 0)</f>
        <v>Central</v>
      </c>
      <c r="H4" t="s">
        <v>493</v>
      </c>
      <c r="I4" t="s">
        <v>478</v>
      </c>
    </row>
    <row r="5" spans="1:9" x14ac:dyDescent="0.25">
      <c r="A5" s="108" t="s">
        <v>479</v>
      </c>
      <c r="B5" s="114">
        <v>42383</v>
      </c>
      <c r="C5" s="108">
        <v>96258</v>
      </c>
      <c r="D5" s="108" t="s">
        <v>480</v>
      </c>
      <c r="E5" s="108" t="s">
        <v>481</v>
      </c>
      <c r="F5" s="108" t="str">
        <f>VLOOKUP(City_sales[[#This Row],[Country]], H:I,  2, 0)</f>
        <v>Central</v>
      </c>
      <c r="H5" t="s">
        <v>382</v>
      </c>
      <c r="I5" t="s">
        <v>478</v>
      </c>
    </row>
    <row r="6" spans="1:9" x14ac:dyDescent="0.25">
      <c r="A6" s="108" t="s">
        <v>482</v>
      </c>
      <c r="B6" s="114">
        <v>42402</v>
      </c>
      <c r="C6" s="108">
        <v>28100</v>
      </c>
      <c r="D6" s="108" t="s">
        <v>483</v>
      </c>
      <c r="E6" s="108" t="s">
        <v>484</v>
      </c>
      <c r="F6" s="108" t="str">
        <f>VLOOKUP(City_sales[[#This Row],[Country]], H:I,  2, 0)</f>
        <v>South</v>
      </c>
      <c r="H6" t="s">
        <v>477</v>
      </c>
      <c r="I6" t="s">
        <v>478</v>
      </c>
    </row>
    <row r="7" spans="1:9" x14ac:dyDescent="0.25">
      <c r="A7" s="108" t="s">
        <v>485</v>
      </c>
      <c r="B7" s="114">
        <v>42409</v>
      </c>
      <c r="C7" s="108">
        <v>103261</v>
      </c>
      <c r="D7" s="108" t="s">
        <v>483</v>
      </c>
      <c r="E7" s="108" t="s">
        <v>484</v>
      </c>
      <c r="F7" s="108" t="str">
        <f>VLOOKUP(City_sales[[#This Row],[Country]], H:I,  2, 0)</f>
        <v>South</v>
      </c>
      <c r="H7" t="s">
        <v>488</v>
      </c>
      <c r="I7" t="s">
        <v>478</v>
      </c>
    </row>
    <row r="8" spans="1:9" x14ac:dyDescent="0.25">
      <c r="A8" s="108" t="s">
        <v>486</v>
      </c>
      <c r="B8" s="114">
        <v>42410</v>
      </c>
      <c r="C8" s="108">
        <v>80154</v>
      </c>
      <c r="D8" s="108" t="s">
        <v>487</v>
      </c>
      <c r="E8" s="108" t="s">
        <v>488</v>
      </c>
      <c r="F8" s="108" t="str">
        <f>VLOOKUP(City_sales[[#This Row],[Country]], H:I,  2, 0)</f>
        <v>Central</v>
      </c>
      <c r="H8" t="s">
        <v>696</v>
      </c>
      <c r="I8" t="s">
        <v>423</v>
      </c>
    </row>
    <row r="9" spans="1:9" x14ac:dyDescent="0.25">
      <c r="A9" s="108" t="s">
        <v>489</v>
      </c>
      <c r="B9" s="114">
        <v>42421</v>
      </c>
      <c r="C9" s="108">
        <v>105879</v>
      </c>
      <c r="D9" s="108" t="s">
        <v>490</v>
      </c>
      <c r="E9" s="108" t="s">
        <v>488</v>
      </c>
      <c r="F9" s="108" t="str">
        <f>VLOOKUP(City_sales[[#This Row],[Country]], H:I,  2, 0)</f>
        <v>Central</v>
      </c>
      <c r="H9" t="s">
        <v>389</v>
      </c>
      <c r="I9" t="s">
        <v>423</v>
      </c>
    </row>
    <row r="10" spans="1:9" x14ac:dyDescent="0.25">
      <c r="A10" s="108" t="s">
        <v>491</v>
      </c>
      <c r="B10" s="114">
        <v>42422</v>
      </c>
      <c r="C10" s="108">
        <v>117805</v>
      </c>
      <c r="D10" s="108" t="s">
        <v>492</v>
      </c>
      <c r="E10" s="108" t="s">
        <v>493</v>
      </c>
      <c r="F10" s="108" t="str">
        <f>VLOOKUP(City_sales[[#This Row],[Country]], H:I,  2, 0)</f>
        <v>Central</v>
      </c>
      <c r="H10" t="s">
        <v>656</v>
      </c>
      <c r="I10" t="s">
        <v>423</v>
      </c>
    </row>
    <row r="11" spans="1:9" x14ac:dyDescent="0.25">
      <c r="A11" s="108" t="s">
        <v>494</v>
      </c>
      <c r="B11" s="114">
        <v>42423</v>
      </c>
      <c r="C11" s="108">
        <v>37146</v>
      </c>
      <c r="D11" s="108" t="s">
        <v>495</v>
      </c>
      <c r="E11" s="108" t="s">
        <v>385</v>
      </c>
      <c r="F11" s="108" t="str">
        <f>VLOOKUP(City_sales[[#This Row],[Country]], H:I,  2, 0)</f>
        <v>South</v>
      </c>
      <c r="H11" t="s">
        <v>503</v>
      </c>
      <c r="I11" t="s">
        <v>423</v>
      </c>
    </row>
    <row r="12" spans="1:9" x14ac:dyDescent="0.25">
      <c r="A12" s="108" t="s">
        <v>496</v>
      </c>
      <c r="B12" s="114">
        <v>42454</v>
      </c>
      <c r="C12" s="108">
        <v>72340</v>
      </c>
      <c r="D12" s="108" t="s">
        <v>497</v>
      </c>
      <c r="E12" s="108" t="s">
        <v>498</v>
      </c>
      <c r="F12" s="108" t="str">
        <f>VLOOKUP(City_sales[[#This Row],[Country]], H:I,  2, 0)</f>
        <v>North</v>
      </c>
      <c r="H12" t="s">
        <v>473</v>
      </c>
      <c r="I12" t="s">
        <v>423</v>
      </c>
    </row>
    <row r="13" spans="1:9" x14ac:dyDescent="0.25">
      <c r="A13" s="108" t="s">
        <v>499</v>
      </c>
      <c r="B13" s="114">
        <v>42455</v>
      </c>
      <c r="C13" s="108">
        <v>90410</v>
      </c>
      <c r="D13" s="108" t="s">
        <v>500</v>
      </c>
      <c r="E13" s="108" t="s">
        <v>498</v>
      </c>
      <c r="F13" s="108" t="str">
        <f>VLOOKUP(City_sales[[#This Row],[Country]], H:I,  2, 0)</f>
        <v>North</v>
      </c>
      <c r="H13" t="s">
        <v>498</v>
      </c>
      <c r="I13" t="s">
        <v>423</v>
      </c>
    </row>
    <row r="14" spans="1:9" x14ac:dyDescent="0.25">
      <c r="A14" s="108" t="s">
        <v>501</v>
      </c>
      <c r="B14" s="114">
        <v>42457</v>
      </c>
      <c r="C14" s="108">
        <v>53632</v>
      </c>
      <c r="D14" s="108" t="s">
        <v>502</v>
      </c>
      <c r="E14" s="108" t="s">
        <v>503</v>
      </c>
      <c r="F14" s="108" t="str">
        <f>VLOOKUP(City_sales[[#This Row],[Country]], H:I,  2, 0)</f>
        <v>North</v>
      </c>
      <c r="H14" t="s">
        <v>385</v>
      </c>
      <c r="I14" t="s">
        <v>426</v>
      </c>
    </row>
    <row r="15" spans="1:9" x14ac:dyDescent="0.25">
      <c r="A15" s="108" t="s">
        <v>504</v>
      </c>
      <c r="B15" s="114">
        <v>42460</v>
      </c>
      <c r="C15" s="108">
        <v>91610</v>
      </c>
      <c r="D15" s="108" t="s">
        <v>505</v>
      </c>
      <c r="E15" s="108" t="s">
        <v>498</v>
      </c>
      <c r="F15" s="108" t="str">
        <f>VLOOKUP(City_sales[[#This Row],[Country]], H:I,  2, 0)</f>
        <v>North</v>
      </c>
      <c r="H15" t="s">
        <v>564</v>
      </c>
      <c r="I15" t="s">
        <v>426</v>
      </c>
    </row>
    <row r="16" spans="1:9" x14ac:dyDescent="0.25">
      <c r="A16" s="108" t="s">
        <v>506</v>
      </c>
      <c r="B16" s="114">
        <v>42464</v>
      </c>
      <c r="C16" s="108">
        <v>88829</v>
      </c>
      <c r="D16" s="108" t="s">
        <v>507</v>
      </c>
      <c r="E16" s="108" t="s">
        <v>493</v>
      </c>
      <c r="F16" s="108" t="str">
        <f>VLOOKUP(City_sales[[#This Row],[Country]], H:I,  2, 0)</f>
        <v>Central</v>
      </c>
      <c r="H16" t="s">
        <v>484</v>
      </c>
      <c r="I16" t="s">
        <v>426</v>
      </c>
    </row>
    <row r="17" spans="1:6" x14ac:dyDescent="0.25">
      <c r="A17" s="108" t="s">
        <v>508</v>
      </c>
      <c r="B17" s="114">
        <v>42486</v>
      </c>
      <c r="C17" s="108">
        <v>94436</v>
      </c>
      <c r="D17" s="108" t="s">
        <v>509</v>
      </c>
      <c r="E17" s="108" t="s">
        <v>498</v>
      </c>
      <c r="F17" s="108" t="str">
        <f>VLOOKUP(City_sales[[#This Row],[Country]], H:I,  2, 0)</f>
        <v>North</v>
      </c>
    </row>
    <row r="18" spans="1:6" x14ac:dyDescent="0.25">
      <c r="A18" s="108" t="s">
        <v>510</v>
      </c>
      <c r="B18" s="114">
        <v>42505</v>
      </c>
      <c r="C18" s="108">
        <v>43943</v>
      </c>
      <c r="D18" s="108" t="s">
        <v>511</v>
      </c>
      <c r="E18" s="108" t="s">
        <v>493</v>
      </c>
      <c r="F18" s="108" t="str">
        <f>VLOOKUP(City_sales[[#This Row],[Country]], H:I,  2, 0)</f>
        <v>Central</v>
      </c>
    </row>
    <row r="19" spans="1:6" x14ac:dyDescent="0.25">
      <c r="A19" s="108" t="s">
        <v>512</v>
      </c>
      <c r="B19" s="114">
        <v>42522</v>
      </c>
      <c r="C19" s="108">
        <v>17685</v>
      </c>
      <c r="D19" s="108" t="s">
        <v>513</v>
      </c>
      <c r="E19" s="108" t="s">
        <v>382</v>
      </c>
      <c r="F19" s="108" t="str">
        <f>VLOOKUP(City_sales[[#This Row],[Country]], H:I,  2, 0)</f>
        <v>Central</v>
      </c>
    </row>
    <row r="20" spans="1:6" x14ac:dyDescent="0.25">
      <c r="A20" s="108" t="s">
        <v>514</v>
      </c>
      <c r="B20" s="114">
        <v>42527</v>
      </c>
      <c r="C20" s="108">
        <v>117943</v>
      </c>
      <c r="D20" s="108" t="s">
        <v>515</v>
      </c>
      <c r="E20" s="108" t="s">
        <v>498</v>
      </c>
      <c r="F20" s="108" t="str">
        <f>VLOOKUP(City_sales[[#This Row],[Country]], H:I,  2, 0)</f>
        <v>North</v>
      </c>
    </row>
    <row r="21" spans="1:6" x14ac:dyDescent="0.25">
      <c r="A21" s="108" t="s">
        <v>516</v>
      </c>
      <c r="B21" s="114">
        <v>42528</v>
      </c>
      <c r="C21" s="108">
        <v>67651</v>
      </c>
      <c r="D21" s="108" t="s">
        <v>517</v>
      </c>
      <c r="E21" s="108" t="s">
        <v>493</v>
      </c>
      <c r="F21" s="108" t="str">
        <f>VLOOKUP(City_sales[[#This Row],[Country]], H:I,  2, 0)</f>
        <v>Central</v>
      </c>
    </row>
    <row r="22" spans="1:6" x14ac:dyDescent="0.25">
      <c r="A22" s="108" t="s">
        <v>518</v>
      </c>
      <c r="B22" s="114">
        <v>43352</v>
      </c>
      <c r="C22" s="108">
        <v>62107</v>
      </c>
      <c r="D22" s="108" t="s">
        <v>472</v>
      </c>
      <c r="E22" s="108" t="s">
        <v>473</v>
      </c>
      <c r="F22" s="108" t="str">
        <f>VLOOKUP(City_sales[[#This Row],[Country]], H:I,  2, 0)</f>
        <v>North</v>
      </c>
    </row>
    <row r="23" spans="1:6" x14ac:dyDescent="0.25">
      <c r="A23" s="108" t="s">
        <v>519</v>
      </c>
      <c r="B23" s="114">
        <v>42537</v>
      </c>
      <c r="C23" s="108">
        <v>51957</v>
      </c>
      <c r="D23" s="108" t="s">
        <v>520</v>
      </c>
      <c r="E23" s="108" t="s">
        <v>498</v>
      </c>
      <c r="F23" s="108" t="str">
        <f>VLOOKUP(City_sales[[#This Row],[Country]], H:I,  2, 0)</f>
        <v>North</v>
      </c>
    </row>
    <row r="24" spans="1:6" x14ac:dyDescent="0.25">
      <c r="A24" s="108" t="s">
        <v>521</v>
      </c>
      <c r="B24" s="114">
        <v>42545</v>
      </c>
      <c r="C24" s="108">
        <v>56124</v>
      </c>
      <c r="D24" s="108" t="s">
        <v>522</v>
      </c>
      <c r="E24" s="108" t="s">
        <v>385</v>
      </c>
      <c r="F24" s="108" t="str">
        <f>VLOOKUP(City_sales[[#This Row],[Country]], H:I,  2, 0)</f>
        <v>South</v>
      </c>
    </row>
    <row r="25" spans="1:6" x14ac:dyDescent="0.25">
      <c r="A25" s="108" t="s">
        <v>523</v>
      </c>
      <c r="B25" s="114">
        <v>42545</v>
      </c>
      <c r="C25" s="108">
        <v>47620</v>
      </c>
      <c r="D25" s="108" t="s">
        <v>524</v>
      </c>
      <c r="E25" s="108" t="s">
        <v>484</v>
      </c>
      <c r="F25" s="108" t="str">
        <f>VLOOKUP(City_sales[[#This Row],[Country]], H:I,  2, 0)</f>
        <v>South</v>
      </c>
    </row>
    <row r="26" spans="1:6" x14ac:dyDescent="0.25">
      <c r="A26" s="108" t="s">
        <v>525</v>
      </c>
      <c r="B26" s="114">
        <v>42548</v>
      </c>
      <c r="C26" s="108">
        <v>121756</v>
      </c>
      <c r="D26" s="108" t="s">
        <v>526</v>
      </c>
      <c r="E26" s="108" t="s">
        <v>382</v>
      </c>
      <c r="F26" s="108" t="str">
        <f>VLOOKUP(City_sales[[#This Row],[Country]], H:I,  2, 0)</f>
        <v>Central</v>
      </c>
    </row>
    <row r="27" spans="1:6" x14ac:dyDescent="0.25">
      <c r="A27" s="108" t="s">
        <v>527</v>
      </c>
      <c r="B27" s="114">
        <v>42549</v>
      </c>
      <c r="C27" s="108">
        <v>113905</v>
      </c>
      <c r="D27" s="108" t="s">
        <v>483</v>
      </c>
      <c r="E27" s="108" t="s">
        <v>484</v>
      </c>
      <c r="F27" s="108" t="str">
        <f>VLOOKUP(City_sales[[#This Row],[Country]], H:I,  2, 0)</f>
        <v>South</v>
      </c>
    </row>
    <row r="28" spans="1:6" x14ac:dyDescent="0.25">
      <c r="A28" s="108" t="s">
        <v>528</v>
      </c>
      <c r="B28" s="114">
        <v>42571</v>
      </c>
      <c r="C28" s="108">
        <v>48493</v>
      </c>
      <c r="D28" s="108" t="s">
        <v>529</v>
      </c>
      <c r="E28" s="108" t="s">
        <v>389</v>
      </c>
      <c r="F28" s="108" t="str">
        <f>VLOOKUP(City_sales[[#This Row],[Country]], H:I,  2, 0)</f>
        <v>North</v>
      </c>
    </row>
    <row r="29" spans="1:6" x14ac:dyDescent="0.25">
      <c r="A29" s="108" t="s">
        <v>530</v>
      </c>
      <c r="B29" s="114">
        <v>42578</v>
      </c>
      <c r="C29" s="108">
        <v>47174</v>
      </c>
      <c r="D29" s="108" t="s">
        <v>531</v>
      </c>
      <c r="E29" s="108" t="s">
        <v>498</v>
      </c>
      <c r="F29" s="108" t="str">
        <f>VLOOKUP(City_sales[[#This Row],[Country]], H:I,  2, 0)</f>
        <v>North</v>
      </c>
    </row>
    <row r="30" spans="1:6" x14ac:dyDescent="0.25">
      <c r="A30" s="108" t="s">
        <v>532</v>
      </c>
      <c r="B30" s="114">
        <v>42582</v>
      </c>
      <c r="C30" s="108">
        <v>41109</v>
      </c>
      <c r="D30" s="108" t="s">
        <v>533</v>
      </c>
      <c r="E30" s="108" t="s">
        <v>382</v>
      </c>
      <c r="F30" s="108" t="str">
        <f>VLOOKUP(City_sales[[#This Row],[Country]], H:I,  2, 0)</f>
        <v>Central</v>
      </c>
    </row>
    <row r="31" spans="1:6" x14ac:dyDescent="0.25">
      <c r="A31" s="108" t="s">
        <v>534</v>
      </c>
      <c r="B31" s="114">
        <v>42588</v>
      </c>
      <c r="C31" s="108">
        <v>79095</v>
      </c>
      <c r="D31" s="108" t="s">
        <v>535</v>
      </c>
      <c r="E31" s="108" t="s">
        <v>498</v>
      </c>
      <c r="F31" s="108" t="str">
        <f>VLOOKUP(City_sales[[#This Row],[Country]], H:I,  2, 0)</f>
        <v>North</v>
      </c>
    </row>
    <row r="32" spans="1:6" x14ac:dyDescent="0.25">
      <c r="A32" s="108" t="s">
        <v>536</v>
      </c>
      <c r="B32" s="114">
        <v>42594</v>
      </c>
      <c r="C32" s="108">
        <v>117997</v>
      </c>
      <c r="D32" s="108" t="s">
        <v>537</v>
      </c>
      <c r="E32" s="108" t="s">
        <v>382</v>
      </c>
      <c r="F32" s="108" t="str">
        <f>VLOOKUP(City_sales[[#This Row],[Country]], H:I,  2, 0)</f>
        <v>Central</v>
      </c>
    </row>
    <row r="33" spans="1:6" x14ac:dyDescent="0.25">
      <c r="A33" s="108" t="s">
        <v>538</v>
      </c>
      <c r="B33" s="114">
        <v>42597</v>
      </c>
      <c r="C33" s="108">
        <v>74543</v>
      </c>
      <c r="D33" s="108" t="s">
        <v>539</v>
      </c>
      <c r="E33" s="108" t="s">
        <v>493</v>
      </c>
      <c r="F33" s="108" t="str">
        <f>VLOOKUP(City_sales[[#This Row],[Country]], H:I,  2, 0)</f>
        <v>Central</v>
      </c>
    </row>
    <row r="34" spans="1:6" x14ac:dyDescent="0.25">
      <c r="A34" s="108" t="s">
        <v>540</v>
      </c>
      <c r="B34" s="114">
        <v>42606</v>
      </c>
      <c r="C34" s="108">
        <v>121119</v>
      </c>
      <c r="D34" s="108" t="s">
        <v>541</v>
      </c>
      <c r="E34" s="108" t="s">
        <v>493</v>
      </c>
      <c r="F34" s="108" t="str">
        <f>VLOOKUP(City_sales[[#This Row],[Country]], H:I,  2, 0)</f>
        <v>Central</v>
      </c>
    </row>
    <row r="35" spans="1:6" x14ac:dyDescent="0.25">
      <c r="A35" s="108" t="s">
        <v>542</v>
      </c>
      <c r="B35" s="114">
        <v>42608</v>
      </c>
      <c r="C35" s="108">
        <v>106080</v>
      </c>
      <c r="D35" s="108" t="s">
        <v>543</v>
      </c>
      <c r="E35" s="108" t="s">
        <v>493</v>
      </c>
      <c r="F35" s="108" t="str">
        <f>VLOOKUP(City_sales[[#This Row],[Country]], H:I,  2, 0)</f>
        <v>Central</v>
      </c>
    </row>
    <row r="36" spans="1:6" x14ac:dyDescent="0.25">
      <c r="A36" s="108" t="s">
        <v>544</v>
      </c>
      <c r="B36" s="114">
        <v>42609</v>
      </c>
      <c r="C36" s="108">
        <v>27896</v>
      </c>
      <c r="D36" s="108" t="s">
        <v>545</v>
      </c>
      <c r="E36" s="108" t="s">
        <v>488</v>
      </c>
      <c r="F36" s="108" t="str">
        <f>VLOOKUP(City_sales[[#This Row],[Country]], H:I,  2, 0)</f>
        <v>Central</v>
      </c>
    </row>
    <row r="37" spans="1:6" x14ac:dyDescent="0.25">
      <c r="A37" s="108" t="s">
        <v>546</v>
      </c>
      <c r="B37" s="114">
        <v>42621</v>
      </c>
      <c r="C37" s="108">
        <v>28910</v>
      </c>
      <c r="D37" s="108" t="s">
        <v>547</v>
      </c>
      <c r="E37" s="108" t="s">
        <v>382</v>
      </c>
      <c r="F37" s="108" t="str">
        <f>VLOOKUP(City_sales[[#This Row],[Country]], H:I,  2, 0)</f>
        <v>Central</v>
      </c>
    </row>
    <row r="38" spans="1:6" x14ac:dyDescent="0.25">
      <c r="A38" s="108" t="s">
        <v>548</v>
      </c>
      <c r="B38" s="114">
        <v>42622</v>
      </c>
      <c r="C38" s="108">
        <v>25731</v>
      </c>
      <c r="D38" s="108" t="s">
        <v>549</v>
      </c>
      <c r="E38" s="108" t="s">
        <v>481</v>
      </c>
      <c r="F38" s="108" t="str">
        <f>VLOOKUP(City_sales[[#This Row],[Country]], H:I,  2, 0)</f>
        <v>Central</v>
      </c>
    </row>
    <row r="39" spans="1:6" x14ac:dyDescent="0.25">
      <c r="A39" s="108" t="s">
        <v>550</v>
      </c>
      <c r="B39" s="114">
        <v>42633</v>
      </c>
      <c r="C39" s="108">
        <v>109188</v>
      </c>
      <c r="D39" s="108" t="s">
        <v>551</v>
      </c>
      <c r="E39" s="108" t="s">
        <v>382</v>
      </c>
      <c r="F39" s="108" t="str">
        <f>VLOOKUP(City_sales[[#This Row],[Country]], H:I,  2, 0)</f>
        <v>Central</v>
      </c>
    </row>
    <row r="40" spans="1:6" x14ac:dyDescent="0.25">
      <c r="A40" s="108" t="s">
        <v>552</v>
      </c>
      <c r="B40" s="114">
        <v>42660</v>
      </c>
      <c r="C40" s="108">
        <v>27553</v>
      </c>
      <c r="D40" s="108" t="s">
        <v>526</v>
      </c>
      <c r="E40" s="108" t="s">
        <v>382</v>
      </c>
      <c r="F40" s="108" t="str">
        <f>VLOOKUP(City_sales[[#This Row],[Country]], H:I,  2, 0)</f>
        <v>Central</v>
      </c>
    </row>
    <row r="41" spans="1:6" x14ac:dyDescent="0.25">
      <c r="A41" s="108" t="s">
        <v>553</v>
      </c>
      <c r="B41" s="114">
        <v>42662</v>
      </c>
      <c r="C41" s="108">
        <v>106297</v>
      </c>
      <c r="D41" s="108" t="s">
        <v>554</v>
      </c>
      <c r="E41" s="108" t="s">
        <v>477</v>
      </c>
      <c r="F41" s="108" t="str">
        <f>VLOOKUP(City_sales[[#This Row],[Country]], H:I,  2, 0)</f>
        <v>Central</v>
      </c>
    </row>
    <row r="42" spans="1:6" x14ac:dyDescent="0.25">
      <c r="A42" s="108" t="s">
        <v>555</v>
      </c>
      <c r="B42" s="114">
        <v>42677</v>
      </c>
      <c r="C42" s="108">
        <v>31126</v>
      </c>
      <c r="D42" s="108" t="s">
        <v>556</v>
      </c>
      <c r="E42" s="108" t="s">
        <v>382</v>
      </c>
      <c r="F42" s="108" t="str">
        <f>VLOOKUP(City_sales[[#This Row],[Country]], H:I,  2, 0)</f>
        <v>Central</v>
      </c>
    </row>
    <row r="43" spans="1:6" x14ac:dyDescent="0.25">
      <c r="A43" s="108" t="s">
        <v>557</v>
      </c>
      <c r="B43" s="114">
        <v>42702</v>
      </c>
      <c r="C43" s="108">
        <v>94036</v>
      </c>
      <c r="D43" s="108" t="s">
        <v>558</v>
      </c>
      <c r="E43" s="108" t="s">
        <v>385</v>
      </c>
      <c r="F43" s="108" t="str">
        <f>VLOOKUP(City_sales[[#This Row],[Country]], H:I,  2, 0)</f>
        <v>South</v>
      </c>
    </row>
    <row r="44" spans="1:6" x14ac:dyDescent="0.25">
      <c r="A44" s="108" t="s">
        <v>559</v>
      </c>
      <c r="B44" s="114">
        <v>42710</v>
      </c>
      <c r="C44" s="108">
        <v>75033</v>
      </c>
      <c r="D44" s="108" t="s">
        <v>560</v>
      </c>
      <c r="E44" s="108" t="s">
        <v>493</v>
      </c>
      <c r="F44" s="108" t="str">
        <f>VLOOKUP(City_sales[[#This Row],[Country]], H:I,  2, 0)</f>
        <v>Central</v>
      </c>
    </row>
    <row r="45" spans="1:6" x14ac:dyDescent="0.25">
      <c r="A45" s="108" t="s">
        <v>561</v>
      </c>
      <c r="B45" s="114">
        <v>42714</v>
      </c>
      <c r="C45" s="108">
        <v>100686</v>
      </c>
      <c r="D45" s="108" t="s">
        <v>554</v>
      </c>
      <c r="E45" s="108" t="s">
        <v>477</v>
      </c>
      <c r="F45" s="108" t="str">
        <f>VLOOKUP(City_sales[[#This Row],[Country]], H:I,  2, 0)</f>
        <v>Central</v>
      </c>
    </row>
    <row r="46" spans="1:6" x14ac:dyDescent="0.25">
      <c r="A46" s="108" t="s">
        <v>562</v>
      </c>
      <c r="B46" s="114">
        <v>42717</v>
      </c>
      <c r="C46" s="108">
        <v>75167</v>
      </c>
      <c r="D46" s="108" t="s">
        <v>563</v>
      </c>
      <c r="E46" s="108" t="s">
        <v>564</v>
      </c>
      <c r="F46" s="108" t="str">
        <f>VLOOKUP(City_sales[[#This Row],[Country]], H:I,  2, 0)</f>
        <v>South</v>
      </c>
    </row>
    <row r="47" spans="1:6" x14ac:dyDescent="0.25">
      <c r="A47" s="108" t="s">
        <v>565</v>
      </c>
      <c r="B47" s="114">
        <v>42724</v>
      </c>
      <c r="C47" s="108">
        <v>28101</v>
      </c>
      <c r="D47" s="108" t="s">
        <v>483</v>
      </c>
      <c r="E47" s="108" t="s">
        <v>484</v>
      </c>
      <c r="F47" s="108" t="str">
        <f>VLOOKUP(City_sales[[#This Row],[Country]], H:I,  2, 0)</f>
        <v>South</v>
      </c>
    </row>
    <row r="48" spans="1:6" x14ac:dyDescent="0.25">
      <c r="A48" s="108" t="s">
        <v>566</v>
      </c>
      <c r="B48" s="114">
        <v>42732</v>
      </c>
      <c r="C48" s="108">
        <v>94359</v>
      </c>
      <c r="D48" s="108" t="s">
        <v>495</v>
      </c>
      <c r="E48" s="108" t="s">
        <v>385</v>
      </c>
      <c r="F48" s="108" t="str">
        <f>VLOOKUP(City_sales[[#This Row],[Country]], H:I,  2, 0)</f>
        <v>South</v>
      </c>
    </row>
    <row r="49" spans="1:6" x14ac:dyDescent="0.25">
      <c r="A49" s="108" t="s">
        <v>567</v>
      </c>
      <c r="B49" s="114">
        <v>42757</v>
      </c>
      <c r="C49" s="108">
        <v>47400</v>
      </c>
      <c r="D49" s="108" t="s">
        <v>568</v>
      </c>
      <c r="E49" s="108" t="s">
        <v>477</v>
      </c>
      <c r="F49" s="108" t="str">
        <f>VLOOKUP(City_sales[[#This Row],[Country]], H:I,  2, 0)</f>
        <v>Central</v>
      </c>
    </row>
    <row r="50" spans="1:6" x14ac:dyDescent="0.25">
      <c r="A50" s="108" t="s">
        <v>569</v>
      </c>
      <c r="B50" s="114">
        <v>42759</v>
      </c>
      <c r="C50" s="108">
        <v>104689</v>
      </c>
      <c r="D50" s="108" t="s">
        <v>570</v>
      </c>
      <c r="E50" s="108" t="s">
        <v>382</v>
      </c>
      <c r="F50" s="108" t="str">
        <f>VLOOKUP(City_sales[[#This Row],[Country]], H:I,  2, 0)</f>
        <v>Central</v>
      </c>
    </row>
    <row r="51" spans="1:6" x14ac:dyDescent="0.25">
      <c r="A51" s="108" t="s">
        <v>571</v>
      </c>
      <c r="B51" s="114">
        <v>42765</v>
      </c>
      <c r="C51" s="108">
        <v>100043</v>
      </c>
      <c r="D51" s="108" t="s">
        <v>572</v>
      </c>
      <c r="E51" s="108" t="s">
        <v>493</v>
      </c>
      <c r="F51" s="108" t="str">
        <f>VLOOKUP(City_sales[[#This Row],[Country]], H:I,  2, 0)</f>
        <v>Central</v>
      </c>
    </row>
    <row r="52" spans="1:6" x14ac:dyDescent="0.25">
      <c r="A52" s="108" t="s">
        <v>573</v>
      </c>
      <c r="B52" s="114">
        <v>42772</v>
      </c>
      <c r="C52" s="108">
        <v>98120</v>
      </c>
      <c r="D52" s="108" t="s">
        <v>574</v>
      </c>
      <c r="E52" s="108" t="s">
        <v>575</v>
      </c>
      <c r="F52" s="108" t="str">
        <f>VLOOKUP(City_sales[[#This Row],[Country]], H:I,  2, 0)</f>
        <v>Central</v>
      </c>
    </row>
    <row r="53" spans="1:6" x14ac:dyDescent="0.25">
      <c r="A53" s="108" t="s">
        <v>576</v>
      </c>
      <c r="B53" s="114">
        <v>42773</v>
      </c>
      <c r="C53" s="108">
        <v>32071</v>
      </c>
      <c r="D53" s="108" t="s">
        <v>577</v>
      </c>
      <c r="E53" s="108" t="s">
        <v>498</v>
      </c>
      <c r="F53" s="108" t="str">
        <f>VLOOKUP(City_sales[[#This Row],[Country]], H:I,  2, 0)</f>
        <v>North</v>
      </c>
    </row>
    <row r="54" spans="1:6" x14ac:dyDescent="0.25">
      <c r="A54" s="108" t="s">
        <v>578</v>
      </c>
      <c r="B54" s="114">
        <v>42775</v>
      </c>
      <c r="C54" s="108">
        <v>17749</v>
      </c>
      <c r="D54" s="108" t="s">
        <v>579</v>
      </c>
      <c r="E54" s="108" t="s">
        <v>382</v>
      </c>
      <c r="F54" s="108" t="str">
        <f>VLOOKUP(City_sales[[#This Row],[Country]], H:I,  2, 0)</f>
        <v>Central</v>
      </c>
    </row>
    <row r="55" spans="1:6" x14ac:dyDescent="0.25">
      <c r="A55" s="108" t="s">
        <v>580</v>
      </c>
      <c r="B55" s="114">
        <v>42777</v>
      </c>
      <c r="C55" s="108">
        <v>102696</v>
      </c>
      <c r="D55" s="108" t="s">
        <v>581</v>
      </c>
      <c r="E55" s="108" t="s">
        <v>382</v>
      </c>
      <c r="F55" s="108" t="str">
        <f>VLOOKUP(City_sales[[#This Row],[Country]], H:I,  2, 0)</f>
        <v>Central</v>
      </c>
    </row>
    <row r="56" spans="1:6" x14ac:dyDescent="0.25">
      <c r="A56" s="108" t="s">
        <v>582</v>
      </c>
      <c r="B56" s="114">
        <v>42803</v>
      </c>
      <c r="C56" s="108">
        <v>37024</v>
      </c>
      <c r="D56" s="108" t="s">
        <v>583</v>
      </c>
      <c r="E56" s="108" t="s">
        <v>385</v>
      </c>
      <c r="F56" s="108" t="str">
        <f>VLOOKUP(City_sales[[#This Row],[Country]], H:I,  2, 0)</f>
        <v>South</v>
      </c>
    </row>
    <row r="57" spans="1:6" x14ac:dyDescent="0.25">
      <c r="A57" s="108" t="s">
        <v>584</v>
      </c>
      <c r="B57" s="114">
        <v>42807</v>
      </c>
      <c r="C57" s="108">
        <v>91944</v>
      </c>
      <c r="D57" s="108" t="s">
        <v>585</v>
      </c>
      <c r="E57" s="108" t="s">
        <v>382</v>
      </c>
      <c r="F57" s="108" t="str">
        <f>VLOOKUP(City_sales[[#This Row],[Country]], H:I,  2, 0)</f>
        <v>Central</v>
      </c>
    </row>
    <row r="58" spans="1:6" x14ac:dyDescent="0.25">
      <c r="A58" s="108" t="s">
        <v>586</v>
      </c>
      <c r="B58" s="114">
        <v>42808</v>
      </c>
      <c r="C58" s="108">
        <v>53220</v>
      </c>
      <c r="D58" s="108" t="s">
        <v>587</v>
      </c>
      <c r="E58" s="108" t="s">
        <v>503</v>
      </c>
      <c r="F58" s="108" t="str">
        <f>VLOOKUP(City_sales[[#This Row],[Country]], H:I,  2, 0)</f>
        <v>North</v>
      </c>
    </row>
    <row r="59" spans="1:6" x14ac:dyDescent="0.25">
      <c r="A59" s="108" t="s">
        <v>588</v>
      </c>
      <c r="B59" s="114">
        <v>42809</v>
      </c>
      <c r="C59" s="108">
        <v>52030</v>
      </c>
      <c r="D59" s="108" t="s">
        <v>589</v>
      </c>
      <c r="E59" s="108" t="s">
        <v>498</v>
      </c>
      <c r="F59" s="108" t="str">
        <f>VLOOKUP(City_sales[[#This Row],[Country]], H:I,  2, 0)</f>
        <v>North</v>
      </c>
    </row>
    <row r="60" spans="1:6" x14ac:dyDescent="0.25">
      <c r="A60" s="108" t="s">
        <v>590</v>
      </c>
      <c r="B60" s="114">
        <v>42810</v>
      </c>
      <c r="C60" s="108">
        <v>54727</v>
      </c>
      <c r="D60" s="108" t="s">
        <v>591</v>
      </c>
      <c r="E60" s="108" t="s">
        <v>498</v>
      </c>
      <c r="F60" s="108" t="str">
        <f>VLOOKUP(City_sales[[#This Row],[Country]], H:I,  2, 0)</f>
        <v>North</v>
      </c>
    </row>
    <row r="61" spans="1:6" x14ac:dyDescent="0.25">
      <c r="A61" s="108" t="s">
        <v>592</v>
      </c>
      <c r="B61" s="114">
        <v>42813</v>
      </c>
      <c r="C61" s="108">
        <v>112325</v>
      </c>
      <c r="D61" s="108" t="s">
        <v>593</v>
      </c>
      <c r="E61" s="108" t="s">
        <v>498</v>
      </c>
      <c r="F61" s="108" t="str">
        <f>VLOOKUP(City_sales[[#This Row],[Country]], H:I,  2, 0)</f>
        <v>North</v>
      </c>
    </row>
    <row r="62" spans="1:6" x14ac:dyDescent="0.25">
      <c r="A62" s="108" t="s">
        <v>594</v>
      </c>
      <c r="B62" s="114">
        <v>42816</v>
      </c>
      <c r="C62" s="108">
        <v>113366</v>
      </c>
      <c r="D62" s="108" t="s">
        <v>570</v>
      </c>
      <c r="E62" s="108" t="s">
        <v>382</v>
      </c>
      <c r="F62" s="108" t="str">
        <f>VLOOKUP(City_sales[[#This Row],[Country]], H:I,  2, 0)</f>
        <v>Central</v>
      </c>
    </row>
    <row r="63" spans="1:6" x14ac:dyDescent="0.25">
      <c r="A63" s="108" t="s">
        <v>595</v>
      </c>
      <c r="B63" s="114">
        <v>42821</v>
      </c>
      <c r="C63" s="108">
        <v>76327</v>
      </c>
      <c r="D63" s="108" t="s">
        <v>490</v>
      </c>
      <c r="E63" s="108" t="s">
        <v>488</v>
      </c>
      <c r="F63" s="108" t="str">
        <f>VLOOKUP(City_sales[[#This Row],[Country]], H:I,  2, 0)</f>
        <v>Central</v>
      </c>
    </row>
    <row r="64" spans="1:6" x14ac:dyDescent="0.25">
      <c r="A64" s="108" t="s">
        <v>596</v>
      </c>
      <c r="B64" s="114">
        <v>42823</v>
      </c>
      <c r="C64" s="108">
        <v>27498</v>
      </c>
      <c r="D64" s="108" t="s">
        <v>597</v>
      </c>
      <c r="E64" s="108" t="s">
        <v>493</v>
      </c>
      <c r="F64" s="108" t="str">
        <f>VLOOKUP(City_sales[[#This Row],[Country]], H:I,  2, 0)</f>
        <v>Central</v>
      </c>
    </row>
    <row r="65" spans="1:6" x14ac:dyDescent="0.25">
      <c r="A65" s="108" t="s">
        <v>598</v>
      </c>
      <c r="B65" s="114">
        <v>42824</v>
      </c>
      <c r="C65" s="108">
        <v>62253</v>
      </c>
      <c r="D65" s="108" t="s">
        <v>599</v>
      </c>
      <c r="E65" s="108" t="s">
        <v>493</v>
      </c>
      <c r="F65" s="108" t="str">
        <f>VLOOKUP(City_sales[[#This Row],[Country]], H:I,  2, 0)</f>
        <v>Central</v>
      </c>
    </row>
    <row r="66" spans="1:6" x14ac:dyDescent="0.25">
      <c r="A66" s="108" t="s">
        <v>600</v>
      </c>
      <c r="B66" s="114">
        <v>42825</v>
      </c>
      <c r="C66" s="108">
        <v>85257</v>
      </c>
      <c r="D66" s="108" t="s">
        <v>601</v>
      </c>
      <c r="E66" s="108" t="s">
        <v>493</v>
      </c>
      <c r="F66" s="108" t="str">
        <f>VLOOKUP(City_sales[[#This Row],[Country]], H:I,  2, 0)</f>
        <v>Central</v>
      </c>
    </row>
    <row r="67" spans="1:6" x14ac:dyDescent="0.25">
      <c r="A67" s="108" t="s">
        <v>602</v>
      </c>
      <c r="B67" s="114">
        <v>43222</v>
      </c>
      <c r="C67" s="108">
        <v>65775</v>
      </c>
      <c r="D67" s="108" t="s">
        <v>603</v>
      </c>
      <c r="E67" s="108" t="s">
        <v>473</v>
      </c>
      <c r="F67" s="108" t="str">
        <f>VLOOKUP(City_sales[[#This Row],[Country]], H:I,  2, 0)</f>
        <v>North</v>
      </c>
    </row>
    <row r="68" spans="1:6" x14ac:dyDescent="0.25">
      <c r="A68" s="108" t="s">
        <v>604</v>
      </c>
      <c r="B68" s="114">
        <v>42828</v>
      </c>
      <c r="C68" s="108">
        <v>111783</v>
      </c>
      <c r="D68" s="108" t="s">
        <v>480</v>
      </c>
      <c r="E68" s="108" t="s">
        <v>481</v>
      </c>
      <c r="F68" s="108" t="str">
        <f>VLOOKUP(City_sales[[#This Row],[Country]], H:I,  2, 0)</f>
        <v>Central</v>
      </c>
    </row>
    <row r="69" spans="1:6" x14ac:dyDescent="0.25">
      <c r="A69" s="108" t="s">
        <v>605</v>
      </c>
      <c r="B69" s="114">
        <v>42829</v>
      </c>
      <c r="C69" s="108">
        <v>72251</v>
      </c>
      <c r="D69" s="108" t="s">
        <v>606</v>
      </c>
      <c r="E69" s="108" t="s">
        <v>385</v>
      </c>
      <c r="F69" s="108" t="str">
        <f>VLOOKUP(City_sales[[#This Row],[Country]], H:I,  2, 0)</f>
        <v>South</v>
      </c>
    </row>
    <row r="70" spans="1:6" x14ac:dyDescent="0.25">
      <c r="A70" s="108" t="s">
        <v>607</v>
      </c>
      <c r="B70" s="114">
        <v>42848</v>
      </c>
      <c r="C70" s="108">
        <v>100317</v>
      </c>
      <c r="D70" s="108" t="s">
        <v>608</v>
      </c>
      <c r="E70" s="108" t="s">
        <v>493</v>
      </c>
      <c r="F70" s="108" t="str">
        <f>VLOOKUP(City_sales[[#This Row],[Country]], H:I,  2, 0)</f>
        <v>Central</v>
      </c>
    </row>
    <row r="71" spans="1:6" x14ac:dyDescent="0.25">
      <c r="A71" s="108" t="s">
        <v>609</v>
      </c>
      <c r="B71" s="114">
        <v>42851</v>
      </c>
      <c r="C71" s="108">
        <v>45088</v>
      </c>
      <c r="D71" s="108" t="s">
        <v>610</v>
      </c>
      <c r="E71" s="108" t="s">
        <v>493</v>
      </c>
      <c r="F71" s="108" t="str">
        <f>VLOOKUP(City_sales[[#This Row],[Country]], H:I,  2, 0)</f>
        <v>Central</v>
      </c>
    </row>
    <row r="72" spans="1:6" x14ac:dyDescent="0.25">
      <c r="A72" s="108" t="s">
        <v>611</v>
      </c>
      <c r="B72" s="114">
        <v>42863</v>
      </c>
      <c r="C72" s="108">
        <v>45979</v>
      </c>
      <c r="D72" s="108" t="s">
        <v>612</v>
      </c>
      <c r="E72" s="108" t="s">
        <v>382</v>
      </c>
      <c r="F72" s="108" t="str">
        <f>VLOOKUP(City_sales[[#This Row],[Country]], H:I,  2, 0)</f>
        <v>Central</v>
      </c>
    </row>
    <row r="73" spans="1:6" x14ac:dyDescent="0.25">
      <c r="A73" s="108" t="s">
        <v>613</v>
      </c>
      <c r="B73" s="114">
        <v>42879</v>
      </c>
      <c r="C73" s="108">
        <v>75360</v>
      </c>
      <c r="D73" s="108" t="s">
        <v>524</v>
      </c>
      <c r="E73" s="108" t="s">
        <v>484</v>
      </c>
      <c r="F73" s="108" t="str">
        <f>VLOOKUP(City_sales[[#This Row],[Country]], H:I,  2, 0)</f>
        <v>South</v>
      </c>
    </row>
    <row r="74" spans="1:6" x14ac:dyDescent="0.25">
      <c r="A74" s="108" t="s">
        <v>614</v>
      </c>
      <c r="B74" s="114">
        <v>42880</v>
      </c>
      <c r="C74" s="108">
        <v>49614</v>
      </c>
      <c r="D74" s="108" t="s">
        <v>483</v>
      </c>
      <c r="E74" s="108" t="s">
        <v>484</v>
      </c>
      <c r="F74" s="108" t="str">
        <f>VLOOKUP(City_sales[[#This Row],[Country]], H:I,  2, 0)</f>
        <v>South</v>
      </c>
    </row>
    <row r="75" spans="1:6" x14ac:dyDescent="0.25">
      <c r="A75" s="108" t="s">
        <v>615</v>
      </c>
      <c r="B75" s="114">
        <v>42886</v>
      </c>
      <c r="C75" s="108">
        <v>43888</v>
      </c>
      <c r="D75" s="108" t="s">
        <v>616</v>
      </c>
      <c r="E75" s="108" t="s">
        <v>385</v>
      </c>
      <c r="F75" s="108" t="str">
        <f>VLOOKUP(City_sales[[#This Row],[Country]], H:I,  2, 0)</f>
        <v>South</v>
      </c>
    </row>
    <row r="76" spans="1:6" x14ac:dyDescent="0.25">
      <c r="A76" s="108" t="s">
        <v>617</v>
      </c>
      <c r="B76" s="114">
        <v>42890</v>
      </c>
      <c r="C76" s="108">
        <v>47924</v>
      </c>
      <c r="D76" s="108" t="s">
        <v>618</v>
      </c>
      <c r="E76" s="108" t="s">
        <v>385</v>
      </c>
      <c r="F76" s="108" t="str">
        <f>VLOOKUP(City_sales[[#This Row],[Country]], H:I,  2, 0)</f>
        <v>South</v>
      </c>
    </row>
    <row r="77" spans="1:6" x14ac:dyDescent="0.25">
      <c r="A77" s="108" t="s">
        <v>619</v>
      </c>
      <c r="B77" s="114">
        <v>42899</v>
      </c>
      <c r="C77" s="108">
        <v>89350</v>
      </c>
      <c r="D77" s="108" t="s">
        <v>589</v>
      </c>
      <c r="E77" s="108" t="s">
        <v>498</v>
      </c>
      <c r="F77" s="108" t="str">
        <f>VLOOKUP(City_sales[[#This Row],[Country]], H:I,  2, 0)</f>
        <v>North</v>
      </c>
    </row>
    <row r="78" spans="1:6" x14ac:dyDescent="0.25">
      <c r="A78" s="108" t="s">
        <v>620</v>
      </c>
      <c r="B78" s="114">
        <v>42904</v>
      </c>
      <c r="C78" s="108">
        <v>14328</v>
      </c>
      <c r="D78" s="108" t="s">
        <v>554</v>
      </c>
      <c r="E78" s="108" t="s">
        <v>477</v>
      </c>
      <c r="F78" s="108" t="str">
        <f>VLOOKUP(City_sales[[#This Row],[Country]], H:I,  2, 0)</f>
        <v>Central</v>
      </c>
    </row>
    <row r="79" spans="1:6" x14ac:dyDescent="0.25">
      <c r="A79" s="108" t="s">
        <v>621</v>
      </c>
      <c r="B79" s="114">
        <v>42905</v>
      </c>
      <c r="C79" s="108">
        <v>18580</v>
      </c>
      <c r="D79" s="108" t="s">
        <v>563</v>
      </c>
      <c r="E79" s="108" t="s">
        <v>564</v>
      </c>
      <c r="F79" s="108" t="str">
        <f>VLOOKUP(City_sales[[#This Row],[Country]], H:I,  2, 0)</f>
        <v>South</v>
      </c>
    </row>
    <row r="80" spans="1:6" x14ac:dyDescent="0.25">
      <c r="A80" s="108" t="s">
        <v>622</v>
      </c>
      <c r="B80" s="114">
        <v>42905</v>
      </c>
      <c r="C80" s="108">
        <v>101486</v>
      </c>
      <c r="D80" s="108" t="s">
        <v>623</v>
      </c>
      <c r="E80" s="108" t="s">
        <v>477</v>
      </c>
      <c r="F80" s="108" t="str">
        <f>VLOOKUP(City_sales[[#This Row],[Country]], H:I,  2, 0)</f>
        <v>Central</v>
      </c>
    </row>
    <row r="81" spans="1:6" x14ac:dyDescent="0.25">
      <c r="A81" s="108" t="s">
        <v>624</v>
      </c>
      <c r="B81" s="114">
        <v>42906</v>
      </c>
      <c r="C81" s="108">
        <v>54157</v>
      </c>
      <c r="D81" s="108" t="s">
        <v>625</v>
      </c>
      <c r="E81" s="108" t="s">
        <v>385</v>
      </c>
      <c r="F81" s="108" t="str">
        <f>VLOOKUP(City_sales[[#This Row],[Country]], H:I,  2, 0)</f>
        <v>South</v>
      </c>
    </row>
    <row r="82" spans="1:6" x14ac:dyDescent="0.25">
      <c r="A82" s="108" t="s">
        <v>626</v>
      </c>
      <c r="B82" s="114">
        <v>42906</v>
      </c>
      <c r="C82" s="108">
        <v>109769</v>
      </c>
      <c r="D82" s="108" t="s">
        <v>627</v>
      </c>
      <c r="E82" s="108" t="s">
        <v>498</v>
      </c>
      <c r="F82" s="108" t="str">
        <f>VLOOKUP(City_sales[[#This Row],[Country]], H:I,  2, 0)</f>
        <v>North</v>
      </c>
    </row>
    <row r="83" spans="1:6" x14ac:dyDescent="0.25">
      <c r="A83" s="108" t="s">
        <v>628</v>
      </c>
      <c r="B83" s="114">
        <v>42911</v>
      </c>
      <c r="C83" s="108">
        <v>90125</v>
      </c>
      <c r="D83" s="108" t="s">
        <v>629</v>
      </c>
      <c r="E83" s="108" t="s">
        <v>484</v>
      </c>
      <c r="F83" s="108" t="str">
        <f>VLOOKUP(City_sales[[#This Row],[Country]], H:I,  2, 0)</f>
        <v>South</v>
      </c>
    </row>
    <row r="84" spans="1:6" x14ac:dyDescent="0.25">
      <c r="A84" s="108" t="s">
        <v>630</v>
      </c>
      <c r="B84" s="114">
        <v>42912</v>
      </c>
      <c r="C84" s="108">
        <v>102939</v>
      </c>
      <c r="D84" s="108" t="s">
        <v>631</v>
      </c>
      <c r="E84" s="108" t="s">
        <v>493</v>
      </c>
      <c r="F84" s="108" t="str">
        <f>VLOOKUP(City_sales[[#This Row],[Country]], H:I,  2, 0)</f>
        <v>Central</v>
      </c>
    </row>
    <row r="85" spans="1:6" x14ac:dyDescent="0.25">
      <c r="A85" s="108" t="s">
        <v>632</v>
      </c>
      <c r="B85" s="114">
        <v>42912</v>
      </c>
      <c r="C85" s="108">
        <v>68906</v>
      </c>
      <c r="D85" s="108" t="s">
        <v>633</v>
      </c>
      <c r="E85" s="108" t="s">
        <v>382</v>
      </c>
      <c r="F85" s="108" t="str">
        <f>VLOOKUP(City_sales[[#This Row],[Country]], H:I,  2, 0)</f>
        <v>Central</v>
      </c>
    </row>
    <row r="86" spans="1:6" x14ac:dyDescent="0.25">
      <c r="A86" s="108" t="s">
        <v>634</v>
      </c>
      <c r="B86" s="114">
        <v>42929</v>
      </c>
      <c r="C86" s="108">
        <v>20395</v>
      </c>
      <c r="D86" s="108" t="s">
        <v>635</v>
      </c>
      <c r="E86" s="108" t="s">
        <v>385</v>
      </c>
      <c r="F86" s="108" t="str">
        <f>VLOOKUP(City_sales[[#This Row],[Country]], H:I,  2, 0)</f>
        <v>South</v>
      </c>
    </row>
    <row r="87" spans="1:6" x14ac:dyDescent="0.25">
      <c r="A87" s="108" t="s">
        <v>636</v>
      </c>
      <c r="B87" s="114">
        <v>42936</v>
      </c>
      <c r="C87" s="108">
        <v>122275</v>
      </c>
      <c r="D87" s="108" t="s">
        <v>637</v>
      </c>
      <c r="E87" s="108" t="s">
        <v>498</v>
      </c>
      <c r="F87" s="108" t="str">
        <f>VLOOKUP(City_sales[[#This Row],[Country]], H:I,  2, 0)</f>
        <v>North</v>
      </c>
    </row>
    <row r="88" spans="1:6" x14ac:dyDescent="0.25">
      <c r="A88" s="108" t="s">
        <v>638</v>
      </c>
      <c r="B88" s="114">
        <v>42951</v>
      </c>
      <c r="C88" s="108">
        <v>118229</v>
      </c>
      <c r="D88" s="108" t="s">
        <v>639</v>
      </c>
      <c r="E88" s="108" t="s">
        <v>385</v>
      </c>
      <c r="F88" s="108" t="str">
        <f>VLOOKUP(City_sales[[#This Row],[Country]], H:I,  2, 0)</f>
        <v>South</v>
      </c>
    </row>
    <row r="89" spans="1:6" x14ac:dyDescent="0.25">
      <c r="A89" s="108" t="s">
        <v>640</v>
      </c>
      <c r="B89" s="114">
        <v>42961</v>
      </c>
      <c r="C89" s="108">
        <v>80447</v>
      </c>
      <c r="D89" s="108" t="s">
        <v>492</v>
      </c>
      <c r="E89" s="108" t="s">
        <v>493</v>
      </c>
      <c r="F89" s="108" t="str">
        <f>VLOOKUP(City_sales[[#This Row],[Country]], H:I,  2, 0)</f>
        <v>Central</v>
      </c>
    </row>
    <row r="90" spans="1:6" x14ac:dyDescent="0.25">
      <c r="A90" s="108" t="s">
        <v>641</v>
      </c>
      <c r="B90" s="114">
        <v>42967</v>
      </c>
      <c r="C90" s="108">
        <v>24819</v>
      </c>
      <c r="D90" s="108" t="s">
        <v>642</v>
      </c>
      <c r="E90" s="108" t="s">
        <v>498</v>
      </c>
      <c r="F90" s="108" t="str">
        <f>VLOOKUP(City_sales[[#This Row],[Country]], H:I,  2, 0)</f>
        <v>North</v>
      </c>
    </row>
    <row r="91" spans="1:6" x14ac:dyDescent="0.25">
      <c r="A91" s="108" t="s">
        <v>643</v>
      </c>
      <c r="B91" s="114">
        <v>42985</v>
      </c>
      <c r="C91" s="108">
        <v>101837</v>
      </c>
      <c r="D91" s="108" t="s">
        <v>579</v>
      </c>
      <c r="E91" s="108" t="s">
        <v>382</v>
      </c>
      <c r="F91" s="108" t="str">
        <f>VLOOKUP(City_sales[[#This Row],[Country]], H:I,  2, 0)</f>
        <v>Central</v>
      </c>
    </row>
    <row r="92" spans="1:6" x14ac:dyDescent="0.25">
      <c r="A92" s="108" t="s">
        <v>644</v>
      </c>
      <c r="B92" s="114">
        <v>42988</v>
      </c>
      <c r="C92" s="108">
        <v>68548</v>
      </c>
      <c r="D92" s="108" t="s">
        <v>645</v>
      </c>
      <c r="E92" s="108" t="s">
        <v>385</v>
      </c>
      <c r="F92" s="108" t="str">
        <f>VLOOKUP(City_sales[[#This Row],[Country]], H:I,  2, 0)</f>
        <v>South</v>
      </c>
    </row>
    <row r="93" spans="1:6" x14ac:dyDescent="0.25">
      <c r="A93" s="108" t="s">
        <v>646</v>
      </c>
      <c r="B93" s="114">
        <v>42988</v>
      </c>
      <c r="C93" s="108">
        <v>46532</v>
      </c>
      <c r="D93" s="108" t="s">
        <v>647</v>
      </c>
      <c r="E93" s="108" t="s">
        <v>477</v>
      </c>
      <c r="F93" s="108" t="str">
        <f>VLOOKUP(City_sales[[#This Row],[Country]], H:I,  2, 0)</f>
        <v>Central</v>
      </c>
    </row>
    <row r="94" spans="1:6" x14ac:dyDescent="0.25">
      <c r="A94" s="108" t="s">
        <v>648</v>
      </c>
      <c r="B94" s="114">
        <v>42989</v>
      </c>
      <c r="C94" s="108">
        <v>109210</v>
      </c>
      <c r="D94" s="108" t="s">
        <v>533</v>
      </c>
      <c r="E94" s="108" t="s">
        <v>382</v>
      </c>
      <c r="F94" s="108" t="str">
        <f>VLOOKUP(City_sales[[#This Row],[Country]], H:I,  2, 0)</f>
        <v>Central</v>
      </c>
    </row>
    <row r="95" spans="1:6" x14ac:dyDescent="0.25">
      <c r="A95" s="108" t="s">
        <v>649</v>
      </c>
      <c r="B95" s="114">
        <v>42998</v>
      </c>
      <c r="C95" s="108">
        <v>91006</v>
      </c>
      <c r="D95" s="108" t="s">
        <v>650</v>
      </c>
      <c r="E95" s="108" t="s">
        <v>382</v>
      </c>
      <c r="F95" s="108" t="str">
        <f>VLOOKUP(City_sales[[#This Row],[Country]], H:I,  2, 0)</f>
        <v>Central</v>
      </c>
    </row>
    <row r="96" spans="1:6" x14ac:dyDescent="0.25">
      <c r="A96" s="108" t="s">
        <v>651</v>
      </c>
      <c r="B96" s="114">
        <v>43006</v>
      </c>
      <c r="C96" s="108">
        <v>32299</v>
      </c>
      <c r="D96" s="108" t="s">
        <v>524</v>
      </c>
      <c r="E96" s="108" t="s">
        <v>484</v>
      </c>
      <c r="F96" s="108" t="str">
        <f>VLOOKUP(City_sales[[#This Row],[Country]], H:I,  2, 0)</f>
        <v>South</v>
      </c>
    </row>
    <row r="97" spans="1:6" x14ac:dyDescent="0.25">
      <c r="A97" s="108" t="s">
        <v>652</v>
      </c>
      <c r="B97" s="114">
        <v>43013</v>
      </c>
      <c r="C97" s="108">
        <v>43615</v>
      </c>
      <c r="D97" s="108" t="s">
        <v>653</v>
      </c>
      <c r="E97" s="108" t="s">
        <v>382</v>
      </c>
      <c r="F97" s="108" t="str">
        <f>VLOOKUP(City_sales[[#This Row],[Country]], H:I,  2, 0)</f>
        <v>Central</v>
      </c>
    </row>
    <row r="98" spans="1:6" x14ac:dyDescent="0.25">
      <c r="A98" s="108" t="s">
        <v>654</v>
      </c>
      <c r="B98" s="114">
        <v>43031</v>
      </c>
      <c r="C98" s="108">
        <v>30490</v>
      </c>
      <c r="D98" s="108" t="s">
        <v>655</v>
      </c>
      <c r="E98" s="108" t="s">
        <v>656</v>
      </c>
      <c r="F98" s="108" t="str">
        <f>VLOOKUP(City_sales[[#This Row],[Country]], H:I,  2, 0)</f>
        <v>North</v>
      </c>
    </row>
    <row r="99" spans="1:6" x14ac:dyDescent="0.25">
      <c r="A99" s="108" t="s">
        <v>657</v>
      </c>
      <c r="B99" s="114">
        <v>43032</v>
      </c>
      <c r="C99" s="108">
        <v>38270</v>
      </c>
      <c r="D99" s="108" t="s">
        <v>539</v>
      </c>
      <c r="E99" s="108" t="s">
        <v>493</v>
      </c>
      <c r="F99" s="108" t="str">
        <f>VLOOKUP(City_sales[[#This Row],[Country]], H:I,  2, 0)</f>
        <v>Central</v>
      </c>
    </row>
    <row r="100" spans="1:6" x14ac:dyDescent="0.25">
      <c r="A100" s="108" t="s">
        <v>658</v>
      </c>
      <c r="B100" s="114">
        <v>43038</v>
      </c>
      <c r="C100" s="108">
        <v>72274</v>
      </c>
      <c r="D100" s="108" t="s">
        <v>659</v>
      </c>
      <c r="E100" s="108" t="s">
        <v>493</v>
      </c>
      <c r="F100" s="108" t="str">
        <f>VLOOKUP(City_sales[[#This Row],[Country]], H:I,  2, 0)</f>
        <v>Central</v>
      </c>
    </row>
    <row r="101" spans="1:6" x14ac:dyDescent="0.25">
      <c r="A101" s="108" t="s">
        <v>660</v>
      </c>
      <c r="B101" s="114">
        <v>43039</v>
      </c>
      <c r="C101" s="108">
        <v>109684</v>
      </c>
      <c r="D101" s="108" t="s">
        <v>535</v>
      </c>
      <c r="E101" s="108" t="s">
        <v>498</v>
      </c>
      <c r="F101" s="108" t="str">
        <f>VLOOKUP(City_sales[[#This Row],[Country]], H:I,  2, 0)</f>
        <v>North</v>
      </c>
    </row>
    <row r="102" spans="1:6" x14ac:dyDescent="0.25">
      <c r="A102" s="108" t="s">
        <v>661</v>
      </c>
      <c r="B102" s="114">
        <v>43041</v>
      </c>
      <c r="C102" s="108">
        <v>92410</v>
      </c>
      <c r="D102" s="108" t="s">
        <v>662</v>
      </c>
      <c r="E102" s="108" t="s">
        <v>484</v>
      </c>
      <c r="F102" s="108" t="str">
        <f>VLOOKUP(City_sales[[#This Row],[Country]], H:I,  2, 0)</f>
        <v>South</v>
      </c>
    </row>
    <row r="103" spans="1:6" x14ac:dyDescent="0.25">
      <c r="A103" s="108" t="s">
        <v>663</v>
      </c>
      <c r="B103" s="114">
        <v>43046</v>
      </c>
      <c r="C103" s="108">
        <v>16776</v>
      </c>
      <c r="D103" s="108" t="s">
        <v>480</v>
      </c>
      <c r="E103" s="108" t="s">
        <v>481</v>
      </c>
      <c r="F103" s="108" t="str">
        <f>VLOOKUP(City_sales[[#This Row],[Country]], H:I,  2, 0)</f>
        <v>Central</v>
      </c>
    </row>
    <row r="104" spans="1:6" x14ac:dyDescent="0.25">
      <c r="A104" s="108" t="s">
        <v>664</v>
      </c>
      <c r="B104" s="114">
        <v>43060</v>
      </c>
      <c r="C104" s="108">
        <v>114018</v>
      </c>
      <c r="D104" s="108" t="s">
        <v>665</v>
      </c>
      <c r="E104" s="108" t="s">
        <v>382</v>
      </c>
      <c r="F104" s="108" t="str">
        <f>VLOOKUP(City_sales[[#This Row],[Country]], H:I,  2, 0)</f>
        <v>Central</v>
      </c>
    </row>
    <row r="105" spans="1:6" x14ac:dyDescent="0.25">
      <c r="A105" s="108" t="s">
        <v>666</v>
      </c>
      <c r="B105" s="114">
        <v>43065</v>
      </c>
      <c r="C105" s="108">
        <v>99782</v>
      </c>
      <c r="D105" s="108" t="s">
        <v>667</v>
      </c>
      <c r="E105" s="108" t="s">
        <v>484</v>
      </c>
      <c r="F105" s="108" t="str">
        <f>VLOOKUP(City_sales[[#This Row],[Country]], H:I,  2, 0)</f>
        <v>South</v>
      </c>
    </row>
    <row r="106" spans="1:6" x14ac:dyDescent="0.25">
      <c r="A106" s="108" t="s">
        <v>668</v>
      </c>
      <c r="B106" s="114">
        <v>43069</v>
      </c>
      <c r="C106" s="108">
        <v>102246</v>
      </c>
      <c r="D106" s="108" t="s">
        <v>669</v>
      </c>
      <c r="E106" s="108" t="s">
        <v>498</v>
      </c>
      <c r="F106" s="108" t="str">
        <f>VLOOKUP(City_sales[[#This Row],[Country]], H:I,  2, 0)</f>
        <v>North</v>
      </c>
    </row>
    <row r="107" spans="1:6" x14ac:dyDescent="0.25">
      <c r="A107" s="108" t="s">
        <v>670</v>
      </c>
      <c r="B107" s="114">
        <v>43072</v>
      </c>
      <c r="C107" s="108">
        <v>82381</v>
      </c>
      <c r="D107" s="108" t="s">
        <v>671</v>
      </c>
      <c r="E107" s="108" t="s">
        <v>382</v>
      </c>
      <c r="F107" s="108" t="str">
        <f>VLOOKUP(City_sales[[#This Row],[Country]], H:I,  2, 0)</f>
        <v>Central</v>
      </c>
    </row>
    <row r="108" spans="1:6" x14ac:dyDescent="0.25">
      <c r="A108" s="108" t="s">
        <v>672</v>
      </c>
      <c r="B108" s="114">
        <v>43083</v>
      </c>
      <c r="C108" s="108">
        <v>121067</v>
      </c>
      <c r="D108" s="108" t="s">
        <v>673</v>
      </c>
      <c r="E108" s="108" t="s">
        <v>382</v>
      </c>
      <c r="F108" s="108" t="str">
        <f>VLOOKUP(City_sales[[#This Row],[Country]], H:I,  2, 0)</f>
        <v>Central</v>
      </c>
    </row>
    <row r="109" spans="1:6" x14ac:dyDescent="0.25">
      <c r="A109" s="108" t="s">
        <v>674</v>
      </c>
      <c r="B109" s="114">
        <v>43104</v>
      </c>
      <c r="C109" s="108">
        <v>98099</v>
      </c>
      <c r="D109" s="108" t="s">
        <v>480</v>
      </c>
      <c r="E109" s="108" t="s">
        <v>481</v>
      </c>
      <c r="F109" s="108" t="str">
        <f>VLOOKUP(City_sales[[#This Row],[Country]], H:I,  2, 0)</f>
        <v>Central</v>
      </c>
    </row>
    <row r="110" spans="1:6" x14ac:dyDescent="0.25">
      <c r="A110" s="108" t="s">
        <v>675</v>
      </c>
      <c r="B110" s="114">
        <v>43108</v>
      </c>
      <c r="C110" s="108">
        <v>21239</v>
      </c>
      <c r="D110" s="108" t="s">
        <v>676</v>
      </c>
      <c r="E110" s="108" t="s">
        <v>498</v>
      </c>
      <c r="F110" s="108" t="str">
        <f>VLOOKUP(City_sales[[#This Row],[Country]], H:I,  2, 0)</f>
        <v>North</v>
      </c>
    </row>
    <row r="111" spans="1:6" x14ac:dyDescent="0.25">
      <c r="A111" s="108" t="s">
        <v>677</v>
      </c>
      <c r="B111" s="114">
        <v>43128</v>
      </c>
      <c r="C111" s="108">
        <v>43177</v>
      </c>
      <c r="D111" s="108" t="s">
        <v>678</v>
      </c>
      <c r="E111" s="108" t="s">
        <v>493</v>
      </c>
      <c r="F111" s="108" t="str">
        <f>VLOOKUP(City_sales[[#This Row],[Country]], H:I,  2, 0)</f>
        <v>Central</v>
      </c>
    </row>
    <row r="112" spans="1:6" x14ac:dyDescent="0.25">
      <c r="A112" s="108" t="s">
        <v>679</v>
      </c>
      <c r="B112" s="114">
        <v>43129</v>
      </c>
      <c r="C112" s="108">
        <v>86751</v>
      </c>
      <c r="D112" s="108" t="s">
        <v>680</v>
      </c>
      <c r="E112" s="108" t="s">
        <v>564</v>
      </c>
      <c r="F112" s="108" t="str">
        <f>VLOOKUP(City_sales[[#This Row],[Country]], H:I,  2, 0)</f>
        <v>South</v>
      </c>
    </row>
    <row r="113" spans="1:6" x14ac:dyDescent="0.25">
      <c r="A113" s="108" t="s">
        <v>681</v>
      </c>
      <c r="B113" s="114">
        <v>42536</v>
      </c>
      <c r="C113" s="108">
        <v>72808</v>
      </c>
      <c r="D113" s="108" t="s">
        <v>682</v>
      </c>
      <c r="E113" s="108" t="s">
        <v>473</v>
      </c>
      <c r="F113" s="108" t="str">
        <f>VLOOKUP(City_sales[[#This Row],[Country]], H:I,  2, 0)</f>
        <v>North</v>
      </c>
    </row>
    <row r="114" spans="1:6" x14ac:dyDescent="0.25">
      <c r="A114" s="108" t="s">
        <v>683</v>
      </c>
      <c r="B114" s="114">
        <v>43144</v>
      </c>
      <c r="C114" s="108">
        <v>120553</v>
      </c>
      <c r="D114" s="108" t="s">
        <v>684</v>
      </c>
      <c r="E114" s="108" t="s">
        <v>493</v>
      </c>
      <c r="F114" s="108" t="str">
        <f>VLOOKUP(City_sales[[#This Row],[Country]], H:I,  2, 0)</f>
        <v>Central</v>
      </c>
    </row>
    <row r="115" spans="1:6" x14ac:dyDescent="0.25">
      <c r="A115" s="108" t="s">
        <v>685</v>
      </c>
      <c r="B115" s="114">
        <v>43146</v>
      </c>
      <c r="C115" s="108">
        <v>57448</v>
      </c>
      <c r="D115" s="108" t="s">
        <v>577</v>
      </c>
      <c r="E115" s="108" t="s">
        <v>498</v>
      </c>
      <c r="F115" s="108" t="str">
        <f>VLOOKUP(City_sales[[#This Row],[Country]], H:I,  2, 0)</f>
        <v>North</v>
      </c>
    </row>
    <row r="116" spans="1:6" x14ac:dyDescent="0.25">
      <c r="A116" s="108" t="s">
        <v>686</v>
      </c>
      <c r="B116" s="114">
        <v>43147</v>
      </c>
      <c r="C116" s="108">
        <v>48818</v>
      </c>
      <c r="D116" s="108" t="s">
        <v>687</v>
      </c>
      <c r="E116" s="108" t="s">
        <v>498</v>
      </c>
      <c r="F116" s="108" t="str">
        <f>VLOOKUP(City_sales[[#This Row],[Country]], H:I,  2, 0)</f>
        <v>North</v>
      </c>
    </row>
    <row r="117" spans="1:6" x14ac:dyDescent="0.25">
      <c r="A117" s="108" t="s">
        <v>688</v>
      </c>
      <c r="B117" s="114">
        <v>43152</v>
      </c>
      <c r="C117" s="108">
        <v>54972</v>
      </c>
      <c r="D117" s="108" t="s">
        <v>568</v>
      </c>
      <c r="E117" s="108" t="s">
        <v>477</v>
      </c>
      <c r="F117" s="108" t="str">
        <f>VLOOKUP(City_sales[[#This Row],[Country]], H:I,  2, 0)</f>
        <v>Central</v>
      </c>
    </row>
    <row r="118" spans="1:6" x14ac:dyDescent="0.25">
      <c r="A118" s="108" t="s">
        <v>689</v>
      </c>
      <c r="B118" s="114">
        <v>43153</v>
      </c>
      <c r="C118" s="108">
        <v>87370</v>
      </c>
      <c r="D118" s="108" t="s">
        <v>690</v>
      </c>
      <c r="E118" s="108" t="s">
        <v>498</v>
      </c>
      <c r="F118" s="108" t="str">
        <f>VLOOKUP(City_sales[[#This Row],[Country]], H:I,  2, 0)</f>
        <v>North</v>
      </c>
    </row>
    <row r="119" spans="1:6" x14ac:dyDescent="0.25">
      <c r="A119" s="108" t="s">
        <v>691</v>
      </c>
      <c r="B119" s="114">
        <v>43153</v>
      </c>
      <c r="C119" s="108">
        <v>60740</v>
      </c>
      <c r="D119" s="108" t="s">
        <v>570</v>
      </c>
      <c r="E119" s="108" t="s">
        <v>382</v>
      </c>
      <c r="F119" s="108" t="str">
        <f>VLOOKUP(City_sales[[#This Row],[Country]], H:I,  2, 0)</f>
        <v>Central</v>
      </c>
    </row>
    <row r="120" spans="1:6" x14ac:dyDescent="0.25">
      <c r="A120" s="108" t="s">
        <v>692</v>
      </c>
      <c r="B120" s="114">
        <v>43154</v>
      </c>
      <c r="C120" s="108">
        <v>120509</v>
      </c>
      <c r="D120" s="108" t="s">
        <v>693</v>
      </c>
      <c r="E120" s="108" t="s">
        <v>385</v>
      </c>
      <c r="F120" s="108" t="str">
        <f>VLOOKUP(City_sales[[#This Row],[Country]], H:I,  2, 0)</f>
        <v>South</v>
      </c>
    </row>
    <row r="121" spans="1:6" x14ac:dyDescent="0.25">
      <c r="A121" s="108" t="s">
        <v>694</v>
      </c>
      <c r="B121" s="114">
        <v>43157</v>
      </c>
      <c r="C121" s="108">
        <v>17674</v>
      </c>
      <c r="D121" s="108" t="s">
        <v>695</v>
      </c>
      <c r="E121" s="108" t="s">
        <v>696</v>
      </c>
      <c r="F121" s="108" t="str">
        <f>VLOOKUP(City_sales[[#This Row],[Country]], H:I,  2, 0)</f>
        <v>North</v>
      </c>
    </row>
    <row r="122" spans="1:6" x14ac:dyDescent="0.25">
      <c r="A122" s="108" t="s">
        <v>697</v>
      </c>
      <c r="B122" s="114">
        <v>43177</v>
      </c>
      <c r="C122" s="108">
        <v>118378</v>
      </c>
      <c r="D122" s="108" t="s">
        <v>698</v>
      </c>
      <c r="E122" s="108" t="s">
        <v>503</v>
      </c>
      <c r="F122" s="108" t="str">
        <f>VLOOKUP(City_sales[[#This Row],[Country]], H:I,  2, 0)</f>
        <v>North</v>
      </c>
    </row>
    <row r="123" spans="1:6" x14ac:dyDescent="0.25">
      <c r="A123" s="108" t="s">
        <v>699</v>
      </c>
      <c r="B123" s="114">
        <v>43180</v>
      </c>
      <c r="C123" s="108">
        <v>22328</v>
      </c>
      <c r="D123" s="108" t="s">
        <v>700</v>
      </c>
      <c r="E123" s="108" t="s">
        <v>484</v>
      </c>
      <c r="F123" s="108" t="str">
        <f>VLOOKUP(City_sales[[#This Row],[Country]], H:I,  2, 0)</f>
        <v>South</v>
      </c>
    </row>
    <row r="124" spans="1:6" x14ac:dyDescent="0.25">
      <c r="A124" s="108" t="s">
        <v>701</v>
      </c>
      <c r="B124" s="114">
        <v>43181</v>
      </c>
      <c r="C124" s="108">
        <v>36261</v>
      </c>
      <c r="D124" s="108" t="s">
        <v>702</v>
      </c>
      <c r="E124" s="108" t="s">
        <v>493</v>
      </c>
      <c r="F124" s="108" t="str">
        <f>VLOOKUP(City_sales[[#This Row],[Country]], H:I,  2, 0)</f>
        <v>Central</v>
      </c>
    </row>
    <row r="125" spans="1:6" x14ac:dyDescent="0.25">
      <c r="A125" s="108" t="s">
        <v>703</v>
      </c>
      <c r="B125" s="114">
        <v>43219</v>
      </c>
      <c r="C125" s="108">
        <v>39042</v>
      </c>
      <c r="D125" s="108" t="s">
        <v>704</v>
      </c>
      <c r="E125" s="108" t="s">
        <v>484</v>
      </c>
      <c r="F125" s="108" t="str">
        <f>VLOOKUP(City_sales[[#This Row],[Country]], H:I,  2, 0)</f>
        <v>South</v>
      </c>
    </row>
    <row r="126" spans="1:6" x14ac:dyDescent="0.25">
      <c r="A126" s="108" t="s">
        <v>705</v>
      </c>
      <c r="B126" s="114">
        <v>43220</v>
      </c>
      <c r="C126" s="108">
        <v>67176</v>
      </c>
      <c r="D126" s="108" t="s">
        <v>706</v>
      </c>
      <c r="E126" s="108" t="s">
        <v>493</v>
      </c>
      <c r="F126" s="108" t="str">
        <f>VLOOKUP(City_sales[[#This Row],[Country]], H:I,  2, 0)</f>
        <v>Central</v>
      </c>
    </row>
    <row r="127" spans="1:6" x14ac:dyDescent="0.25">
      <c r="A127" s="108" t="s">
        <v>707</v>
      </c>
      <c r="B127" s="114">
        <v>43142</v>
      </c>
      <c r="C127" s="108">
        <v>93718</v>
      </c>
      <c r="D127" s="108" t="s">
        <v>472</v>
      </c>
      <c r="E127" s="108" t="s">
        <v>473</v>
      </c>
      <c r="F127" s="108" t="str">
        <f>VLOOKUP(City_sales[[#This Row],[Country]], H:I,  2, 0)</f>
        <v>North</v>
      </c>
    </row>
    <row r="128" spans="1:6" x14ac:dyDescent="0.25">
      <c r="A128" s="108" t="s">
        <v>708</v>
      </c>
      <c r="B128" s="114">
        <v>43226</v>
      </c>
      <c r="C128" s="108">
        <v>98166</v>
      </c>
      <c r="D128" s="108" t="s">
        <v>709</v>
      </c>
      <c r="E128" s="108" t="s">
        <v>493</v>
      </c>
      <c r="F128" s="108" t="str">
        <f>VLOOKUP(City_sales[[#This Row],[Country]], H:I,  2, 0)</f>
        <v>Central</v>
      </c>
    </row>
    <row r="129" spans="1:6" x14ac:dyDescent="0.25">
      <c r="A129" s="108" t="s">
        <v>710</v>
      </c>
      <c r="B129" s="114">
        <v>43243</v>
      </c>
      <c r="C129" s="108">
        <v>20519</v>
      </c>
      <c r="D129" s="108" t="s">
        <v>535</v>
      </c>
      <c r="E129" s="108" t="s">
        <v>498</v>
      </c>
      <c r="F129" s="108" t="str">
        <f>VLOOKUP(City_sales[[#This Row],[Country]], H:I,  2, 0)</f>
        <v>North</v>
      </c>
    </row>
    <row r="130" spans="1:6" x14ac:dyDescent="0.25">
      <c r="A130" s="108" t="s">
        <v>711</v>
      </c>
      <c r="B130" s="114">
        <v>43250</v>
      </c>
      <c r="C130" s="108">
        <v>48249</v>
      </c>
      <c r="D130" s="108" t="s">
        <v>712</v>
      </c>
      <c r="E130" s="108" t="s">
        <v>477</v>
      </c>
      <c r="F130" s="108" t="str">
        <f>VLOOKUP(City_sales[[#This Row],[Country]], H:I,  2, 0)</f>
        <v>Central</v>
      </c>
    </row>
    <row r="131" spans="1:6" x14ac:dyDescent="0.25">
      <c r="A131" s="108" t="s">
        <v>713</v>
      </c>
      <c r="B131" s="114">
        <v>43253</v>
      </c>
      <c r="C131" s="108">
        <v>82775</v>
      </c>
      <c r="D131" s="108" t="s">
        <v>714</v>
      </c>
      <c r="E131" s="108" t="s">
        <v>493</v>
      </c>
      <c r="F131" s="108" t="str">
        <f>VLOOKUP(City_sales[[#This Row],[Country]], H:I,  2, 0)</f>
        <v>Central</v>
      </c>
    </row>
    <row r="132" spans="1:6" x14ac:dyDescent="0.25">
      <c r="A132" s="108" t="s">
        <v>715</v>
      </c>
      <c r="B132" s="114">
        <v>43254</v>
      </c>
      <c r="C132" s="108">
        <v>106032</v>
      </c>
      <c r="D132" s="108" t="s">
        <v>608</v>
      </c>
      <c r="E132" s="108" t="s">
        <v>493</v>
      </c>
      <c r="F132" s="108" t="str">
        <f>VLOOKUP(City_sales[[#This Row],[Country]], H:I,  2, 0)</f>
        <v>Central</v>
      </c>
    </row>
    <row r="133" spans="1:6" x14ac:dyDescent="0.25">
      <c r="A133" s="108" t="s">
        <v>716</v>
      </c>
      <c r="B133" s="114">
        <v>43259</v>
      </c>
      <c r="C133" s="108">
        <v>65037</v>
      </c>
      <c r="D133" s="108" t="s">
        <v>642</v>
      </c>
      <c r="E133" s="108" t="s">
        <v>498</v>
      </c>
      <c r="F133" s="108" t="str">
        <f>VLOOKUP(City_sales[[#This Row],[Country]], H:I,  2, 0)</f>
        <v>North</v>
      </c>
    </row>
    <row r="134" spans="1:6" x14ac:dyDescent="0.25">
      <c r="A134" s="108" t="s">
        <v>717</v>
      </c>
      <c r="B134" s="114">
        <v>43264</v>
      </c>
      <c r="C134" s="108">
        <v>115258</v>
      </c>
      <c r="D134" s="108" t="s">
        <v>687</v>
      </c>
      <c r="E134" s="108" t="s">
        <v>498</v>
      </c>
      <c r="F134" s="108" t="str">
        <f>VLOOKUP(City_sales[[#This Row],[Country]], H:I,  2, 0)</f>
        <v>North</v>
      </c>
    </row>
    <row r="135" spans="1:6" x14ac:dyDescent="0.25">
      <c r="A135" s="108" t="s">
        <v>718</v>
      </c>
      <c r="B135" s="114">
        <v>43264</v>
      </c>
      <c r="C135" s="108">
        <v>50627</v>
      </c>
      <c r="D135" s="108" t="s">
        <v>719</v>
      </c>
      <c r="E135" s="108" t="s">
        <v>498</v>
      </c>
      <c r="F135" s="108" t="str">
        <f>VLOOKUP(City_sales[[#This Row],[Country]], H:I,  2, 0)</f>
        <v>North</v>
      </c>
    </row>
    <row r="136" spans="1:6" x14ac:dyDescent="0.25">
      <c r="A136" s="108" t="s">
        <v>720</v>
      </c>
      <c r="B136" s="114">
        <v>43268</v>
      </c>
      <c r="C136" s="108">
        <v>88305</v>
      </c>
      <c r="D136" s="108" t="s">
        <v>721</v>
      </c>
      <c r="E136" s="108" t="s">
        <v>493</v>
      </c>
      <c r="F136" s="108" t="str">
        <f>VLOOKUP(City_sales[[#This Row],[Country]], H:I,  2, 0)</f>
        <v>Central</v>
      </c>
    </row>
    <row r="137" spans="1:6" x14ac:dyDescent="0.25">
      <c r="A137" s="108" t="s">
        <v>722</v>
      </c>
      <c r="B137" s="114">
        <v>43273</v>
      </c>
      <c r="C137" s="108">
        <v>50443</v>
      </c>
      <c r="D137" s="108" t="s">
        <v>610</v>
      </c>
      <c r="E137" s="108" t="s">
        <v>493</v>
      </c>
      <c r="F137" s="108" t="str">
        <f>VLOOKUP(City_sales[[#This Row],[Country]], H:I,  2, 0)</f>
        <v>Central</v>
      </c>
    </row>
    <row r="138" spans="1:6" x14ac:dyDescent="0.25">
      <c r="A138" s="108" t="s">
        <v>723</v>
      </c>
      <c r="B138" s="114">
        <v>43278</v>
      </c>
      <c r="C138" s="108">
        <v>45442</v>
      </c>
      <c r="D138" s="108" t="s">
        <v>480</v>
      </c>
      <c r="E138" s="108" t="s">
        <v>481</v>
      </c>
      <c r="F138" s="108" t="str">
        <f>VLOOKUP(City_sales[[#This Row],[Country]], H:I,  2, 0)</f>
        <v>Central</v>
      </c>
    </row>
    <row r="139" spans="1:6" x14ac:dyDescent="0.25">
      <c r="A139" s="108" t="s">
        <v>724</v>
      </c>
      <c r="B139" s="114">
        <v>43280</v>
      </c>
      <c r="C139" s="108">
        <v>25326</v>
      </c>
      <c r="D139" s="108" t="s">
        <v>655</v>
      </c>
      <c r="E139" s="108" t="s">
        <v>656</v>
      </c>
      <c r="F139" s="108" t="str">
        <f>VLOOKUP(City_sales[[#This Row],[Country]], H:I,  2, 0)</f>
        <v>North</v>
      </c>
    </row>
    <row r="140" spans="1:6" x14ac:dyDescent="0.25">
      <c r="A140" s="108" t="s">
        <v>725</v>
      </c>
      <c r="B140" s="114">
        <v>43296</v>
      </c>
      <c r="C140" s="108">
        <v>87711</v>
      </c>
      <c r="D140" s="108" t="s">
        <v>509</v>
      </c>
      <c r="E140" s="108" t="s">
        <v>498</v>
      </c>
      <c r="F140" s="108" t="str">
        <f>VLOOKUP(City_sales[[#This Row],[Country]], H:I,  2, 0)</f>
        <v>North</v>
      </c>
    </row>
    <row r="141" spans="1:6" x14ac:dyDescent="0.25">
      <c r="A141" s="108" t="s">
        <v>726</v>
      </c>
      <c r="B141" s="114">
        <v>43296</v>
      </c>
      <c r="C141" s="108">
        <v>122333</v>
      </c>
      <c r="D141" s="108" t="s">
        <v>535</v>
      </c>
      <c r="E141" s="108" t="s">
        <v>498</v>
      </c>
      <c r="F141" s="108" t="str">
        <f>VLOOKUP(City_sales[[#This Row],[Country]], H:I,  2, 0)</f>
        <v>North</v>
      </c>
    </row>
    <row r="142" spans="1:6" x14ac:dyDescent="0.25">
      <c r="A142" s="108" t="s">
        <v>727</v>
      </c>
      <c r="B142" s="114">
        <v>43306</v>
      </c>
      <c r="C142" s="108">
        <v>20386</v>
      </c>
      <c r="D142" s="108" t="s">
        <v>589</v>
      </c>
      <c r="E142" s="108" t="s">
        <v>498</v>
      </c>
      <c r="F142" s="108" t="str">
        <f>VLOOKUP(City_sales[[#This Row],[Country]], H:I,  2, 0)</f>
        <v>North</v>
      </c>
    </row>
    <row r="143" spans="1:6" x14ac:dyDescent="0.25">
      <c r="A143" s="108" t="s">
        <v>728</v>
      </c>
      <c r="B143" s="114">
        <v>43310</v>
      </c>
      <c r="C143" s="108">
        <v>58942</v>
      </c>
      <c r="D143" s="108" t="s">
        <v>597</v>
      </c>
      <c r="E143" s="108" t="s">
        <v>493</v>
      </c>
      <c r="F143" s="108" t="str">
        <f>VLOOKUP(City_sales[[#This Row],[Country]], H:I,  2, 0)</f>
        <v>Central</v>
      </c>
    </row>
    <row r="144" spans="1:6" x14ac:dyDescent="0.25">
      <c r="A144" s="108" t="s">
        <v>729</v>
      </c>
      <c r="B144" s="114">
        <v>43311</v>
      </c>
      <c r="C144" s="108">
        <v>102354</v>
      </c>
      <c r="D144" s="108" t="s">
        <v>730</v>
      </c>
      <c r="E144" s="108" t="s">
        <v>385</v>
      </c>
      <c r="F144" s="108" t="str">
        <f>VLOOKUP(City_sales[[#This Row],[Country]], H:I,  2, 0)</f>
        <v>South</v>
      </c>
    </row>
    <row r="145" spans="1:6" x14ac:dyDescent="0.25">
      <c r="A145" s="108" t="s">
        <v>731</v>
      </c>
      <c r="B145" s="114">
        <v>43315</v>
      </c>
      <c r="C145" s="108">
        <v>91052</v>
      </c>
      <c r="D145" s="108" t="s">
        <v>732</v>
      </c>
      <c r="E145" s="108" t="s">
        <v>493</v>
      </c>
      <c r="F145" s="108" t="str">
        <f>VLOOKUP(City_sales[[#This Row],[Country]], H:I,  2, 0)</f>
        <v>Central</v>
      </c>
    </row>
    <row r="146" spans="1:6" x14ac:dyDescent="0.25">
      <c r="A146" s="108" t="s">
        <v>733</v>
      </c>
      <c r="B146" s="114">
        <v>43318</v>
      </c>
      <c r="C146" s="108">
        <v>83714</v>
      </c>
      <c r="D146" s="108" t="s">
        <v>734</v>
      </c>
      <c r="E146" s="108" t="s">
        <v>493</v>
      </c>
      <c r="F146" s="108" t="str">
        <f>VLOOKUP(City_sales[[#This Row],[Country]], H:I,  2, 0)</f>
        <v>Central</v>
      </c>
    </row>
    <row r="147" spans="1:6" x14ac:dyDescent="0.25">
      <c r="A147" s="108" t="s">
        <v>735</v>
      </c>
      <c r="B147" s="114">
        <v>43319</v>
      </c>
      <c r="C147" s="108">
        <v>93384</v>
      </c>
      <c r="D147" s="108" t="s">
        <v>736</v>
      </c>
      <c r="E147" s="108" t="s">
        <v>484</v>
      </c>
      <c r="F147" s="108" t="str">
        <f>VLOOKUP(City_sales[[#This Row],[Country]], H:I,  2, 0)</f>
        <v>South</v>
      </c>
    </row>
    <row r="148" spans="1:6" x14ac:dyDescent="0.25">
      <c r="A148" s="108" t="s">
        <v>737</v>
      </c>
      <c r="B148" s="114">
        <v>43319</v>
      </c>
      <c r="C148" s="108">
        <v>115048</v>
      </c>
      <c r="D148" s="108" t="s">
        <v>738</v>
      </c>
      <c r="E148" s="108" t="s">
        <v>493</v>
      </c>
      <c r="F148" s="108" t="str">
        <f>VLOOKUP(City_sales[[#This Row],[Country]], H:I,  2, 0)</f>
        <v>Central</v>
      </c>
    </row>
    <row r="149" spans="1:6" x14ac:dyDescent="0.25">
      <c r="A149" s="108" t="s">
        <v>739</v>
      </c>
      <c r="B149" s="114">
        <v>43322</v>
      </c>
      <c r="C149" s="108">
        <v>41940</v>
      </c>
      <c r="D149" s="108" t="s">
        <v>671</v>
      </c>
      <c r="E149" s="108" t="s">
        <v>382</v>
      </c>
      <c r="F149" s="108" t="str">
        <f>VLOOKUP(City_sales[[#This Row],[Country]], H:I,  2, 0)</f>
        <v>Central</v>
      </c>
    </row>
    <row r="150" spans="1:6" x14ac:dyDescent="0.25">
      <c r="A150" s="108" t="s">
        <v>740</v>
      </c>
      <c r="B150" s="114">
        <v>43323</v>
      </c>
      <c r="C150" s="108">
        <v>46709</v>
      </c>
      <c r="D150" s="108" t="s">
        <v>741</v>
      </c>
      <c r="E150" s="108" t="s">
        <v>564</v>
      </c>
      <c r="F150" s="108" t="str">
        <f>VLOOKUP(City_sales[[#This Row],[Country]], H:I,  2, 0)</f>
        <v>South</v>
      </c>
    </row>
    <row r="151" spans="1:6" x14ac:dyDescent="0.25">
      <c r="A151" s="108" t="s">
        <v>742</v>
      </c>
      <c r="B151" s="114">
        <v>43324</v>
      </c>
      <c r="C151" s="108">
        <v>107414</v>
      </c>
      <c r="D151" s="108" t="s">
        <v>589</v>
      </c>
      <c r="E151" s="108" t="s">
        <v>498</v>
      </c>
      <c r="F151" s="108" t="str">
        <f>VLOOKUP(City_sales[[#This Row],[Country]], H:I,  2, 0)</f>
        <v>North</v>
      </c>
    </row>
    <row r="152" spans="1:6" x14ac:dyDescent="0.25">
      <c r="A152" s="108" t="s">
        <v>743</v>
      </c>
      <c r="B152" s="114">
        <v>43325</v>
      </c>
      <c r="C152" s="108">
        <v>36102</v>
      </c>
      <c r="D152" s="108" t="s">
        <v>585</v>
      </c>
      <c r="E152" s="108" t="s">
        <v>382</v>
      </c>
      <c r="F152" s="108" t="str">
        <f>VLOOKUP(City_sales[[#This Row],[Country]], H:I,  2, 0)</f>
        <v>Central</v>
      </c>
    </row>
    <row r="153" spans="1:6" x14ac:dyDescent="0.25">
      <c r="A153" s="108" t="s">
        <v>744</v>
      </c>
      <c r="B153" s="114">
        <v>43329</v>
      </c>
      <c r="C153" s="108">
        <v>94962</v>
      </c>
      <c r="D153" s="108" t="s">
        <v>745</v>
      </c>
      <c r="E153" s="108" t="s">
        <v>498</v>
      </c>
      <c r="F153" s="108" t="str">
        <f>VLOOKUP(City_sales[[#This Row],[Country]], H:I,  2, 0)</f>
        <v>North</v>
      </c>
    </row>
    <row r="154" spans="1:6" x14ac:dyDescent="0.25">
      <c r="A154" s="108" t="s">
        <v>746</v>
      </c>
      <c r="B154" s="114">
        <v>43331</v>
      </c>
      <c r="C154" s="108">
        <v>45854</v>
      </c>
      <c r="D154" s="108" t="s">
        <v>747</v>
      </c>
      <c r="E154" s="108" t="s">
        <v>477</v>
      </c>
      <c r="F154" s="108" t="str">
        <f>VLOOKUP(City_sales[[#This Row],[Country]], H:I,  2, 0)</f>
        <v>Central</v>
      </c>
    </row>
    <row r="155" spans="1:6" x14ac:dyDescent="0.25">
      <c r="A155" s="108" t="s">
        <v>748</v>
      </c>
      <c r="B155" s="114">
        <v>43333</v>
      </c>
      <c r="C155" s="108">
        <v>19039</v>
      </c>
      <c r="D155" s="108" t="s">
        <v>524</v>
      </c>
      <c r="E155" s="108" t="s">
        <v>484</v>
      </c>
      <c r="F155" s="108" t="str">
        <f>VLOOKUP(City_sales[[#This Row],[Country]], H:I,  2, 0)</f>
        <v>South</v>
      </c>
    </row>
    <row r="156" spans="1:6" x14ac:dyDescent="0.25">
      <c r="A156" s="108" t="s">
        <v>749</v>
      </c>
      <c r="B156" s="114">
        <v>43339</v>
      </c>
      <c r="C156" s="108">
        <v>16631</v>
      </c>
      <c r="D156" s="108" t="s">
        <v>714</v>
      </c>
      <c r="E156" s="108" t="s">
        <v>493</v>
      </c>
      <c r="F156" s="108" t="str">
        <f>VLOOKUP(City_sales[[#This Row],[Country]], H:I,  2, 0)</f>
        <v>Central</v>
      </c>
    </row>
    <row r="157" spans="1:6" x14ac:dyDescent="0.25">
      <c r="A157" s="108" t="s">
        <v>750</v>
      </c>
      <c r="B157" s="114">
        <v>43340</v>
      </c>
      <c r="C157" s="108">
        <v>62871</v>
      </c>
      <c r="D157" s="108" t="s">
        <v>751</v>
      </c>
      <c r="E157" s="108" t="s">
        <v>493</v>
      </c>
      <c r="F157" s="108" t="str">
        <f>VLOOKUP(City_sales[[#This Row],[Country]], H:I,  2, 0)</f>
        <v>Central</v>
      </c>
    </row>
    <row r="158" spans="1:6" x14ac:dyDescent="0.25">
      <c r="A158" s="108" t="s">
        <v>752</v>
      </c>
      <c r="B158" s="114">
        <v>43341</v>
      </c>
      <c r="C158" s="108">
        <v>54525</v>
      </c>
      <c r="D158" s="108" t="s">
        <v>753</v>
      </c>
      <c r="E158" s="108" t="s">
        <v>382</v>
      </c>
      <c r="F158" s="108" t="str">
        <f>VLOOKUP(City_sales[[#This Row],[Country]], H:I,  2, 0)</f>
        <v>Central</v>
      </c>
    </row>
    <row r="159" spans="1:6" x14ac:dyDescent="0.25">
      <c r="A159" s="108" t="s">
        <v>754</v>
      </c>
      <c r="B159" s="114">
        <v>43347</v>
      </c>
      <c r="C159" s="108">
        <v>80777</v>
      </c>
      <c r="D159" s="108" t="s">
        <v>755</v>
      </c>
      <c r="E159" s="108" t="s">
        <v>493</v>
      </c>
      <c r="F159" s="108" t="str">
        <f>VLOOKUP(City_sales[[#This Row],[Country]], H:I,  2, 0)</f>
        <v>Central</v>
      </c>
    </row>
    <row r="160" spans="1:6" x14ac:dyDescent="0.25">
      <c r="A160" s="108" t="s">
        <v>756</v>
      </c>
      <c r="B160" s="114">
        <v>42382</v>
      </c>
      <c r="C160" s="108">
        <v>119233</v>
      </c>
      <c r="D160" s="108" t="s">
        <v>757</v>
      </c>
      <c r="E160" s="108" t="s">
        <v>473</v>
      </c>
      <c r="F160" s="108" t="str">
        <f>VLOOKUP(City_sales[[#This Row],[Country]], H:I,  2, 0)</f>
        <v>North</v>
      </c>
    </row>
    <row r="161" spans="1:6" x14ac:dyDescent="0.25">
      <c r="A161" s="108" t="s">
        <v>758</v>
      </c>
      <c r="B161" s="114">
        <v>43369</v>
      </c>
      <c r="C161" s="108">
        <v>36804</v>
      </c>
      <c r="D161" s="108" t="s">
        <v>495</v>
      </c>
      <c r="E161" s="108" t="s">
        <v>385</v>
      </c>
      <c r="F161" s="108" t="str">
        <f>VLOOKUP(City_sales[[#This Row],[Country]], H:I,  2, 0)</f>
        <v>South</v>
      </c>
    </row>
    <row r="162" spans="1:6" x14ac:dyDescent="0.25">
      <c r="A162" s="108" t="s">
        <v>759</v>
      </c>
      <c r="B162" s="114">
        <v>43394</v>
      </c>
      <c r="C162" s="108">
        <v>120491</v>
      </c>
      <c r="D162" s="108" t="s">
        <v>495</v>
      </c>
      <c r="E162" s="108" t="s">
        <v>385</v>
      </c>
      <c r="F162" s="108" t="str">
        <f>VLOOKUP(City_sales[[#This Row],[Country]], H:I,  2, 0)</f>
        <v>South</v>
      </c>
    </row>
    <row r="163" spans="1:6" x14ac:dyDescent="0.25">
      <c r="A163" s="108" t="s">
        <v>760</v>
      </c>
      <c r="B163" s="114">
        <v>43402</v>
      </c>
      <c r="C163" s="108">
        <v>15544</v>
      </c>
      <c r="D163" s="108" t="s">
        <v>761</v>
      </c>
      <c r="E163" s="108" t="s">
        <v>493</v>
      </c>
      <c r="F163" s="108" t="str">
        <f>VLOOKUP(City_sales[[#This Row],[Country]], H:I,  2, 0)</f>
        <v>Central</v>
      </c>
    </row>
    <row r="164" spans="1:6" x14ac:dyDescent="0.25">
      <c r="A164" s="108" t="s">
        <v>762</v>
      </c>
      <c r="B164" s="114">
        <v>43410</v>
      </c>
      <c r="C164" s="108">
        <v>94109</v>
      </c>
      <c r="D164" s="108" t="s">
        <v>535</v>
      </c>
      <c r="E164" s="108" t="s">
        <v>498</v>
      </c>
      <c r="F164" s="108" t="str">
        <f>VLOOKUP(City_sales[[#This Row],[Country]], H:I,  2, 0)</f>
        <v>North</v>
      </c>
    </row>
    <row r="165" spans="1:6" x14ac:dyDescent="0.25">
      <c r="A165" s="108" t="s">
        <v>763</v>
      </c>
      <c r="B165" s="114">
        <v>43415</v>
      </c>
      <c r="C165" s="108">
        <v>38213</v>
      </c>
      <c r="D165" s="108" t="s">
        <v>764</v>
      </c>
      <c r="E165" s="108" t="s">
        <v>382</v>
      </c>
      <c r="F165" s="108" t="str">
        <f>VLOOKUP(City_sales[[#This Row],[Country]], H:I,  2, 0)</f>
        <v>Central</v>
      </c>
    </row>
    <row r="166" spans="1:6" x14ac:dyDescent="0.25">
      <c r="A166" s="108" t="s">
        <v>765</v>
      </c>
      <c r="B166" s="114">
        <v>43419</v>
      </c>
      <c r="C166" s="108">
        <v>90264</v>
      </c>
      <c r="D166" s="108" t="s">
        <v>766</v>
      </c>
      <c r="E166" s="108" t="s">
        <v>382</v>
      </c>
      <c r="F166" s="108" t="str">
        <f>VLOOKUP(City_sales[[#This Row],[Country]], H:I,  2, 0)</f>
        <v>Central</v>
      </c>
    </row>
    <row r="167" spans="1:6" x14ac:dyDescent="0.25">
      <c r="A167" s="108" t="s">
        <v>767</v>
      </c>
      <c r="B167" s="114">
        <v>43420</v>
      </c>
      <c r="C167" s="108">
        <v>27930</v>
      </c>
      <c r="D167" s="108" t="s">
        <v>768</v>
      </c>
      <c r="E167" s="108" t="s">
        <v>493</v>
      </c>
      <c r="F167" s="108" t="str">
        <f>VLOOKUP(City_sales[[#This Row],[Country]], H:I,  2, 0)</f>
        <v>Central</v>
      </c>
    </row>
    <row r="168" spans="1:6" x14ac:dyDescent="0.25">
      <c r="A168" s="108" t="s">
        <v>769</v>
      </c>
      <c r="B168" s="114">
        <v>43422</v>
      </c>
      <c r="C168" s="108">
        <v>106863</v>
      </c>
      <c r="D168" s="108" t="s">
        <v>483</v>
      </c>
      <c r="E168" s="108" t="s">
        <v>484</v>
      </c>
      <c r="F168" s="108" t="str">
        <f>VLOOKUP(City_sales[[#This Row],[Country]], H:I,  2, 0)</f>
        <v>South</v>
      </c>
    </row>
    <row r="169" spans="1:6" x14ac:dyDescent="0.25">
      <c r="A169" s="108" t="s">
        <v>770</v>
      </c>
      <c r="B169" s="114">
        <v>43425</v>
      </c>
      <c r="C169" s="108">
        <v>70617</v>
      </c>
      <c r="D169" s="108" t="s">
        <v>771</v>
      </c>
      <c r="E169" s="108" t="s">
        <v>382</v>
      </c>
      <c r="F169" s="108" t="str">
        <f>VLOOKUP(City_sales[[#This Row],[Country]], H:I,  2, 0)</f>
        <v>Central</v>
      </c>
    </row>
    <row r="170" spans="1:6" x14ac:dyDescent="0.25">
      <c r="A170" s="108" t="s">
        <v>772</v>
      </c>
      <c r="B170" s="114">
        <v>43445</v>
      </c>
      <c r="C170" s="108">
        <v>31195</v>
      </c>
      <c r="D170" s="108" t="s">
        <v>773</v>
      </c>
      <c r="E170" s="108" t="s">
        <v>382</v>
      </c>
      <c r="F170" s="108" t="str">
        <f>VLOOKUP(City_sales[[#This Row],[Country]], H:I,  2, 0)</f>
        <v>Central</v>
      </c>
    </row>
    <row r="171" spans="1:6" x14ac:dyDescent="0.25">
      <c r="A171" s="108" t="s">
        <v>774</v>
      </c>
      <c r="B171" s="114">
        <v>43450</v>
      </c>
      <c r="C171" s="108">
        <v>53032</v>
      </c>
      <c r="D171" s="108" t="s">
        <v>775</v>
      </c>
      <c r="E171" s="108" t="s">
        <v>481</v>
      </c>
      <c r="F171" s="108" t="str">
        <f>VLOOKUP(City_sales[[#This Row],[Country]], H:I,  2, 0)</f>
        <v>Central</v>
      </c>
    </row>
    <row r="172" spans="1:6" x14ac:dyDescent="0.25">
      <c r="A172" s="108" t="s">
        <v>776</v>
      </c>
      <c r="B172" s="114">
        <v>43452</v>
      </c>
      <c r="C172" s="108">
        <v>23486</v>
      </c>
      <c r="D172" s="108" t="s">
        <v>777</v>
      </c>
      <c r="E172" s="108" t="s">
        <v>385</v>
      </c>
      <c r="F172" s="108" t="str">
        <f>VLOOKUP(City_sales[[#This Row],[Country]], H:I,  2, 0)</f>
        <v>South</v>
      </c>
    </row>
    <row r="173" spans="1:6" x14ac:dyDescent="0.25">
      <c r="A173" s="108" t="s">
        <v>778</v>
      </c>
      <c r="B173" s="114">
        <v>43457</v>
      </c>
      <c r="C173" s="108">
        <v>90619</v>
      </c>
      <c r="D173" s="108" t="s">
        <v>779</v>
      </c>
      <c r="E173" s="108" t="s">
        <v>493</v>
      </c>
      <c r="F173" s="108" t="str">
        <f>VLOOKUP(City_sales[[#This Row],[Country]], H:I,  2, 0)</f>
        <v>Central</v>
      </c>
    </row>
    <row r="174" spans="1:6" x14ac:dyDescent="0.25">
      <c r="A174" s="108" t="s">
        <v>780</v>
      </c>
      <c r="B174" s="114">
        <v>43457</v>
      </c>
      <c r="C174" s="108">
        <v>115293</v>
      </c>
      <c r="D174" s="108" t="s">
        <v>781</v>
      </c>
      <c r="E174" s="108" t="s">
        <v>382</v>
      </c>
      <c r="F174" s="108" t="str">
        <f>VLOOKUP(City_sales[[#This Row],[Country]], H:I,  2, 0)</f>
        <v>Central</v>
      </c>
    </row>
    <row r="175" spans="1:6" x14ac:dyDescent="0.25">
      <c r="A175" s="108" t="s">
        <v>782</v>
      </c>
      <c r="B175" s="114">
        <v>43457</v>
      </c>
      <c r="C175" s="108">
        <v>16707</v>
      </c>
      <c r="D175" s="108" t="s">
        <v>547</v>
      </c>
      <c r="E175" s="108" t="s">
        <v>382</v>
      </c>
      <c r="F175" s="108" t="str">
        <f>VLOOKUP(City_sales[[#This Row],[Country]], H:I,  2, 0)</f>
        <v>Central</v>
      </c>
    </row>
    <row r="176" spans="1:6" x14ac:dyDescent="0.25">
      <c r="A176" s="108" t="s">
        <v>783</v>
      </c>
      <c r="B176" s="114">
        <v>43461</v>
      </c>
      <c r="C176" s="108">
        <v>21738</v>
      </c>
      <c r="D176" s="108" t="s">
        <v>507</v>
      </c>
      <c r="E176" s="108" t="s">
        <v>493</v>
      </c>
      <c r="F176" s="108" t="str">
        <f>VLOOKUP(City_sales[[#This Row],[Country]], H:I,  2, 0)</f>
        <v>Central</v>
      </c>
    </row>
    <row r="177" spans="1:6" x14ac:dyDescent="0.25">
      <c r="A177" s="108" t="s">
        <v>784</v>
      </c>
      <c r="B177" s="114">
        <v>43467</v>
      </c>
      <c r="C177" s="108">
        <v>41321</v>
      </c>
      <c r="D177" s="108" t="s">
        <v>524</v>
      </c>
      <c r="E177" s="108" t="s">
        <v>484</v>
      </c>
      <c r="F177" s="108" t="str">
        <f>VLOOKUP(City_sales[[#This Row],[Country]], H:I,  2, 0)</f>
        <v>South</v>
      </c>
    </row>
    <row r="178" spans="1:6" x14ac:dyDescent="0.25">
      <c r="A178" s="108" t="s">
        <v>785</v>
      </c>
      <c r="B178" s="114">
        <v>43482</v>
      </c>
      <c r="C178" s="108">
        <v>48675</v>
      </c>
      <c r="D178" s="108" t="s">
        <v>551</v>
      </c>
      <c r="E178" s="108" t="s">
        <v>382</v>
      </c>
      <c r="F178" s="108" t="str">
        <f>VLOOKUP(City_sales[[#This Row],[Country]], H:I,  2, 0)</f>
        <v>Central</v>
      </c>
    </row>
    <row r="179" spans="1:6" x14ac:dyDescent="0.25">
      <c r="A179" s="108" t="s">
        <v>786</v>
      </c>
      <c r="B179" s="114">
        <v>43486</v>
      </c>
      <c r="C179" s="108">
        <v>83883</v>
      </c>
      <c r="D179" s="108" t="s">
        <v>787</v>
      </c>
      <c r="E179" s="108" t="s">
        <v>493</v>
      </c>
      <c r="F179" s="108" t="str">
        <f>VLOOKUP(City_sales[[#This Row],[Country]], H:I,  2, 0)</f>
        <v>Central</v>
      </c>
    </row>
    <row r="180" spans="1:6" x14ac:dyDescent="0.25">
      <c r="A180" s="108" t="s">
        <v>788</v>
      </c>
      <c r="B180" s="114">
        <v>43487</v>
      </c>
      <c r="C180" s="108">
        <v>57342</v>
      </c>
      <c r="D180" s="108" t="s">
        <v>789</v>
      </c>
      <c r="E180" s="108" t="s">
        <v>498</v>
      </c>
      <c r="F180" s="108" t="str">
        <f>VLOOKUP(City_sales[[#This Row],[Country]], H:I,  2, 0)</f>
        <v>North</v>
      </c>
    </row>
    <row r="181" spans="1:6" x14ac:dyDescent="0.25">
      <c r="A181" s="108" t="s">
        <v>790</v>
      </c>
      <c r="B181" s="114">
        <v>43499</v>
      </c>
      <c r="C181" s="108">
        <v>86544</v>
      </c>
      <c r="D181" s="108" t="s">
        <v>791</v>
      </c>
      <c r="E181" s="108" t="s">
        <v>382</v>
      </c>
      <c r="F181" s="108" t="str">
        <f>VLOOKUP(City_sales[[#This Row],[Country]], H:I,  2, 0)</f>
        <v>Central</v>
      </c>
    </row>
    <row r="182" spans="1:6" x14ac:dyDescent="0.25">
      <c r="A182" s="108" t="s">
        <v>792</v>
      </c>
      <c r="B182" s="114">
        <v>43502</v>
      </c>
      <c r="C182" s="108">
        <v>42599</v>
      </c>
      <c r="D182" s="108" t="s">
        <v>793</v>
      </c>
      <c r="E182" s="108" t="s">
        <v>696</v>
      </c>
      <c r="F182" s="108" t="str">
        <f>VLOOKUP(City_sales[[#This Row],[Country]], H:I,  2, 0)</f>
        <v>North</v>
      </c>
    </row>
    <row r="183" spans="1:6" x14ac:dyDescent="0.25">
      <c r="A183" s="108" t="s">
        <v>794</v>
      </c>
      <c r="B183" s="114">
        <v>43502</v>
      </c>
      <c r="C183" s="108">
        <v>25760</v>
      </c>
      <c r="D183" s="108" t="s">
        <v>795</v>
      </c>
      <c r="E183" s="108" t="s">
        <v>382</v>
      </c>
      <c r="F183" s="108" t="str">
        <f>VLOOKUP(City_sales[[#This Row],[Country]], H:I,  2, 0)</f>
        <v>Central</v>
      </c>
    </row>
    <row r="184" spans="1:6" x14ac:dyDescent="0.25">
      <c r="A184" s="108" t="s">
        <v>796</v>
      </c>
      <c r="B184" s="114">
        <v>43510</v>
      </c>
      <c r="C184" s="108">
        <v>48968</v>
      </c>
      <c r="D184" s="108" t="s">
        <v>655</v>
      </c>
      <c r="E184" s="108" t="s">
        <v>656</v>
      </c>
      <c r="F184" s="108" t="str">
        <f>VLOOKUP(City_sales[[#This Row],[Country]], H:I,  2, 0)</f>
        <v>North</v>
      </c>
    </row>
    <row r="185" spans="1:6" x14ac:dyDescent="0.25">
      <c r="A185" s="108" t="s">
        <v>797</v>
      </c>
      <c r="B185" s="114">
        <v>43522</v>
      </c>
      <c r="C185" s="108">
        <v>19921</v>
      </c>
      <c r="D185" s="108" t="s">
        <v>495</v>
      </c>
      <c r="E185" s="108" t="s">
        <v>385</v>
      </c>
      <c r="F185" s="108" t="str">
        <f>VLOOKUP(City_sales[[#This Row],[Country]], H:I,  2, 0)</f>
        <v>South</v>
      </c>
    </row>
    <row r="186" spans="1:6" x14ac:dyDescent="0.25">
      <c r="A186" s="108" t="s">
        <v>798</v>
      </c>
      <c r="B186" s="114">
        <v>43524</v>
      </c>
      <c r="C186" s="108">
        <v>84346</v>
      </c>
      <c r="D186" s="108" t="s">
        <v>799</v>
      </c>
      <c r="E186" s="108" t="s">
        <v>484</v>
      </c>
      <c r="F186" s="108" t="str">
        <f>VLOOKUP(City_sales[[#This Row],[Country]], H:I,  2, 0)</f>
        <v>South</v>
      </c>
    </row>
    <row r="187" spans="1:6" x14ac:dyDescent="0.25">
      <c r="A187" s="108" t="s">
        <v>800</v>
      </c>
      <c r="B187" s="114">
        <v>43542</v>
      </c>
      <c r="C187" s="108">
        <v>25249</v>
      </c>
      <c r="D187" s="108" t="s">
        <v>801</v>
      </c>
      <c r="E187" s="108" t="s">
        <v>382</v>
      </c>
      <c r="F187" s="108" t="str">
        <f>VLOOKUP(City_sales[[#This Row],[Country]], H:I,  2, 0)</f>
        <v>Central</v>
      </c>
    </row>
    <row r="188" spans="1:6" x14ac:dyDescent="0.25">
      <c r="A188" s="108" t="s">
        <v>802</v>
      </c>
      <c r="B188" s="114">
        <v>43562</v>
      </c>
      <c r="C188" s="108">
        <v>44623</v>
      </c>
      <c r="D188" s="108" t="s">
        <v>712</v>
      </c>
      <c r="E188" s="108" t="s">
        <v>477</v>
      </c>
      <c r="F188" s="108" t="str">
        <f>VLOOKUP(City_sales[[#This Row],[Country]], H:I,  2, 0)</f>
        <v>Central</v>
      </c>
    </row>
    <row r="189" spans="1:6" x14ac:dyDescent="0.25">
      <c r="A189" s="108" t="s">
        <v>803</v>
      </c>
      <c r="B189" s="114">
        <v>43567</v>
      </c>
      <c r="C189" s="108">
        <v>56562</v>
      </c>
      <c r="D189" s="108" t="s">
        <v>801</v>
      </c>
      <c r="E189" s="108" t="s">
        <v>382</v>
      </c>
      <c r="F189" s="108" t="str">
        <f>VLOOKUP(City_sales[[#This Row],[Country]], H:I,  2, 0)</f>
        <v>Central</v>
      </c>
    </row>
    <row r="190" spans="1:6" x14ac:dyDescent="0.25">
      <c r="A190" s="108" t="s">
        <v>804</v>
      </c>
      <c r="B190" s="114">
        <v>43572</v>
      </c>
      <c r="C190" s="108">
        <v>113136</v>
      </c>
      <c r="D190" s="108" t="s">
        <v>805</v>
      </c>
      <c r="E190" s="108" t="s">
        <v>484</v>
      </c>
      <c r="F190" s="108" t="str">
        <f>VLOOKUP(City_sales[[#This Row],[Country]], H:I,  2, 0)</f>
        <v>South</v>
      </c>
    </row>
    <row r="191" spans="1:6" x14ac:dyDescent="0.25">
      <c r="A191" s="108" t="s">
        <v>806</v>
      </c>
      <c r="B191" s="114">
        <v>43576</v>
      </c>
      <c r="C191" s="108">
        <v>81654</v>
      </c>
      <c r="D191" s="108" t="s">
        <v>671</v>
      </c>
      <c r="E191" s="108" t="s">
        <v>382</v>
      </c>
      <c r="F191" s="108" t="str">
        <f>VLOOKUP(City_sales[[#This Row],[Country]], H:I,  2, 0)</f>
        <v>Central</v>
      </c>
    </row>
    <row r="192" spans="1:6" x14ac:dyDescent="0.25">
      <c r="A192" s="108" t="s">
        <v>807</v>
      </c>
      <c r="B192" s="114">
        <v>43579</v>
      </c>
      <c r="C192" s="108">
        <v>14685</v>
      </c>
      <c r="D192" s="108" t="s">
        <v>808</v>
      </c>
      <c r="E192" s="108" t="s">
        <v>484</v>
      </c>
      <c r="F192" s="108" t="str">
        <f>VLOOKUP(City_sales[[#This Row],[Country]], H:I,  2, 0)</f>
        <v>South</v>
      </c>
    </row>
    <row r="193" spans="1:6" x14ac:dyDescent="0.25">
      <c r="A193" s="108" t="s">
        <v>809</v>
      </c>
      <c r="B193" s="114">
        <v>43580</v>
      </c>
      <c r="C193" s="108">
        <v>30162</v>
      </c>
      <c r="D193" s="108" t="s">
        <v>753</v>
      </c>
      <c r="E193" s="108" t="s">
        <v>382</v>
      </c>
      <c r="F193" s="108" t="str">
        <f>VLOOKUP(City_sales[[#This Row],[Country]], H:I,  2, 0)</f>
        <v>Central</v>
      </c>
    </row>
    <row r="194" spans="1:6" x14ac:dyDescent="0.25">
      <c r="A194" s="108" t="s">
        <v>810</v>
      </c>
      <c r="B194" s="114">
        <v>43587</v>
      </c>
      <c r="C194" s="108">
        <v>51010</v>
      </c>
      <c r="D194" s="108" t="s">
        <v>811</v>
      </c>
      <c r="E194" s="108" t="s">
        <v>382</v>
      </c>
      <c r="F194" s="108" t="str">
        <f>VLOOKUP(City_sales[[#This Row],[Country]], H:I,  2, 0)</f>
        <v>Central</v>
      </c>
    </row>
    <row r="195" spans="1:6" x14ac:dyDescent="0.25">
      <c r="A195" s="108" t="s">
        <v>812</v>
      </c>
      <c r="B195" s="114">
        <v>43588</v>
      </c>
      <c r="C195" s="108">
        <v>36166</v>
      </c>
      <c r="D195" s="108" t="s">
        <v>529</v>
      </c>
      <c r="E195" s="108" t="s">
        <v>389</v>
      </c>
      <c r="F195" s="108" t="str">
        <f>VLOOKUP(City_sales[[#This Row],[Country]], H:I,  2, 0)</f>
        <v>North</v>
      </c>
    </row>
    <row r="196" spans="1:6" x14ac:dyDescent="0.25">
      <c r="A196" s="108" t="s">
        <v>813</v>
      </c>
      <c r="B196" s="114">
        <v>43594</v>
      </c>
      <c r="C196" s="108">
        <v>77484</v>
      </c>
      <c r="D196" s="108" t="s">
        <v>814</v>
      </c>
      <c r="E196" s="108" t="s">
        <v>493</v>
      </c>
      <c r="F196" s="108" t="str">
        <f>VLOOKUP(City_sales[[#This Row],[Country]], H:I,  2, 0)</f>
        <v>Central</v>
      </c>
    </row>
    <row r="197" spans="1:6" x14ac:dyDescent="0.25">
      <c r="A197" s="108" t="s">
        <v>815</v>
      </c>
      <c r="B197" s="114">
        <v>43600</v>
      </c>
      <c r="C197" s="108">
        <v>63073</v>
      </c>
      <c r="D197" s="108" t="s">
        <v>816</v>
      </c>
      <c r="E197" s="108" t="s">
        <v>575</v>
      </c>
      <c r="F197" s="108" t="str">
        <f>VLOOKUP(City_sales[[#This Row],[Country]], H:I,  2, 0)</f>
        <v>Central</v>
      </c>
    </row>
    <row r="198" spans="1:6" x14ac:dyDescent="0.25">
      <c r="A198" s="108" t="s">
        <v>817</v>
      </c>
      <c r="B198" s="114">
        <v>43604</v>
      </c>
      <c r="C198" s="108">
        <v>119427</v>
      </c>
      <c r="D198" s="108" t="s">
        <v>535</v>
      </c>
      <c r="E198" s="108" t="s">
        <v>498</v>
      </c>
      <c r="F198" s="108" t="str">
        <f>VLOOKUP(City_sales[[#This Row],[Country]], H:I,  2, 0)</f>
        <v>North</v>
      </c>
    </row>
    <row r="199" spans="1:6" x14ac:dyDescent="0.25">
      <c r="A199" s="108" t="s">
        <v>818</v>
      </c>
      <c r="B199" s="114">
        <v>43611</v>
      </c>
      <c r="C199" s="108">
        <v>52334</v>
      </c>
      <c r="D199" s="108" t="s">
        <v>490</v>
      </c>
      <c r="E199" s="108" t="s">
        <v>488</v>
      </c>
      <c r="F199" s="108" t="str">
        <f>VLOOKUP(City_sales[[#This Row],[Country]], H:I,  2, 0)</f>
        <v>Central</v>
      </c>
    </row>
    <row r="200" spans="1:6" x14ac:dyDescent="0.25">
      <c r="A200" s="108" t="s">
        <v>819</v>
      </c>
      <c r="B200" s="114">
        <v>43614</v>
      </c>
      <c r="C200" s="108">
        <v>101216</v>
      </c>
      <c r="D200" s="108" t="s">
        <v>777</v>
      </c>
      <c r="E200" s="108" t="s">
        <v>385</v>
      </c>
      <c r="F200" s="108" t="str">
        <f>VLOOKUP(City_sales[[#This Row],[Country]], H:I,  2, 0)</f>
        <v>South</v>
      </c>
    </row>
    <row r="201" spans="1:6" x14ac:dyDescent="0.25">
      <c r="A201" s="108" t="s">
        <v>820</v>
      </c>
      <c r="B201" s="114">
        <v>43615</v>
      </c>
      <c r="C201" s="108">
        <v>101455</v>
      </c>
      <c r="D201" s="108" t="s">
        <v>821</v>
      </c>
      <c r="E201" s="108" t="s">
        <v>385</v>
      </c>
      <c r="F201" s="108" t="str">
        <f>VLOOKUP(City_sales[[#This Row],[Country]], H:I,  2, 0)</f>
        <v>South</v>
      </c>
    </row>
    <row r="202" spans="1:6" x14ac:dyDescent="0.25">
      <c r="A202" s="108" t="s">
        <v>822</v>
      </c>
      <c r="B202" s="114">
        <v>43630</v>
      </c>
      <c r="C202" s="108">
        <v>108798</v>
      </c>
      <c r="D202" s="108" t="s">
        <v>823</v>
      </c>
      <c r="E202" s="108" t="s">
        <v>498</v>
      </c>
      <c r="F202" s="108" t="str">
        <f>VLOOKUP(City_sales[[#This Row],[Country]], H:I,  2, 0)</f>
        <v>North</v>
      </c>
    </row>
    <row r="203" spans="1:6" x14ac:dyDescent="0.25">
      <c r="A203" s="108" t="s">
        <v>824</v>
      </c>
      <c r="B203" s="114">
        <v>43631</v>
      </c>
      <c r="C203" s="108">
        <v>12575</v>
      </c>
      <c r="D203" s="108" t="s">
        <v>825</v>
      </c>
      <c r="E203" s="108" t="s">
        <v>493</v>
      </c>
      <c r="F203" s="108" t="str">
        <f>VLOOKUP(City_sales[[#This Row],[Country]], H:I,  2, 0)</f>
        <v>Central</v>
      </c>
    </row>
    <row r="204" spans="1:6" x14ac:dyDescent="0.25">
      <c r="A204" s="108" t="s">
        <v>826</v>
      </c>
      <c r="B204" s="114">
        <v>43632</v>
      </c>
      <c r="C204" s="108">
        <v>42751</v>
      </c>
      <c r="D204" s="108" t="s">
        <v>827</v>
      </c>
      <c r="E204" s="108" t="s">
        <v>484</v>
      </c>
      <c r="F204" s="108" t="str">
        <f>VLOOKUP(City_sales[[#This Row],[Country]], H:I,  2, 0)</f>
        <v>South</v>
      </c>
    </row>
    <row r="205" spans="1:6" x14ac:dyDescent="0.25">
      <c r="A205" s="108" t="s">
        <v>828</v>
      </c>
      <c r="B205" s="114">
        <v>43634</v>
      </c>
      <c r="C205" s="108">
        <v>18422</v>
      </c>
      <c r="D205" s="108" t="s">
        <v>570</v>
      </c>
      <c r="E205" s="108" t="s">
        <v>382</v>
      </c>
      <c r="F205" s="108" t="str">
        <f>VLOOKUP(City_sales[[#This Row],[Country]], H:I,  2, 0)</f>
        <v>Central</v>
      </c>
    </row>
    <row r="206" spans="1:6" x14ac:dyDescent="0.25">
      <c r="A206" s="108" t="s">
        <v>829</v>
      </c>
      <c r="B206" s="114">
        <v>43636</v>
      </c>
      <c r="C206" s="108">
        <v>115010</v>
      </c>
      <c r="D206" s="108" t="s">
        <v>492</v>
      </c>
      <c r="E206" s="108" t="s">
        <v>493</v>
      </c>
      <c r="F206" s="108" t="str">
        <f>VLOOKUP(City_sales[[#This Row],[Country]], H:I,  2, 0)</f>
        <v>Central</v>
      </c>
    </row>
    <row r="207" spans="1:6" x14ac:dyDescent="0.25">
      <c r="A207" s="108" t="s">
        <v>830</v>
      </c>
      <c r="B207" s="114">
        <v>43636</v>
      </c>
      <c r="C207" s="108">
        <v>61651</v>
      </c>
      <c r="D207" s="108" t="s">
        <v>764</v>
      </c>
      <c r="E207" s="108" t="s">
        <v>382</v>
      </c>
      <c r="F207" s="108" t="str">
        <f>VLOOKUP(City_sales[[#This Row],[Country]], H:I,  2, 0)</f>
        <v>Central</v>
      </c>
    </row>
    <row r="208" spans="1:6" x14ac:dyDescent="0.25">
      <c r="A208" s="108" t="s">
        <v>831</v>
      </c>
      <c r="B208" s="114">
        <v>43640</v>
      </c>
      <c r="C208" s="108">
        <v>102642</v>
      </c>
      <c r="D208" s="108" t="s">
        <v>832</v>
      </c>
      <c r="E208" s="108" t="s">
        <v>498</v>
      </c>
      <c r="F208" s="108" t="str">
        <f>VLOOKUP(City_sales[[#This Row],[Country]], H:I,  2, 0)</f>
        <v>North</v>
      </c>
    </row>
    <row r="209" spans="1:6" x14ac:dyDescent="0.25">
      <c r="A209" s="108" t="s">
        <v>833</v>
      </c>
      <c r="B209" s="114">
        <v>43646</v>
      </c>
      <c r="C209" s="108">
        <v>89653</v>
      </c>
      <c r="D209" s="108" t="s">
        <v>730</v>
      </c>
      <c r="E209" s="108" t="s">
        <v>385</v>
      </c>
      <c r="F209" s="108" t="str">
        <f>VLOOKUP(City_sales[[#This Row],[Country]], H:I,  2, 0)</f>
        <v>South</v>
      </c>
    </row>
    <row r="210" spans="1:6" x14ac:dyDescent="0.25">
      <c r="A210" s="108" t="s">
        <v>834</v>
      </c>
      <c r="B210" s="114">
        <v>43646</v>
      </c>
      <c r="C210" s="108">
        <v>64587</v>
      </c>
      <c r="D210" s="108" t="s">
        <v>835</v>
      </c>
      <c r="E210" s="108" t="s">
        <v>498</v>
      </c>
      <c r="F210" s="108" t="str">
        <f>VLOOKUP(City_sales[[#This Row],[Country]], H:I,  2, 0)</f>
        <v>North</v>
      </c>
    </row>
    <row r="211" spans="1:6" x14ac:dyDescent="0.25">
      <c r="A211" s="108" t="s">
        <v>836</v>
      </c>
      <c r="B211" s="114">
        <v>43650</v>
      </c>
      <c r="C211" s="108">
        <v>112405</v>
      </c>
      <c r="D211" s="108" t="s">
        <v>837</v>
      </c>
      <c r="E211" s="108" t="s">
        <v>493</v>
      </c>
      <c r="F211" s="108" t="str">
        <f>VLOOKUP(City_sales[[#This Row],[Country]], H:I,  2, 0)</f>
        <v>Central</v>
      </c>
    </row>
    <row r="212" spans="1:6" x14ac:dyDescent="0.25">
      <c r="A212" s="108" t="s">
        <v>838</v>
      </c>
      <c r="B212" s="114">
        <v>43653</v>
      </c>
      <c r="C212" s="108">
        <v>46386</v>
      </c>
      <c r="D212" s="108" t="s">
        <v>524</v>
      </c>
      <c r="E212" s="108" t="s">
        <v>484</v>
      </c>
      <c r="F212" s="108" t="str">
        <f>VLOOKUP(City_sales[[#This Row],[Country]], H:I,  2, 0)</f>
        <v>South</v>
      </c>
    </row>
    <row r="213" spans="1:6" x14ac:dyDescent="0.25">
      <c r="A213" s="108" t="s">
        <v>839</v>
      </c>
      <c r="B213" s="114">
        <v>43661</v>
      </c>
      <c r="C213" s="108">
        <v>106972</v>
      </c>
      <c r="D213" s="108" t="s">
        <v>840</v>
      </c>
      <c r="E213" s="108" t="s">
        <v>382</v>
      </c>
      <c r="F213" s="108" t="str">
        <f>VLOOKUP(City_sales[[#This Row],[Country]], H:I,  2, 0)</f>
        <v>Central</v>
      </c>
    </row>
    <row r="214" spans="1:6" x14ac:dyDescent="0.25">
      <c r="A214" s="108" t="s">
        <v>841</v>
      </c>
      <c r="B214" s="114">
        <v>42828</v>
      </c>
      <c r="C214" s="108">
        <v>120689</v>
      </c>
      <c r="D214" s="108" t="s">
        <v>472</v>
      </c>
      <c r="E214" s="108" t="s">
        <v>473</v>
      </c>
      <c r="F214" s="108" t="str">
        <f>VLOOKUP(City_sales[[#This Row],[Country]], H:I,  2, 0)</f>
        <v>North</v>
      </c>
    </row>
    <row r="215" spans="1:6" x14ac:dyDescent="0.25">
      <c r="A215" s="108" t="s">
        <v>842</v>
      </c>
      <c r="B215" s="114">
        <v>43677</v>
      </c>
      <c r="C215" s="108">
        <v>53943</v>
      </c>
      <c r="D215" s="108" t="s">
        <v>843</v>
      </c>
      <c r="E215" s="108" t="s">
        <v>385</v>
      </c>
      <c r="F215" s="108" t="str">
        <f>VLOOKUP(City_sales[[#This Row],[Country]], H:I,  2, 0)</f>
        <v>South</v>
      </c>
    </row>
    <row r="216" spans="1:6" x14ac:dyDescent="0.25">
      <c r="A216" s="108" t="s">
        <v>844</v>
      </c>
      <c r="B216" s="114">
        <v>43684</v>
      </c>
      <c r="C216" s="108">
        <v>102825</v>
      </c>
      <c r="D216" s="108" t="s">
        <v>610</v>
      </c>
      <c r="E216" s="108" t="s">
        <v>493</v>
      </c>
      <c r="F216" s="108" t="str">
        <f>VLOOKUP(City_sales[[#This Row],[Country]], H:I,  2, 0)</f>
        <v>Central</v>
      </c>
    </row>
    <row r="217" spans="1:6" x14ac:dyDescent="0.25">
      <c r="A217" s="108" t="s">
        <v>845</v>
      </c>
      <c r="B217" s="114">
        <v>43684</v>
      </c>
      <c r="C217" s="108">
        <v>89926</v>
      </c>
      <c r="D217" s="108" t="s">
        <v>846</v>
      </c>
      <c r="E217" s="108" t="s">
        <v>382</v>
      </c>
      <c r="F217" s="108" t="str">
        <f>VLOOKUP(City_sales[[#This Row],[Country]], H:I,  2, 0)</f>
        <v>Central</v>
      </c>
    </row>
    <row r="218" spans="1:6" x14ac:dyDescent="0.25">
      <c r="A218" s="108" t="s">
        <v>847</v>
      </c>
      <c r="B218" s="114">
        <v>43695</v>
      </c>
      <c r="C218" s="108">
        <v>118230</v>
      </c>
      <c r="D218" s="108" t="s">
        <v>848</v>
      </c>
      <c r="E218" s="108" t="s">
        <v>382</v>
      </c>
      <c r="F218" s="108" t="str">
        <f>VLOOKUP(City_sales[[#This Row],[Country]], H:I,  2, 0)</f>
        <v>Central</v>
      </c>
    </row>
    <row r="219" spans="1:6" x14ac:dyDescent="0.25">
      <c r="A219" s="108" t="s">
        <v>849</v>
      </c>
      <c r="B219" s="114">
        <v>43699</v>
      </c>
      <c r="C219" s="108">
        <v>23407</v>
      </c>
      <c r="D219" s="108" t="s">
        <v>850</v>
      </c>
      <c r="E219" s="108" t="s">
        <v>493</v>
      </c>
      <c r="F219" s="108" t="str">
        <f>VLOOKUP(City_sales[[#This Row],[Country]], H:I,  2, 0)</f>
        <v>Central</v>
      </c>
    </row>
    <row r="220" spans="1:6" x14ac:dyDescent="0.25">
      <c r="A220" s="108" t="s">
        <v>851</v>
      </c>
      <c r="B220" s="114">
        <v>43703</v>
      </c>
      <c r="C220" s="108">
        <v>41325</v>
      </c>
      <c r="D220" s="108" t="s">
        <v>852</v>
      </c>
      <c r="E220" s="108" t="s">
        <v>493</v>
      </c>
      <c r="F220" s="108" t="str">
        <f>VLOOKUP(City_sales[[#This Row],[Country]], H:I,  2, 0)</f>
        <v>Central</v>
      </c>
    </row>
    <row r="221" spans="1:6" x14ac:dyDescent="0.25">
      <c r="A221" s="108" t="s">
        <v>853</v>
      </c>
      <c r="B221" s="114">
        <v>43703</v>
      </c>
      <c r="C221" s="108">
        <v>99822</v>
      </c>
      <c r="D221" s="108" t="s">
        <v>854</v>
      </c>
      <c r="E221" s="108" t="s">
        <v>477</v>
      </c>
      <c r="F221" s="108" t="str">
        <f>VLOOKUP(City_sales[[#This Row],[Country]], H:I,  2, 0)</f>
        <v>Central</v>
      </c>
    </row>
    <row r="222" spans="1:6" x14ac:dyDescent="0.25">
      <c r="A222" s="108" t="s">
        <v>855</v>
      </c>
      <c r="B222" s="114">
        <v>43705</v>
      </c>
      <c r="C222" s="108">
        <v>71383</v>
      </c>
      <c r="D222" s="108" t="s">
        <v>513</v>
      </c>
      <c r="E222" s="108" t="s">
        <v>382</v>
      </c>
      <c r="F222" s="108" t="str">
        <f>VLOOKUP(City_sales[[#This Row],[Country]], H:I,  2, 0)</f>
        <v>Central</v>
      </c>
    </row>
    <row r="223" spans="1:6" x14ac:dyDescent="0.25">
      <c r="A223" s="108" t="s">
        <v>856</v>
      </c>
      <c r="B223" s="114">
        <v>43710</v>
      </c>
      <c r="C223" s="108">
        <v>97796</v>
      </c>
      <c r="D223" s="108" t="s">
        <v>857</v>
      </c>
      <c r="E223" s="108" t="s">
        <v>385</v>
      </c>
      <c r="F223" s="108" t="str">
        <f>VLOOKUP(City_sales[[#This Row],[Country]], H:I,  2, 0)</f>
        <v>South</v>
      </c>
    </row>
    <row r="224" spans="1:6" x14ac:dyDescent="0.25">
      <c r="A224" s="108" t="s">
        <v>858</v>
      </c>
      <c r="B224" s="114">
        <v>43712</v>
      </c>
      <c r="C224" s="108">
        <v>71921</v>
      </c>
      <c r="D224" s="108" t="s">
        <v>505</v>
      </c>
      <c r="E224" s="108" t="s">
        <v>498</v>
      </c>
      <c r="F224" s="108" t="str">
        <f>VLOOKUP(City_sales[[#This Row],[Country]], H:I,  2, 0)</f>
        <v>North</v>
      </c>
    </row>
    <row r="225" spans="1:6" x14ac:dyDescent="0.25">
      <c r="A225" s="108" t="s">
        <v>859</v>
      </c>
      <c r="B225" s="114">
        <v>43716</v>
      </c>
      <c r="C225" s="108">
        <v>115191</v>
      </c>
      <c r="D225" s="108" t="s">
        <v>497</v>
      </c>
      <c r="E225" s="108" t="s">
        <v>498</v>
      </c>
      <c r="F225" s="108" t="str">
        <f>VLOOKUP(City_sales[[#This Row],[Country]], H:I,  2, 0)</f>
        <v>North</v>
      </c>
    </row>
    <row r="226" spans="1:6" x14ac:dyDescent="0.25">
      <c r="A226" s="108" t="s">
        <v>860</v>
      </c>
      <c r="B226" s="114">
        <v>43720</v>
      </c>
      <c r="C226" s="108">
        <v>98946</v>
      </c>
      <c r="D226" s="108" t="s">
        <v>861</v>
      </c>
      <c r="E226" s="108" t="s">
        <v>385</v>
      </c>
      <c r="F226" s="108" t="str">
        <f>VLOOKUP(City_sales[[#This Row],[Country]], H:I,  2, 0)</f>
        <v>South</v>
      </c>
    </row>
    <row r="227" spans="1:6" x14ac:dyDescent="0.25">
      <c r="A227" s="108" t="s">
        <v>862</v>
      </c>
      <c r="B227" s="114">
        <v>43720</v>
      </c>
      <c r="C227" s="108">
        <v>121369</v>
      </c>
      <c r="D227" s="108" t="s">
        <v>863</v>
      </c>
      <c r="E227" s="108" t="s">
        <v>498</v>
      </c>
      <c r="F227" s="108" t="str">
        <f>VLOOKUP(City_sales[[#This Row],[Country]], H:I,  2, 0)</f>
        <v>North</v>
      </c>
    </row>
    <row r="228" spans="1:6" x14ac:dyDescent="0.25">
      <c r="A228" s="108" t="s">
        <v>864</v>
      </c>
      <c r="B228" s="114">
        <v>43726</v>
      </c>
      <c r="C228" s="108">
        <v>104593</v>
      </c>
      <c r="D228" s="108" t="s">
        <v>865</v>
      </c>
      <c r="E228" s="108" t="s">
        <v>385</v>
      </c>
      <c r="F228" s="108" t="str">
        <f>VLOOKUP(City_sales[[#This Row],[Country]], H:I,  2, 0)</f>
        <v>South</v>
      </c>
    </row>
    <row r="229" spans="1:6" x14ac:dyDescent="0.25">
      <c r="A229" s="108" t="s">
        <v>866</v>
      </c>
      <c r="B229" s="114">
        <v>43733</v>
      </c>
      <c r="C229" s="108">
        <v>51969</v>
      </c>
      <c r="D229" s="108" t="s">
        <v>867</v>
      </c>
      <c r="E229" s="108" t="s">
        <v>382</v>
      </c>
      <c r="F229" s="108" t="str">
        <f>VLOOKUP(City_sales[[#This Row],[Country]], H:I,  2, 0)</f>
        <v>Central</v>
      </c>
    </row>
    <row r="230" spans="1:6" x14ac:dyDescent="0.25">
      <c r="A230" s="108" t="s">
        <v>868</v>
      </c>
      <c r="B230" s="114">
        <v>43740</v>
      </c>
      <c r="C230" s="108">
        <v>48888</v>
      </c>
      <c r="D230" s="108" t="s">
        <v>671</v>
      </c>
      <c r="E230" s="108" t="s">
        <v>382</v>
      </c>
      <c r="F230" s="108" t="str">
        <f>VLOOKUP(City_sales[[#This Row],[Country]], H:I,  2, 0)</f>
        <v>Central</v>
      </c>
    </row>
    <row r="231" spans="1:6" x14ac:dyDescent="0.25">
      <c r="A231" s="108" t="s">
        <v>869</v>
      </c>
      <c r="B231" s="114">
        <v>43745</v>
      </c>
      <c r="C231" s="108">
        <v>99564</v>
      </c>
      <c r="D231" s="108" t="s">
        <v>667</v>
      </c>
      <c r="E231" s="108" t="s">
        <v>484</v>
      </c>
      <c r="F231" s="108" t="str">
        <f>VLOOKUP(City_sales[[#This Row],[Country]], H:I,  2, 0)</f>
        <v>South</v>
      </c>
    </row>
    <row r="232" spans="1:6" x14ac:dyDescent="0.25">
      <c r="A232" s="108" t="s">
        <v>870</v>
      </c>
      <c r="B232" s="114">
        <v>43749</v>
      </c>
      <c r="C232" s="108">
        <v>78254</v>
      </c>
      <c r="D232" s="108" t="s">
        <v>871</v>
      </c>
      <c r="E232" s="108" t="s">
        <v>493</v>
      </c>
      <c r="F232" s="108" t="str">
        <f>VLOOKUP(City_sales[[#This Row],[Country]], H:I,  2, 0)</f>
        <v>Central</v>
      </c>
    </row>
    <row r="233" spans="1:6" x14ac:dyDescent="0.25">
      <c r="A233" s="108" t="s">
        <v>872</v>
      </c>
      <c r="B233" s="114">
        <v>43751</v>
      </c>
      <c r="C233" s="108">
        <v>74402</v>
      </c>
      <c r="D233" s="108" t="s">
        <v>873</v>
      </c>
      <c r="E233" s="108" t="s">
        <v>484</v>
      </c>
      <c r="F233" s="108" t="str">
        <f>VLOOKUP(City_sales[[#This Row],[Country]], H:I,  2, 0)</f>
        <v>South</v>
      </c>
    </row>
    <row r="234" spans="1:6" x14ac:dyDescent="0.25">
      <c r="A234" s="108" t="s">
        <v>874</v>
      </c>
      <c r="B234" s="114">
        <v>43755</v>
      </c>
      <c r="C234" s="108">
        <v>71761</v>
      </c>
      <c r="D234" s="108" t="s">
        <v>875</v>
      </c>
      <c r="E234" s="108" t="s">
        <v>493</v>
      </c>
      <c r="F234" s="108" t="str">
        <f>VLOOKUP(City_sales[[#This Row],[Country]], H:I,  2, 0)</f>
        <v>Central</v>
      </c>
    </row>
    <row r="235" spans="1:6" x14ac:dyDescent="0.25">
      <c r="A235" s="108" t="s">
        <v>876</v>
      </c>
      <c r="B235" s="114">
        <v>43758</v>
      </c>
      <c r="C235" s="108">
        <v>76611</v>
      </c>
      <c r="D235" s="108" t="s">
        <v>877</v>
      </c>
      <c r="E235" s="108" t="s">
        <v>385</v>
      </c>
      <c r="F235" s="108" t="str">
        <f>VLOOKUP(City_sales[[#This Row],[Country]], H:I,  2, 0)</f>
        <v>South</v>
      </c>
    </row>
    <row r="236" spans="1:6" x14ac:dyDescent="0.25">
      <c r="A236" s="108" t="s">
        <v>878</v>
      </c>
      <c r="B236" s="114">
        <v>43772</v>
      </c>
      <c r="C236" s="108">
        <v>15770</v>
      </c>
      <c r="D236" s="108" t="s">
        <v>879</v>
      </c>
      <c r="E236" s="108" t="s">
        <v>493</v>
      </c>
      <c r="F236" s="108" t="str">
        <f>VLOOKUP(City_sales[[#This Row],[Country]], H:I,  2, 0)</f>
        <v>Central</v>
      </c>
    </row>
    <row r="237" spans="1:6" x14ac:dyDescent="0.25">
      <c r="A237" s="108" t="s">
        <v>880</v>
      </c>
      <c r="B237" s="114">
        <v>43776</v>
      </c>
      <c r="C237" s="108">
        <v>20464</v>
      </c>
      <c r="D237" s="108" t="s">
        <v>881</v>
      </c>
      <c r="E237" s="108" t="s">
        <v>575</v>
      </c>
      <c r="F237" s="108" t="str">
        <f>VLOOKUP(City_sales[[#This Row],[Country]], H:I,  2, 0)</f>
        <v>Central</v>
      </c>
    </row>
    <row r="238" spans="1:6" x14ac:dyDescent="0.25">
      <c r="A238" s="108" t="s">
        <v>882</v>
      </c>
      <c r="B238" s="114">
        <v>43781</v>
      </c>
      <c r="C238" s="108">
        <v>75975</v>
      </c>
      <c r="D238" s="108" t="s">
        <v>587</v>
      </c>
      <c r="E238" s="108" t="s">
        <v>503</v>
      </c>
      <c r="F238" s="108" t="str">
        <f>VLOOKUP(City_sales[[#This Row],[Country]], H:I,  2, 0)</f>
        <v>North</v>
      </c>
    </row>
    <row r="239" spans="1:6" x14ac:dyDescent="0.25">
      <c r="A239" s="108" t="s">
        <v>883</v>
      </c>
      <c r="B239" s="114">
        <v>43782</v>
      </c>
      <c r="C239" s="108">
        <v>44903</v>
      </c>
      <c r="D239" s="108" t="s">
        <v>547</v>
      </c>
      <c r="E239" s="108" t="s">
        <v>382</v>
      </c>
      <c r="F239" s="108" t="str">
        <f>VLOOKUP(City_sales[[#This Row],[Country]], H:I,  2, 0)</f>
        <v>Central</v>
      </c>
    </row>
    <row r="240" spans="1:6" x14ac:dyDescent="0.25">
      <c r="A240" s="108" t="s">
        <v>884</v>
      </c>
      <c r="B240" s="114">
        <v>43786</v>
      </c>
      <c r="C240" s="108">
        <v>14840</v>
      </c>
      <c r="D240" s="108" t="s">
        <v>885</v>
      </c>
      <c r="E240" s="108" t="s">
        <v>498</v>
      </c>
      <c r="F240" s="108" t="str">
        <f>VLOOKUP(City_sales[[#This Row],[Country]], H:I,  2, 0)</f>
        <v>North</v>
      </c>
    </row>
    <row r="241" spans="1:6" x14ac:dyDescent="0.25">
      <c r="A241" s="108" t="s">
        <v>886</v>
      </c>
      <c r="B241" s="114">
        <v>43787</v>
      </c>
      <c r="C241" s="108">
        <v>73561</v>
      </c>
      <c r="D241" s="108" t="s">
        <v>549</v>
      </c>
      <c r="E241" s="108" t="s">
        <v>481</v>
      </c>
      <c r="F241" s="108" t="str">
        <f>VLOOKUP(City_sales[[#This Row],[Country]], H:I,  2, 0)</f>
        <v>Central</v>
      </c>
    </row>
    <row r="242" spans="1:6" x14ac:dyDescent="0.25">
      <c r="A242" s="108" t="s">
        <v>887</v>
      </c>
      <c r="B242" s="114">
        <v>43788</v>
      </c>
      <c r="C242" s="108">
        <v>27540</v>
      </c>
      <c r="D242" s="108" t="s">
        <v>535</v>
      </c>
      <c r="E242" s="108" t="s">
        <v>498</v>
      </c>
      <c r="F242" s="108" t="str">
        <f>VLOOKUP(City_sales[[#This Row],[Country]], H:I,  2, 0)</f>
        <v>North</v>
      </c>
    </row>
    <row r="243" spans="1:6" x14ac:dyDescent="0.25">
      <c r="A243" s="108" t="s">
        <v>888</v>
      </c>
      <c r="B243" s="114">
        <v>43793</v>
      </c>
      <c r="C243" s="108">
        <v>91600</v>
      </c>
      <c r="D243" s="108" t="s">
        <v>889</v>
      </c>
      <c r="E243" s="108" t="s">
        <v>493</v>
      </c>
      <c r="F243" s="108" t="str">
        <f>VLOOKUP(City_sales[[#This Row],[Country]], H:I,  2, 0)</f>
        <v>Central</v>
      </c>
    </row>
    <row r="244" spans="1:6" x14ac:dyDescent="0.25">
      <c r="A244" s="108" t="s">
        <v>890</v>
      </c>
      <c r="B244" s="114">
        <v>43794</v>
      </c>
      <c r="C244" s="108">
        <v>20960</v>
      </c>
      <c r="D244" s="108" t="s">
        <v>891</v>
      </c>
      <c r="E244" s="108" t="s">
        <v>564</v>
      </c>
      <c r="F244" s="108" t="str">
        <f>VLOOKUP(City_sales[[#This Row],[Country]], H:I,  2, 0)</f>
        <v>South</v>
      </c>
    </row>
    <row r="245" spans="1:6" x14ac:dyDescent="0.25">
      <c r="A245" s="108" t="s">
        <v>892</v>
      </c>
      <c r="B245" s="114">
        <v>43796</v>
      </c>
      <c r="C245" s="108">
        <v>60321</v>
      </c>
      <c r="D245" s="108" t="s">
        <v>893</v>
      </c>
      <c r="E245" s="108" t="s">
        <v>484</v>
      </c>
      <c r="F245" s="108" t="str">
        <f>VLOOKUP(City_sales[[#This Row],[Country]], H:I,  2, 0)</f>
        <v>South</v>
      </c>
    </row>
    <row r="246" spans="1:6" x14ac:dyDescent="0.25">
      <c r="A246" s="108" t="s">
        <v>894</v>
      </c>
      <c r="B246" s="114">
        <v>43804</v>
      </c>
      <c r="C246" s="108">
        <v>73756</v>
      </c>
      <c r="D246" s="108" t="s">
        <v>577</v>
      </c>
      <c r="E246" s="108" t="s">
        <v>498</v>
      </c>
      <c r="F246" s="108" t="str">
        <f>VLOOKUP(City_sales[[#This Row],[Country]], H:I,  2, 0)</f>
        <v>North</v>
      </c>
    </row>
    <row r="247" spans="1:6" x14ac:dyDescent="0.25">
      <c r="A247" s="108" t="s">
        <v>895</v>
      </c>
      <c r="B247" s="114">
        <v>43804</v>
      </c>
      <c r="C247" s="108">
        <v>115078</v>
      </c>
      <c r="D247" s="108" t="s">
        <v>781</v>
      </c>
      <c r="E247" s="108" t="s">
        <v>382</v>
      </c>
      <c r="F247" s="108" t="str">
        <f>VLOOKUP(City_sales[[#This Row],[Country]], H:I,  2, 0)</f>
        <v>Central</v>
      </c>
    </row>
    <row r="248" spans="1:6" x14ac:dyDescent="0.25">
      <c r="A248" s="108" t="s">
        <v>896</v>
      </c>
      <c r="B248" s="114">
        <v>43804</v>
      </c>
      <c r="C248" s="108">
        <v>50741</v>
      </c>
      <c r="D248" s="108" t="s">
        <v>570</v>
      </c>
      <c r="E248" s="108" t="s">
        <v>382</v>
      </c>
      <c r="F248" s="108" t="str">
        <f>VLOOKUP(City_sales[[#This Row],[Country]], H:I,  2, 0)</f>
        <v>Central</v>
      </c>
    </row>
    <row r="249" spans="1:6" x14ac:dyDescent="0.25">
      <c r="A249" s="108" t="s">
        <v>897</v>
      </c>
      <c r="B249" s="114">
        <v>43807</v>
      </c>
      <c r="C249" s="108">
        <v>91773</v>
      </c>
      <c r="D249" s="108" t="s">
        <v>898</v>
      </c>
      <c r="E249" s="108" t="s">
        <v>385</v>
      </c>
      <c r="F249" s="108" t="str">
        <f>VLOOKUP(City_sales[[#This Row],[Country]], H:I,  2, 0)</f>
        <v>South</v>
      </c>
    </row>
    <row r="250" spans="1:6" x14ac:dyDescent="0.25">
      <c r="A250" s="108" t="s">
        <v>899</v>
      </c>
      <c r="B250" s="114">
        <v>43809</v>
      </c>
      <c r="C250" s="108">
        <v>51149</v>
      </c>
      <c r="D250" s="108" t="s">
        <v>655</v>
      </c>
      <c r="E250" s="108" t="s">
        <v>656</v>
      </c>
      <c r="F250" s="108" t="str">
        <f>VLOOKUP(City_sales[[#This Row],[Country]], H:I,  2, 0)</f>
        <v>North</v>
      </c>
    </row>
    <row r="251" spans="1:6" x14ac:dyDescent="0.25">
      <c r="A251" s="108" t="s">
        <v>900</v>
      </c>
      <c r="B251" s="114">
        <v>43809</v>
      </c>
      <c r="C251" s="108">
        <v>120053</v>
      </c>
      <c r="D251" s="108" t="s">
        <v>901</v>
      </c>
      <c r="E251" s="108" t="s">
        <v>493</v>
      </c>
      <c r="F251" s="108" t="str">
        <f>VLOOKUP(City_sales[[#This Row],[Country]], H:I,  2, 0)</f>
        <v>Central</v>
      </c>
    </row>
    <row r="252" spans="1:6" x14ac:dyDescent="0.25">
      <c r="A252" s="108" t="s">
        <v>902</v>
      </c>
      <c r="B252" s="114">
        <v>43811</v>
      </c>
      <c r="C252" s="108">
        <v>15438</v>
      </c>
      <c r="D252" s="108" t="s">
        <v>667</v>
      </c>
      <c r="E252" s="108" t="s">
        <v>484</v>
      </c>
      <c r="F252" s="108" t="str">
        <f>VLOOKUP(City_sales[[#This Row],[Country]], H:I,  2, 0)</f>
        <v>South</v>
      </c>
    </row>
    <row r="253" spans="1:6" x14ac:dyDescent="0.25">
      <c r="A253" s="108" t="s">
        <v>903</v>
      </c>
      <c r="B253" s="114">
        <v>43815</v>
      </c>
      <c r="C253" s="108">
        <v>84067</v>
      </c>
      <c r="D253" s="108" t="s">
        <v>625</v>
      </c>
      <c r="E253" s="108" t="s">
        <v>385</v>
      </c>
      <c r="F253" s="108" t="str">
        <f>VLOOKUP(City_sales[[#This Row],[Country]], H:I,  2, 0)</f>
        <v>South</v>
      </c>
    </row>
    <row r="254" spans="1:6" x14ac:dyDescent="0.25">
      <c r="A254" s="108" t="s">
        <v>904</v>
      </c>
      <c r="B254" s="114">
        <v>43817</v>
      </c>
      <c r="C254" s="108">
        <v>94040</v>
      </c>
      <c r="D254" s="108" t="s">
        <v>905</v>
      </c>
      <c r="E254" s="108" t="s">
        <v>484</v>
      </c>
      <c r="F254" s="108" t="str">
        <f>VLOOKUP(City_sales[[#This Row],[Country]], H:I,  2, 0)</f>
        <v>South</v>
      </c>
    </row>
    <row r="255" spans="1:6" x14ac:dyDescent="0.25">
      <c r="A255" s="108" t="s">
        <v>906</v>
      </c>
      <c r="B255" s="114">
        <v>43822</v>
      </c>
      <c r="C255" s="108">
        <v>61830</v>
      </c>
      <c r="D255" s="108" t="s">
        <v>497</v>
      </c>
      <c r="E255" s="108" t="s">
        <v>498</v>
      </c>
      <c r="F255" s="108" t="str">
        <f>VLOOKUP(City_sales[[#This Row],[Country]], H:I,  2, 0)</f>
        <v>North</v>
      </c>
    </row>
    <row r="256" spans="1:6" x14ac:dyDescent="0.25">
      <c r="A256" s="108" t="s">
        <v>907</v>
      </c>
      <c r="B256" s="114">
        <v>43822</v>
      </c>
      <c r="C256" s="108">
        <v>93859</v>
      </c>
      <c r="D256" s="108" t="s">
        <v>591</v>
      </c>
      <c r="E256" s="108" t="s">
        <v>498</v>
      </c>
      <c r="F256" s="108" t="str">
        <f>VLOOKUP(City_sales[[#This Row],[Country]], H:I,  2, 0)</f>
        <v>North</v>
      </c>
    </row>
    <row r="257" spans="1:6" x14ac:dyDescent="0.25">
      <c r="A257" s="108" t="s">
        <v>908</v>
      </c>
      <c r="B257" s="114">
        <v>43823</v>
      </c>
      <c r="C257" s="108">
        <v>71603</v>
      </c>
      <c r="D257" s="108" t="s">
        <v>515</v>
      </c>
      <c r="E257" s="108" t="s">
        <v>498</v>
      </c>
      <c r="F257" s="108" t="str">
        <f>VLOOKUP(City_sales[[#This Row],[Country]], H:I,  2, 0)</f>
        <v>North</v>
      </c>
    </row>
    <row r="258" spans="1:6" x14ac:dyDescent="0.25">
      <c r="A258" s="108" t="s">
        <v>909</v>
      </c>
      <c r="B258" s="114">
        <v>43824</v>
      </c>
      <c r="C258" s="108">
        <v>59529</v>
      </c>
      <c r="D258" s="108" t="s">
        <v>606</v>
      </c>
      <c r="E258" s="108" t="s">
        <v>385</v>
      </c>
      <c r="F258" s="108" t="str">
        <f>VLOOKUP(City_sales[[#This Row],[Country]], H:I,  2, 0)</f>
        <v>South</v>
      </c>
    </row>
    <row r="259" spans="1:6" x14ac:dyDescent="0.25">
      <c r="A259" s="116" t="s">
        <v>910</v>
      </c>
      <c r="B259" s="115">
        <v>43825</v>
      </c>
      <c r="C259" s="116">
        <v>89370</v>
      </c>
      <c r="D259" s="116" t="s">
        <v>535</v>
      </c>
      <c r="E259" s="108" t="s">
        <v>498</v>
      </c>
      <c r="F259" s="108" t="str">
        <f>VLOOKUP(City_sales[[#This Row],[Country]], H:I,  2, 0)</f>
        <v>North</v>
      </c>
    </row>
  </sheetData>
  <sortState xmlns:xlrd2="http://schemas.microsoft.com/office/spreadsheetml/2017/richdata2" ref="H2:I16">
    <sortCondition ref="I1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1"/>
  <sheetViews>
    <sheetView showGridLines="0" tabSelected="1" zoomScale="104" zoomScaleNormal="110" workbookViewId="0">
      <pane ySplit="2" topLeftCell="A3" activePane="bottomLeft" state="frozen"/>
      <selection pane="bottomLeft" activeCell="J19" sqref="J19"/>
    </sheetView>
  </sheetViews>
  <sheetFormatPr defaultRowHeight="15" x14ac:dyDescent="0.25"/>
  <cols>
    <col min="1" max="1" width="7.7109375" bestFit="1" customWidth="1"/>
    <col min="2" max="2" width="20.42578125" bestFit="1" customWidth="1"/>
    <col min="3" max="3" width="14.28515625" bestFit="1" customWidth="1"/>
    <col min="4" max="4" width="17.140625" bestFit="1" customWidth="1"/>
    <col min="5" max="5" width="13.5703125" style="128" bestFit="1" customWidth="1"/>
    <col min="6" max="6" width="5.85546875" bestFit="1" customWidth="1"/>
    <col min="7" max="7" width="15" bestFit="1" customWidth="1"/>
    <col min="8" max="8" width="23.85546875" bestFit="1" customWidth="1"/>
    <col min="9" max="9" width="13.28515625" bestFit="1" customWidth="1"/>
    <col min="10" max="10" width="16.42578125" bestFit="1" customWidth="1"/>
  </cols>
  <sheetData>
    <row r="2" spans="1:10" s="101" customFormat="1" ht="15.75" x14ac:dyDescent="0.25">
      <c r="A2" s="117" t="s">
        <v>0</v>
      </c>
      <c r="B2" s="117" t="s">
        <v>1</v>
      </c>
      <c r="C2" s="117" t="s">
        <v>2</v>
      </c>
      <c r="D2" s="117" t="s">
        <v>414</v>
      </c>
      <c r="E2" s="129" t="s">
        <v>3</v>
      </c>
      <c r="F2" s="117" t="s">
        <v>6</v>
      </c>
      <c r="G2" s="117" t="s">
        <v>5</v>
      </c>
      <c r="H2" s="117" t="s">
        <v>4</v>
      </c>
    </row>
    <row r="3" spans="1:10" x14ac:dyDescent="0.25">
      <c r="A3" t="s">
        <v>7</v>
      </c>
      <c r="B3" t="s">
        <v>8</v>
      </c>
      <c r="C3" t="s">
        <v>9</v>
      </c>
      <c r="D3" t="str">
        <f>_xlfn.CONCAT(B3, " ",  C3)</f>
        <v>Lee Tsou</v>
      </c>
      <c r="E3" s="128">
        <v>88041.88</v>
      </c>
      <c r="F3" t="s">
        <v>12</v>
      </c>
      <c r="G3" t="s">
        <v>11</v>
      </c>
      <c r="H3" t="s">
        <v>10</v>
      </c>
    </row>
    <row r="4" spans="1:10" x14ac:dyDescent="0.25">
      <c r="A4" t="s">
        <v>13</v>
      </c>
      <c r="B4" t="s">
        <v>14</v>
      </c>
      <c r="C4" t="s">
        <v>15</v>
      </c>
      <c r="D4" t="str">
        <f>B4&amp;" "&amp;C4</f>
        <v>Ambretta Siciliano</v>
      </c>
      <c r="E4" s="128">
        <v>20856.21</v>
      </c>
      <c r="F4" t="s">
        <v>18</v>
      </c>
      <c r="G4" t="s">
        <v>17</v>
      </c>
      <c r="H4" t="s">
        <v>16</v>
      </c>
      <c r="I4" t="s">
        <v>461</v>
      </c>
      <c r="J4" t="str">
        <f>LEFT(H4, 17)</f>
        <v>2445 Bezuidenhout</v>
      </c>
    </row>
    <row r="5" spans="1:10" x14ac:dyDescent="0.25">
      <c r="A5" t="s">
        <v>7</v>
      </c>
      <c r="B5" t="s">
        <v>19</v>
      </c>
      <c r="C5" t="s">
        <v>20</v>
      </c>
      <c r="E5" s="128">
        <v>32824.980000000003</v>
      </c>
      <c r="F5" t="s">
        <v>23</v>
      </c>
      <c r="G5" t="s">
        <v>22</v>
      </c>
      <c r="H5" t="s">
        <v>21</v>
      </c>
      <c r="I5" t="s">
        <v>462</v>
      </c>
      <c r="J5" t="str">
        <f>RIGHT(H5, 2)</f>
        <v>Pl</v>
      </c>
    </row>
    <row r="6" spans="1:10" x14ac:dyDescent="0.25">
      <c r="A6" t="s">
        <v>7</v>
      </c>
      <c r="B6" t="s">
        <v>24</v>
      </c>
      <c r="C6" t="s">
        <v>25</v>
      </c>
      <c r="E6" s="128">
        <v>13734.22</v>
      </c>
      <c r="F6" t="s">
        <v>12</v>
      </c>
      <c r="G6" t="s">
        <v>26</v>
      </c>
      <c r="H6" s="4" t="s">
        <v>29</v>
      </c>
      <c r="I6" t="s">
        <v>463</v>
      </c>
      <c r="J6" t="str">
        <f>MID(H6, 6, 6)</f>
        <v>Protea</v>
      </c>
    </row>
    <row r="7" spans="1:10" x14ac:dyDescent="0.25">
      <c r="A7" t="s">
        <v>7</v>
      </c>
      <c r="B7" t="s">
        <v>27</v>
      </c>
      <c r="C7" t="s">
        <v>28</v>
      </c>
      <c r="E7" s="128">
        <v>271.10000000000002</v>
      </c>
      <c r="F7" t="s">
        <v>31</v>
      </c>
      <c r="G7" t="s">
        <v>30</v>
      </c>
      <c r="H7" s="4" t="s">
        <v>34</v>
      </c>
      <c r="I7" t="s">
        <v>464</v>
      </c>
      <c r="J7">
        <f>LEN(H7)</f>
        <v>17</v>
      </c>
    </row>
    <row r="8" spans="1:10" x14ac:dyDescent="0.25">
      <c r="A8" t="s">
        <v>7</v>
      </c>
      <c r="B8" t="s">
        <v>32</v>
      </c>
      <c r="C8" t="s">
        <v>33</v>
      </c>
      <c r="E8" s="128">
        <v>10240.34</v>
      </c>
      <c r="F8" t="s">
        <v>36</v>
      </c>
      <c r="G8" t="s">
        <v>35</v>
      </c>
      <c r="H8" s="5" t="s">
        <v>1046</v>
      </c>
      <c r="I8" t="s">
        <v>456</v>
      </c>
      <c r="J8" t="str">
        <f>TRIM(H8)</f>
        <v>1873 Kamp St</v>
      </c>
    </row>
    <row r="9" spans="1:10" x14ac:dyDescent="0.25">
      <c r="A9" t="s">
        <v>7</v>
      </c>
      <c r="B9" t="s">
        <v>37</v>
      </c>
      <c r="C9" t="s">
        <v>38</v>
      </c>
      <c r="E9" s="128">
        <v>56622.1</v>
      </c>
      <c r="F9" t="s">
        <v>12</v>
      </c>
      <c r="G9" t="s">
        <v>40</v>
      </c>
      <c r="H9" s="4" t="s">
        <v>39</v>
      </c>
    </row>
    <row r="10" spans="1:10" x14ac:dyDescent="0.25">
      <c r="A10" t="s">
        <v>7</v>
      </c>
      <c r="B10" t="s">
        <v>41</v>
      </c>
      <c r="C10" t="s">
        <v>42</v>
      </c>
      <c r="E10" s="128">
        <v>13602.86</v>
      </c>
      <c r="F10" t="s">
        <v>18</v>
      </c>
      <c r="G10" t="s">
        <v>44</v>
      </c>
      <c r="H10" s="4" t="s">
        <v>43</v>
      </c>
      <c r="I10" t="s">
        <v>453</v>
      </c>
      <c r="J10" t="str">
        <f>UPPER(H10)</f>
        <v>2124 BEZUIDENHOUT ST</v>
      </c>
    </row>
    <row r="11" spans="1:10" x14ac:dyDescent="0.25">
      <c r="A11" t="s">
        <v>7</v>
      </c>
      <c r="B11" t="s">
        <v>45</v>
      </c>
      <c r="C11" t="s">
        <v>46</v>
      </c>
      <c r="E11" s="128">
        <v>13545.75</v>
      </c>
      <c r="F11" t="s">
        <v>12</v>
      </c>
      <c r="G11" t="s">
        <v>48</v>
      </c>
      <c r="H11" s="4" t="s">
        <v>47</v>
      </c>
      <c r="I11" t="s">
        <v>454</v>
      </c>
      <c r="J11" t="str">
        <f>LOWER(H11)</f>
        <v>1038 langley st</v>
      </c>
    </row>
    <row r="12" spans="1:10" x14ac:dyDescent="0.25">
      <c r="A12" t="s">
        <v>7</v>
      </c>
      <c r="B12" t="s">
        <v>49</v>
      </c>
      <c r="C12" t="s">
        <v>50</v>
      </c>
      <c r="E12" s="128">
        <v>44646.04</v>
      </c>
      <c r="F12" t="s">
        <v>12</v>
      </c>
      <c r="G12" t="s">
        <v>51</v>
      </c>
      <c r="H12" t="s">
        <v>1047</v>
      </c>
      <c r="I12" t="s">
        <v>455</v>
      </c>
      <c r="J12" t="str">
        <f>PROPER(H12)</f>
        <v>2465 Sandown Rd</v>
      </c>
    </row>
    <row r="13" spans="1:10" x14ac:dyDescent="0.25">
      <c r="A13" t="s">
        <v>7</v>
      </c>
      <c r="B13" t="s">
        <v>52</v>
      </c>
      <c r="C13" t="s">
        <v>53</v>
      </c>
      <c r="E13" s="128">
        <v>17483.150000000001</v>
      </c>
      <c r="F13" t="s">
        <v>12</v>
      </c>
      <c r="G13" t="s">
        <v>55</v>
      </c>
      <c r="H13" t="s">
        <v>54</v>
      </c>
    </row>
    <row r="14" spans="1:10" x14ac:dyDescent="0.25">
      <c r="A14" t="s">
        <v>13</v>
      </c>
      <c r="B14" t="s">
        <v>56</v>
      </c>
      <c r="C14" t="s">
        <v>57</v>
      </c>
      <c r="E14" s="128">
        <v>49906</v>
      </c>
      <c r="F14" t="s">
        <v>60</v>
      </c>
      <c r="G14" t="s">
        <v>59</v>
      </c>
      <c r="H14" t="s">
        <v>58</v>
      </c>
      <c r="I14" t="s">
        <v>465</v>
      </c>
    </row>
    <row r="15" spans="1:10" x14ac:dyDescent="0.25">
      <c r="A15" t="s">
        <v>13</v>
      </c>
      <c r="B15" t="s">
        <v>61</v>
      </c>
      <c r="C15" t="s">
        <v>62</v>
      </c>
      <c r="E15" s="128">
        <v>64815.89</v>
      </c>
      <c r="F15" t="s">
        <v>65</v>
      </c>
      <c r="G15" t="s">
        <v>64</v>
      </c>
      <c r="H15" t="s">
        <v>63</v>
      </c>
      <c r="I15" t="s">
        <v>466</v>
      </c>
    </row>
    <row r="16" spans="1:10" x14ac:dyDescent="0.25">
      <c r="A16" t="s">
        <v>7</v>
      </c>
      <c r="B16" t="s">
        <v>66</v>
      </c>
      <c r="C16" t="s">
        <v>67</v>
      </c>
      <c r="E16" s="128">
        <v>54154.85</v>
      </c>
      <c r="F16" t="s">
        <v>36</v>
      </c>
      <c r="G16" t="s">
        <v>69</v>
      </c>
      <c r="H16" t="s">
        <v>68</v>
      </c>
      <c r="J16" s="107" t="s">
        <v>1048</v>
      </c>
    </row>
    <row r="17" spans="1:12" x14ac:dyDescent="0.25">
      <c r="A17" t="s">
        <v>7</v>
      </c>
      <c r="B17" t="s">
        <v>70</v>
      </c>
      <c r="C17" t="s">
        <v>71</v>
      </c>
      <c r="E17" s="128">
        <v>58586.37</v>
      </c>
      <c r="F17" t="s">
        <v>74</v>
      </c>
      <c r="G17" t="s">
        <v>73</v>
      </c>
      <c r="H17" t="s">
        <v>72</v>
      </c>
      <c r="I17" t="s">
        <v>458</v>
      </c>
      <c r="J17">
        <f>VALUE(J16)</f>
        <v>15423</v>
      </c>
    </row>
    <row r="18" spans="1:12" x14ac:dyDescent="0.25">
      <c r="A18" t="s">
        <v>7</v>
      </c>
      <c r="B18" t="s">
        <v>75</v>
      </c>
      <c r="C18" t="s">
        <v>76</v>
      </c>
      <c r="E18" s="128">
        <v>52212.37</v>
      </c>
      <c r="F18" t="s">
        <v>36</v>
      </c>
      <c r="G18" t="s">
        <v>78</v>
      </c>
      <c r="H18" t="s">
        <v>77</v>
      </c>
      <c r="I18" t="s">
        <v>457</v>
      </c>
      <c r="J18" s="160" t="str">
        <f>TEXT(J17, "#,##0.00")</f>
        <v>15,423.00</v>
      </c>
      <c r="L18" s="51"/>
    </row>
    <row r="19" spans="1:12" x14ac:dyDescent="0.25">
      <c r="A19" t="s">
        <v>13</v>
      </c>
      <c r="B19" t="s">
        <v>79</v>
      </c>
      <c r="C19" t="s">
        <v>80</v>
      </c>
      <c r="E19" s="128">
        <v>90892.9</v>
      </c>
      <c r="F19" t="s">
        <v>18</v>
      </c>
      <c r="G19" t="s">
        <v>82</v>
      </c>
      <c r="H19" t="s">
        <v>81</v>
      </c>
    </row>
    <row r="20" spans="1:12" x14ac:dyDescent="0.25">
      <c r="A20" t="s">
        <v>13</v>
      </c>
      <c r="B20" t="s">
        <v>83</v>
      </c>
      <c r="C20" t="s">
        <v>84</v>
      </c>
      <c r="E20" s="128">
        <v>41282.370000000003</v>
      </c>
      <c r="F20" t="s">
        <v>36</v>
      </c>
      <c r="G20" t="s">
        <v>86</v>
      </c>
      <c r="H20" t="s">
        <v>85</v>
      </c>
      <c r="I20" t="s">
        <v>997</v>
      </c>
    </row>
    <row r="21" spans="1:12" x14ac:dyDescent="0.25">
      <c r="A21" t="s">
        <v>7</v>
      </c>
      <c r="B21" t="s">
        <v>87</v>
      </c>
      <c r="C21" t="s">
        <v>88</v>
      </c>
      <c r="E21" s="128">
        <v>46607.88</v>
      </c>
      <c r="F21" t="s">
        <v>74</v>
      </c>
      <c r="G21" t="s">
        <v>73</v>
      </c>
      <c r="H21" t="s">
        <v>89</v>
      </c>
      <c r="I21" t="s">
        <v>1025</v>
      </c>
    </row>
    <row r="22" spans="1:12" x14ac:dyDescent="0.25">
      <c r="A22" t="s">
        <v>7</v>
      </c>
      <c r="B22" t="s">
        <v>90</v>
      </c>
      <c r="C22" t="s">
        <v>91</v>
      </c>
      <c r="E22" s="128">
        <v>60787.61</v>
      </c>
      <c r="F22" t="s">
        <v>94</v>
      </c>
      <c r="G22" t="s">
        <v>93</v>
      </c>
      <c r="H22" t="s">
        <v>92</v>
      </c>
    </row>
    <row r="23" spans="1:12" x14ac:dyDescent="0.25">
      <c r="A23" t="s">
        <v>13</v>
      </c>
      <c r="B23" t="s">
        <v>95</v>
      </c>
      <c r="C23" t="s">
        <v>96</v>
      </c>
      <c r="E23" s="128">
        <v>98244.36</v>
      </c>
      <c r="F23" t="s">
        <v>74</v>
      </c>
      <c r="G23" t="s">
        <v>98</v>
      </c>
      <c r="H23" t="s">
        <v>97</v>
      </c>
    </row>
    <row r="24" spans="1:12" x14ac:dyDescent="0.25">
      <c r="A24" t="s">
        <v>7</v>
      </c>
      <c r="B24" t="s">
        <v>99</v>
      </c>
      <c r="C24" t="s">
        <v>100</v>
      </c>
      <c r="E24" s="128">
        <v>46118.559999999998</v>
      </c>
      <c r="F24" t="s">
        <v>31</v>
      </c>
      <c r="G24" t="s">
        <v>102</v>
      </c>
      <c r="H24" t="s">
        <v>101</v>
      </c>
    </row>
    <row r="25" spans="1:12" x14ac:dyDescent="0.25">
      <c r="A25" t="s">
        <v>13</v>
      </c>
      <c r="B25" t="s">
        <v>103</v>
      </c>
      <c r="C25" t="s">
        <v>104</v>
      </c>
      <c r="E25" s="128">
        <v>87503.2</v>
      </c>
      <c r="F25" t="s">
        <v>36</v>
      </c>
      <c r="G25" t="s">
        <v>106</v>
      </c>
      <c r="H25" t="s">
        <v>105</v>
      </c>
    </row>
    <row r="26" spans="1:12" x14ac:dyDescent="0.25">
      <c r="A26" t="s">
        <v>7</v>
      </c>
      <c r="B26" t="s">
        <v>107</v>
      </c>
      <c r="C26" t="s">
        <v>108</v>
      </c>
      <c r="E26" s="128">
        <v>22615.13</v>
      </c>
      <c r="F26" t="s">
        <v>94</v>
      </c>
      <c r="G26" t="s">
        <v>110</v>
      </c>
      <c r="H26" t="s">
        <v>109</v>
      </c>
    </row>
    <row r="27" spans="1:12" x14ac:dyDescent="0.25">
      <c r="A27" t="s">
        <v>7</v>
      </c>
      <c r="B27" t="s">
        <v>111</v>
      </c>
      <c r="C27" t="s">
        <v>112</v>
      </c>
      <c r="E27" s="128">
        <v>7756.38</v>
      </c>
      <c r="F27" t="s">
        <v>18</v>
      </c>
      <c r="G27" t="s">
        <v>114</v>
      </c>
      <c r="H27" t="s">
        <v>113</v>
      </c>
    </row>
    <row r="28" spans="1:12" x14ac:dyDescent="0.25">
      <c r="A28" t="s">
        <v>13</v>
      </c>
      <c r="B28" t="s">
        <v>115</v>
      </c>
      <c r="C28" t="s">
        <v>116</v>
      </c>
      <c r="E28" s="128">
        <v>49439.76</v>
      </c>
      <c r="F28" t="s">
        <v>74</v>
      </c>
      <c r="G28" t="s">
        <v>98</v>
      </c>
      <c r="H28" t="s">
        <v>117</v>
      </c>
    </row>
    <row r="29" spans="1:12" x14ac:dyDescent="0.25">
      <c r="A29" t="s">
        <v>13</v>
      </c>
      <c r="B29" t="s">
        <v>118</v>
      </c>
      <c r="C29" t="s">
        <v>119</v>
      </c>
      <c r="E29" s="128">
        <v>58254.84</v>
      </c>
      <c r="F29" t="s">
        <v>94</v>
      </c>
      <c r="G29" t="s">
        <v>121</v>
      </c>
      <c r="H29" t="s">
        <v>120</v>
      </c>
    </row>
    <row r="30" spans="1:12" x14ac:dyDescent="0.25">
      <c r="A30" t="s">
        <v>7</v>
      </c>
      <c r="B30" t="s">
        <v>122</v>
      </c>
      <c r="C30" t="s">
        <v>123</v>
      </c>
      <c r="E30" s="128">
        <v>68242.45</v>
      </c>
      <c r="F30" t="s">
        <v>65</v>
      </c>
      <c r="G30" t="s">
        <v>125</v>
      </c>
      <c r="H30" t="s">
        <v>124</v>
      </c>
    </row>
    <row r="32" spans="1:12" x14ac:dyDescent="0.25">
      <c r="A32" t="s">
        <v>13</v>
      </c>
      <c r="E32" s="128">
        <v>75786.179999999993</v>
      </c>
      <c r="F32" t="s">
        <v>18</v>
      </c>
      <c r="G32" t="s">
        <v>127</v>
      </c>
      <c r="H32" t="s">
        <v>126</v>
      </c>
    </row>
    <row r="33" spans="1:8" x14ac:dyDescent="0.25">
      <c r="A33" t="s">
        <v>13</v>
      </c>
      <c r="E33" s="128">
        <v>96163.77</v>
      </c>
      <c r="F33" t="s">
        <v>23</v>
      </c>
      <c r="G33" t="s">
        <v>129</v>
      </c>
      <c r="H33" t="s">
        <v>128</v>
      </c>
    </row>
    <row r="34" spans="1:8" x14ac:dyDescent="0.25">
      <c r="A34" t="s">
        <v>13</v>
      </c>
      <c r="E34" s="128">
        <v>71295.7</v>
      </c>
    </row>
    <row r="35" spans="1:8" x14ac:dyDescent="0.25">
      <c r="A35" t="s">
        <v>7</v>
      </c>
      <c r="B35" t="s">
        <v>130</v>
      </c>
      <c r="C35" t="s">
        <v>131</v>
      </c>
      <c r="E35" s="128">
        <v>57808.9</v>
      </c>
      <c r="F35" t="s">
        <v>23</v>
      </c>
      <c r="G35" t="s">
        <v>133</v>
      </c>
      <c r="H35" t="s">
        <v>132</v>
      </c>
    </row>
    <row r="36" spans="1:8" x14ac:dyDescent="0.25">
      <c r="A36" t="s">
        <v>13</v>
      </c>
      <c r="B36" t="s">
        <v>134</v>
      </c>
      <c r="C36" t="s">
        <v>135</v>
      </c>
      <c r="E36" s="128">
        <v>22120.98</v>
      </c>
      <c r="F36" t="s">
        <v>74</v>
      </c>
      <c r="G36" t="s">
        <v>73</v>
      </c>
      <c r="H36" t="s">
        <v>136</v>
      </c>
    </row>
    <row r="37" spans="1:8" x14ac:dyDescent="0.25">
      <c r="A37" t="s">
        <v>13</v>
      </c>
      <c r="B37" t="s">
        <v>137</v>
      </c>
      <c r="C37" t="s">
        <v>138</v>
      </c>
      <c r="E37" s="128">
        <v>86131.08</v>
      </c>
      <c r="F37" t="s">
        <v>23</v>
      </c>
      <c r="G37" t="s">
        <v>140</v>
      </c>
      <c r="H37" t="s">
        <v>139</v>
      </c>
    </row>
    <row r="38" spans="1:8" x14ac:dyDescent="0.25">
      <c r="A38" t="s">
        <v>7</v>
      </c>
      <c r="B38" t="s">
        <v>141</v>
      </c>
      <c r="C38" t="s">
        <v>142</v>
      </c>
      <c r="E38" s="128">
        <v>76242.34</v>
      </c>
      <c r="F38" t="s">
        <v>65</v>
      </c>
      <c r="G38" t="s">
        <v>144</v>
      </c>
      <c r="H38" t="s">
        <v>143</v>
      </c>
    </row>
    <row r="39" spans="1:8" x14ac:dyDescent="0.25">
      <c r="A39" t="s">
        <v>7</v>
      </c>
      <c r="B39" t="s">
        <v>145</v>
      </c>
      <c r="C39" t="s">
        <v>146</v>
      </c>
      <c r="E39" s="128">
        <v>251.1</v>
      </c>
      <c r="F39" t="s">
        <v>36</v>
      </c>
      <c r="G39" t="s">
        <v>148</v>
      </c>
      <c r="H39" t="s">
        <v>147</v>
      </c>
    </row>
    <row r="40" spans="1:8" x14ac:dyDescent="0.25">
      <c r="A40" t="s">
        <v>7</v>
      </c>
      <c r="B40" t="s">
        <v>149</v>
      </c>
      <c r="C40" t="s">
        <v>150</v>
      </c>
      <c r="E40" s="128">
        <v>86302.91</v>
      </c>
      <c r="F40" t="s">
        <v>36</v>
      </c>
      <c r="G40" t="s">
        <v>152</v>
      </c>
      <c r="H40" t="s">
        <v>151</v>
      </c>
    </row>
    <row r="41" spans="1:8" x14ac:dyDescent="0.25">
      <c r="A41" t="s">
        <v>7</v>
      </c>
      <c r="B41" t="s">
        <v>153</v>
      </c>
      <c r="C41" t="s">
        <v>154</v>
      </c>
      <c r="E41" s="128">
        <v>49020.97</v>
      </c>
      <c r="F41" t="s">
        <v>23</v>
      </c>
      <c r="G41" t="s">
        <v>156</v>
      </c>
      <c r="H41" t="s">
        <v>155</v>
      </c>
    </row>
    <row r="42" spans="1:8" x14ac:dyDescent="0.25">
      <c r="A42" t="s">
        <v>7</v>
      </c>
      <c r="B42" t="s">
        <v>157</v>
      </c>
      <c r="C42" t="s">
        <v>158</v>
      </c>
      <c r="E42" s="128">
        <v>55404.44</v>
      </c>
      <c r="F42" t="s">
        <v>36</v>
      </c>
      <c r="G42" t="s">
        <v>160</v>
      </c>
      <c r="H42" t="s">
        <v>159</v>
      </c>
    </row>
    <row r="43" spans="1:8" x14ac:dyDescent="0.25">
      <c r="A43" t="s">
        <v>13</v>
      </c>
      <c r="B43" t="s">
        <v>161</v>
      </c>
      <c r="C43" t="s">
        <v>162</v>
      </c>
      <c r="E43" s="128">
        <v>85340.75</v>
      </c>
      <c r="F43" t="s">
        <v>12</v>
      </c>
      <c r="G43" t="s">
        <v>164</v>
      </c>
      <c r="H43" t="s">
        <v>163</v>
      </c>
    </row>
    <row r="44" spans="1:8" x14ac:dyDescent="0.25">
      <c r="A44" t="s">
        <v>7</v>
      </c>
      <c r="B44" t="s">
        <v>165</v>
      </c>
      <c r="C44" t="s">
        <v>166</v>
      </c>
      <c r="E44" s="128">
        <v>89173.5</v>
      </c>
      <c r="F44" t="s">
        <v>23</v>
      </c>
      <c r="G44" t="s">
        <v>168</v>
      </c>
      <c r="H44" t="s">
        <v>167</v>
      </c>
    </row>
    <row r="45" spans="1:8" x14ac:dyDescent="0.25">
      <c r="A45" t="s">
        <v>7</v>
      </c>
      <c r="B45" t="s">
        <v>169</v>
      </c>
      <c r="C45" t="s">
        <v>170</v>
      </c>
      <c r="E45" s="128">
        <v>52076.99</v>
      </c>
      <c r="F45" t="s">
        <v>74</v>
      </c>
      <c r="G45" t="s">
        <v>172</v>
      </c>
      <c r="H45" t="s">
        <v>171</v>
      </c>
    </row>
    <row r="46" spans="1:8" x14ac:dyDescent="0.25">
      <c r="A46" t="s">
        <v>13</v>
      </c>
      <c r="B46" t="s">
        <v>173</v>
      </c>
      <c r="C46" t="s">
        <v>174</v>
      </c>
      <c r="E46" s="128">
        <v>40541.949999999997</v>
      </c>
      <c r="F46" t="s">
        <v>18</v>
      </c>
      <c r="G46" t="s">
        <v>176</v>
      </c>
      <c r="H46" t="s">
        <v>175</v>
      </c>
    </row>
    <row r="47" spans="1:8" x14ac:dyDescent="0.25">
      <c r="A47" t="s">
        <v>7</v>
      </c>
      <c r="B47" t="s">
        <v>177</v>
      </c>
      <c r="C47" t="s">
        <v>178</v>
      </c>
      <c r="E47" s="128">
        <v>10637.99</v>
      </c>
      <c r="F47" t="s">
        <v>18</v>
      </c>
      <c r="G47" t="s">
        <v>180</v>
      </c>
      <c r="H47" t="s">
        <v>179</v>
      </c>
    </row>
    <row r="48" spans="1:8" x14ac:dyDescent="0.25">
      <c r="A48" t="s">
        <v>7</v>
      </c>
      <c r="B48" t="s">
        <v>181</v>
      </c>
      <c r="C48" t="s">
        <v>182</v>
      </c>
      <c r="E48" s="128">
        <v>45503.87</v>
      </c>
      <c r="F48" t="s">
        <v>36</v>
      </c>
      <c r="G48" t="s">
        <v>184</v>
      </c>
      <c r="H48" t="s">
        <v>183</v>
      </c>
    </row>
    <row r="49" spans="1:8" x14ac:dyDescent="0.25">
      <c r="A49" t="s">
        <v>13</v>
      </c>
      <c r="B49" t="s">
        <v>185</v>
      </c>
      <c r="C49" t="s">
        <v>186</v>
      </c>
      <c r="E49" s="128">
        <v>80632.61</v>
      </c>
      <c r="F49" t="s">
        <v>94</v>
      </c>
      <c r="G49" t="s">
        <v>188</v>
      </c>
      <c r="H49" t="s">
        <v>187</v>
      </c>
    </row>
    <row r="50" spans="1:8" x14ac:dyDescent="0.25">
      <c r="A50" t="s">
        <v>7</v>
      </c>
      <c r="B50" t="s">
        <v>189</v>
      </c>
      <c r="C50" t="s">
        <v>190</v>
      </c>
      <c r="E50" s="128">
        <v>95606.98</v>
      </c>
      <c r="F50" t="s">
        <v>36</v>
      </c>
      <c r="G50" t="s">
        <v>192</v>
      </c>
      <c r="H50" t="s">
        <v>191</v>
      </c>
    </row>
    <row r="51" spans="1:8" x14ac:dyDescent="0.25">
      <c r="A51" t="s">
        <v>13</v>
      </c>
      <c r="B51" t="s">
        <v>193</v>
      </c>
      <c r="C51" t="s">
        <v>194</v>
      </c>
      <c r="E51" s="128">
        <v>10373.51</v>
      </c>
      <c r="F51" t="s">
        <v>60</v>
      </c>
      <c r="G51" t="s">
        <v>196</v>
      </c>
      <c r="H51" t="s">
        <v>195</v>
      </c>
    </row>
    <row r="52" spans="1:8" x14ac:dyDescent="0.25">
      <c r="A52" t="s">
        <v>7</v>
      </c>
      <c r="B52" t="s">
        <v>197</v>
      </c>
      <c r="C52" t="s">
        <v>198</v>
      </c>
      <c r="E52" s="128">
        <v>46886.5</v>
      </c>
      <c r="F52" t="s">
        <v>60</v>
      </c>
      <c r="G52" t="s">
        <v>200</v>
      </c>
      <c r="H52" t="s">
        <v>199</v>
      </c>
    </row>
    <row r="53" spans="1:8" x14ac:dyDescent="0.25">
      <c r="A53" t="s">
        <v>13</v>
      </c>
      <c r="B53" t="s">
        <v>201</v>
      </c>
      <c r="C53" t="s">
        <v>202</v>
      </c>
      <c r="E53" s="128">
        <v>35150.81</v>
      </c>
      <c r="F53" t="s">
        <v>23</v>
      </c>
      <c r="G53" t="s">
        <v>156</v>
      </c>
      <c r="H53" t="s">
        <v>203</v>
      </c>
    </row>
    <row r="54" spans="1:8" x14ac:dyDescent="0.25">
      <c r="A54" t="s">
        <v>13</v>
      </c>
      <c r="B54" t="s">
        <v>204</v>
      </c>
      <c r="C54" t="s">
        <v>205</v>
      </c>
      <c r="E54" s="128">
        <v>92821.119999999995</v>
      </c>
      <c r="F54" t="s">
        <v>31</v>
      </c>
      <c r="G54" t="s">
        <v>207</v>
      </c>
      <c r="H54" t="s">
        <v>206</v>
      </c>
    </row>
    <row r="55" spans="1:8" x14ac:dyDescent="0.25">
      <c r="A55" t="s">
        <v>7</v>
      </c>
      <c r="B55" t="s">
        <v>209</v>
      </c>
      <c r="C55" t="s">
        <v>210</v>
      </c>
      <c r="E55" s="128">
        <v>64940.86</v>
      </c>
      <c r="F55" t="s">
        <v>12</v>
      </c>
      <c r="G55" t="s">
        <v>51</v>
      </c>
      <c r="H55" t="s">
        <v>211</v>
      </c>
    </row>
    <row r="56" spans="1:8" x14ac:dyDescent="0.25">
      <c r="A56" t="s">
        <v>13</v>
      </c>
      <c r="B56" t="s">
        <v>212</v>
      </c>
      <c r="C56" t="s">
        <v>213</v>
      </c>
      <c r="E56" s="128">
        <v>42566.239999999998</v>
      </c>
      <c r="F56" t="s">
        <v>36</v>
      </c>
      <c r="G56" t="s">
        <v>152</v>
      </c>
      <c r="H56" t="s">
        <v>214</v>
      </c>
    </row>
    <row r="57" spans="1:8" x14ac:dyDescent="0.25">
      <c r="A57" t="s">
        <v>7</v>
      </c>
      <c r="B57" t="s">
        <v>215</v>
      </c>
      <c r="C57" t="s">
        <v>216</v>
      </c>
      <c r="E57" s="128">
        <v>87675.96</v>
      </c>
      <c r="F57" t="s">
        <v>12</v>
      </c>
      <c r="G57" t="s">
        <v>218</v>
      </c>
      <c r="H57" t="s">
        <v>217</v>
      </c>
    </row>
    <row r="58" spans="1:8" x14ac:dyDescent="0.25">
      <c r="A58" t="s">
        <v>7</v>
      </c>
      <c r="B58" t="s">
        <v>219</v>
      </c>
      <c r="C58" t="s">
        <v>220</v>
      </c>
      <c r="E58" s="128">
        <v>47215.75</v>
      </c>
      <c r="F58" t="s">
        <v>36</v>
      </c>
      <c r="G58" t="s">
        <v>222</v>
      </c>
      <c r="H58" t="s">
        <v>221</v>
      </c>
    </row>
    <row r="59" spans="1:8" x14ac:dyDescent="0.25">
      <c r="A59" t="s">
        <v>13</v>
      </c>
      <c r="B59" t="s">
        <v>223</v>
      </c>
      <c r="C59" t="s">
        <v>224</v>
      </c>
      <c r="E59" s="128">
        <v>90999.83</v>
      </c>
      <c r="F59" t="s">
        <v>31</v>
      </c>
      <c r="G59" t="s">
        <v>226</v>
      </c>
      <c r="H59" t="s">
        <v>225</v>
      </c>
    </row>
    <row r="60" spans="1:8" x14ac:dyDescent="0.25">
      <c r="A60" t="s">
        <v>13</v>
      </c>
      <c r="B60" t="s">
        <v>227</v>
      </c>
      <c r="C60" t="s">
        <v>228</v>
      </c>
      <c r="E60" s="128">
        <v>2151.73</v>
      </c>
      <c r="F60" t="s">
        <v>36</v>
      </c>
      <c r="G60" t="s">
        <v>230</v>
      </c>
      <c r="H60" t="s">
        <v>229</v>
      </c>
    </row>
    <row r="61" spans="1:8" x14ac:dyDescent="0.25">
      <c r="A61" t="s">
        <v>7</v>
      </c>
      <c r="B61" t="s">
        <v>231</v>
      </c>
      <c r="C61" t="s">
        <v>232</v>
      </c>
      <c r="E61" s="128">
        <v>24963.72</v>
      </c>
      <c r="F61" t="s">
        <v>23</v>
      </c>
      <c r="G61" t="s">
        <v>133</v>
      </c>
      <c r="H61" t="s">
        <v>233</v>
      </c>
    </row>
    <row r="62" spans="1:8" x14ac:dyDescent="0.25">
      <c r="A62" t="s">
        <v>7</v>
      </c>
      <c r="B62" t="s">
        <v>234</v>
      </c>
      <c r="C62" t="s">
        <v>235</v>
      </c>
      <c r="E62" s="128">
        <v>64486.19</v>
      </c>
      <c r="F62" t="s">
        <v>31</v>
      </c>
      <c r="G62" t="s">
        <v>237</v>
      </c>
      <c r="H62" t="s">
        <v>236</v>
      </c>
    </row>
    <row r="63" spans="1:8" x14ac:dyDescent="0.25">
      <c r="A63" t="s">
        <v>7</v>
      </c>
      <c r="B63" t="s">
        <v>238</v>
      </c>
      <c r="C63" t="s">
        <v>239</v>
      </c>
      <c r="E63" s="128">
        <v>30801.3</v>
      </c>
      <c r="F63" t="s">
        <v>74</v>
      </c>
      <c r="G63" t="s">
        <v>241</v>
      </c>
      <c r="H63" t="s">
        <v>240</v>
      </c>
    </row>
    <row r="64" spans="1:8" x14ac:dyDescent="0.25">
      <c r="A64" t="s">
        <v>13</v>
      </c>
      <c r="B64" t="s">
        <v>242</v>
      </c>
      <c r="C64" t="s">
        <v>243</v>
      </c>
      <c r="E64" s="128">
        <v>25531.66</v>
      </c>
      <c r="F64" t="s">
        <v>31</v>
      </c>
      <c r="G64" t="s">
        <v>245</v>
      </c>
      <c r="H64" t="s">
        <v>244</v>
      </c>
    </row>
    <row r="65" spans="1:8" x14ac:dyDescent="0.25">
      <c r="A65" t="s">
        <v>13</v>
      </c>
      <c r="B65" t="s">
        <v>246</v>
      </c>
      <c r="C65" t="s">
        <v>247</v>
      </c>
      <c r="E65" s="128">
        <v>14570.21</v>
      </c>
      <c r="F65" t="s">
        <v>12</v>
      </c>
      <c r="G65" t="s">
        <v>249</v>
      </c>
      <c r="H65" t="s">
        <v>248</v>
      </c>
    </row>
    <row r="66" spans="1:8" x14ac:dyDescent="0.25">
      <c r="A66" t="s">
        <v>7</v>
      </c>
      <c r="B66" t="s">
        <v>250</v>
      </c>
      <c r="C66" t="s">
        <v>251</v>
      </c>
      <c r="E66" s="128">
        <v>26257.31</v>
      </c>
      <c r="F66" t="s">
        <v>18</v>
      </c>
      <c r="G66" t="s">
        <v>253</v>
      </c>
      <c r="H66" t="s">
        <v>252</v>
      </c>
    </row>
    <row r="67" spans="1:8" x14ac:dyDescent="0.25">
      <c r="A67" t="s">
        <v>7</v>
      </c>
      <c r="B67" t="s">
        <v>254</v>
      </c>
      <c r="C67" t="s">
        <v>255</v>
      </c>
      <c r="E67" s="128">
        <v>35784.49</v>
      </c>
      <c r="F67" t="s">
        <v>60</v>
      </c>
      <c r="G67" t="s">
        <v>257</v>
      </c>
      <c r="H67" t="s">
        <v>256</v>
      </c>
    </row>
    <row r="68" spans="1:8" x14ac:dyDescent="0.25">
      <c r="A68" t="s">
        <v>7</v>
      </c>
      <c r="B68" t="s">
        <v>258</v>
      </c>
      <c r="C68" t="s">
        <v>259</v>
      </c>
      <c r="E68" s="128">
        <v>16321.67</v>
      </c>
      <c r="F68" t="s">
        <v>65</v>
      </c>
      <c r="G68" t="s">
        <v>261</v>
      </c>
      <c r="H68" t="s">
        <v>260</v>
      </c>
    </row>
    <row r="69" spans="1:8" x14ac:dyDescent="0.25">
      <c r="A69" t="s">
        <v>13</v>
      </c>
      <c r="B69" t="s">
        <v>262</v>
      </c>
      <c r="C69" t="s">
        <v>263</v>
      </c>
      <c r="E69" s="128">
        <v>99575.72</v>
      </c>
      <c r="F69" t="s">
        <v>74</v>
      </c>
      <c r="G69" t="s">
        <v>241</v>
      </c>
      <c r="H69" t="s">
        <v>264</v>
      </c>
    </row>
    <row r="70" spans="1:8" x14ac:dyDescent="0.25">
      <c r="A70" t="s">
        <v>7</v>
      </c>
      <c r="B70" t="s">
        <v>265</v>
      </c>
      <c r="C70" t="s">
        <v>266</v>
      </c>
      <c r="E70" s="128">
        <v>89626.2</v>
      </c>
      <c r="F70" t="s">
        <v>36</v>
      </c>
      <c r="G70" t="s">
        <v>268</v>
      </c>
      <c r="H70" t="s">
        <v>267</v>
      </c>
    </row>
    <row r="71" spans="1:8" x14ac:dyDescent="0.25">
      <c r="A71" t="s">
        <v>13</v>
      </c>
      <c r="B71" t="s">
        <v>269</v>
      </c>
      <c r="C71" t="s">
        <v>270</v>
      </c>
      <c r="E71" s="128">
        <v>31229.9</v>
      </c>
      <c r="F71" t="s">
        <v>65</v>
      </c>
      <c r="G71" t="s">
        <v>272</v>
      </c>
      <c r="H71" t="s">
        <v>271</v>
      </c>
    </row>
    <row r="72" spans="1:8" x14ac:dyDescent="0.25">
      <c r="A72" t="s">
        <v>7</v>
      </c>
      <c r="B72" t="s">
        <v>273</v>
      </c>
      <c r="C72" t="s">
        <v>274</v>
      </c>
      <c r="E72" s="128">
        <v>32132.87</v>
      </c>
      <c r="F72" t="s">
        <v>65</v>
      </c>
      <c r="G72" t="s">
        <v>125</v>
      </c>
      <c r="H72" t="s">
        <v>275</v>
      </c>
    </row>
    <row r="73" spans="1:8" x14ac:dyDescent="0.25">
      <c r="A73" t="s">
        <v>7</v>
      </c>
      <c r="B73" t="s">
        <v>276</v>
      </c>
      <c r="C73" t="s">
        <v>277</v>
      </c>
      <c r="E73" s="128">
        <v>95192.66</v>
      </c>
      <c r="F73" t="s">
        <v>36</v>
      </c>
      <c r="G73" t="s">
        <v>279</v>
      </c>
      <c r="H73" t="s">
        <v>278</v>
      </c>
    </row>
    <row r="74" spans="1:8" x14ac:dyDescent="0.25">
      <c r="A74" t="s">
        <v>13</v>
      </c>
      <c r="B74" t="s">
        <v>280</v>
      </c>
      <c r="C74" t="s">
        <v>281</v>
      </c>
      <c r="E74" s="128">
        <v>42452.33</v>
      </c>
      <c r="F74" t="s">
        <v>36</v>
      </c>
      <c r="G74" t="s">
        <v>283</v>
      </c>
      <c r="H74" t="s">
        <v>282</v>
      </c>
    </row>
    <row r="75" spans="1:8" x14ac:dyDescent="0.25">
      <c r="A75" t="s">
        <v>7</v>
      </c>
      <c r="B75" t="s">
        <v>284</v>
      </c>
      <c r="C75" t="s">
        <v>285</v>
      </c>
      <c r="E75" s="128">
        <v>81037.37</v>
      </c>
      <c r="F75" t="s">
        <v>36</v>
      </c>
      <c r="G75" t="s">
        <v>106</v>
      </c>
      <c r="H75" t="s">
        <v>286</v>
      </c>
    </row>
    <row r="76" spans="1:8" x14ac:dyDescent="0.25">
      <c r="A76" t="s">
        <v>7</v>
      </c>
      <c r="B76" t="s">
        <v>145</v>
      </c>
      <c r="C76" t="s">
        <v>287</v>
      </c>
      <c r="E76" s="128">
        <v>77665.240000000005</v>
      </c>
      <c r="F76" t="s">
        <v>12</v>
      </c>
      <c r="G76" t="s">
        <v>48</v>
      </c>
      <c r="H76" t="s">
        <v>288</v>
      </c>
    </row>
    <row r="77" spans="1:8" x14ac:dyDescent="0.25">
      <c r="A77" t="s">
        <v>7</v>
      </c>
      <c r="B77" t="s">
        <v>289</v>
      </c>
      <c r="C77" t="s">
        <v>290</v>
      </c>
      <c r="E77" s="128">
        <v>90245.82</v>
      </c>
      <c r="F77" t="s">
        <v>31</v>
      </c>
      <c r="G77" t="s">
        <v>292</v>
      </c>
      <c r="H77" t="s">
        <v>291</v>
      </c>
    </row>
    <row r="78" spans="1:8" x14ac:dyDescent="0.25">
      <c r="A78" t="s">
        <v>7</v>
      </c>
      <c r="B78" t="s">
        <v>293</v>
      </c>
      <c r="C78" t="s">
        <v>294</v>
      </c>
      <c r="E78" s="128">
        <v>90384.13</v>
      </c>
      <c r="F78" t="s">
        <v>23</v>
      </c>
      <c r="G78" t="s">
        <v>296</v>
      </c>
      <c r="H78" t="s">
        <v>295</v>
      </c>
    </row>
    <row r="79" spans="1:8" x14ac:dyDescent="0.25">
      <c r="A79" t="s">
        <v>13</v>
      </c>
      <c r="B79" t="s">
        <v>297</v>
      </c>
      <c r="C79" t="s">
        <v>208</v>
      </c>
      <c r="E79" s="128">
        <v>96925.19</v>
      </c>
      <c r="F79" t="s">
        <v>36</v>
      </c>
      <c r="G79" t="s">
        <v>299</v>
      </c>
      <c r="H79" t="s">
        <v>298</v>
      </c>
    </row>
    <row r="80" spans="1:8" x14ac:dyDescent="0.25">
      <c r="A80" t="s">
        <v>7</v>
      </c>
      <c r="B80" t="s">
        <v>300</v>
      </c>
      <c r="C80" t="s">
        <v>301</v>
      </c>
      <c r="E80" s="128">
        <v>10693.92</v>
      </c>
      <c r="F80" t="s">
        <v>60</v>
      </c>
      <c r="G80" t="s">
        <v>303</v>
      </c>
      <c r="H80" t="s">
        <v>302</v>
      </c>
    </row>
    <row r="81" spans="1:8" x14ac:dyDescent="0.25">
      <c r="A81" t="s">
        <v>13</v>
      </c>
      <c r="B81" t="s">
        <v>304</v>
      </c>
      <c r="C81" t="s">
        <v>305</v>
      </c>
      <c r="E81" s="128">
        <v>24253.54</v>
      </c>
      <c r="F81" t="s">
        <v>31</v>
      </c>
      <c r="G81" t="s">
        <v>307</v>
      </c>
      <c r="H81" t="s">
        <v>306</v>
      </c>
    </row>
    <row r="82" spans="1:8" x14ac:dyDescent="0.25">
      <c r="A82" t="s">
        <v>13</v>
      </c>
      <c r="B82" t="s">
        <v>308</v>
      </c>
      <c r="C82" t="s">
        <v>309</v>
      </c>
      <c r="E82" s="128">
        <v>22308.04</v>
      </c>
      <c r="F82" t="s">
        <v>36</v>
      </c>
      <c r="G82" t="s">
        <v>152</v>
      </c>
      <c r="H82" t="s">
        <v>310</v>
      </c>
    </row>
    <row r="83" spans="1:8" x14ac:dyDescent="0.25">
      <c r="A83" t="s">
        <v>7</v>
      </c>
      <c r="B83" t="s">
        <v>311</v>
      </c>
      <c r="C83" t="s">
        <v>312</v>
      </c>
      <c r="E83" s="128">
        <v>27130.81</v>
      </c>
      <c r="F83" t="s">
        <v>12</v>
      </c>
      <c r="G83" t="s">
        <v>218</v>
      </c>
      <c r="H83" t="s">
        <v>313</v>
      </c>
    </row>
    <row r="84" spans="1:8" x14ac:dyDescent="0.25">
      <c r="A84" t="s">
        <v>7</v>
      </c>
      <c r="B84" t="s">
        <v>314</v>
      </c>
      <c r="C84" t="s">
        <v>315</v>
      </c>
      <c r="E84" s="128">
        <v>25919.919999999998</v>
      </c>
      <c r="F84" t="s">
        <v>65</v>
      </c>
      <c r="G84" t="s">
        <v>317</v>
      </c>
      <c r="H84" t="s">
        <v>316</v>
      </c>
    </row>
    <row r="85" spans="1:8" x14ac:dyDescent="0.25">
      <c r="A85" t="s">
        <v>13</v>
      </c>
      <c r="B85" t="s">
        <v>318</v>
      </c>
      <c r="C85" t="s">
        <v>319</v>
      </c>
      <c r="E85" s="128">
        <v>50024.52</v>
      </c>
      <c r="F85" t="s">
        <v>23</v>
      </c>
      <c r="G85" t="s">
        <v>321</v>
      </c>
      <c r="H85" t="s">
        <v>320</v>
      </c>
    </row>
    <row r="86" spans="1:8" x14ac:dyDescent="0.25">
      <c r="A86" t="s">
        <v>7</v>
      </c>
      <c r="B86" t="s">
        <v>322</v>
      </c>
      <c r="C86" t="s">
        <v>323</v>
      </c>
      <c r="E86" s="128">
        <v>88593.2</v>
      </c>
      <c r="F86" t="s">
        <v>31</v>
      </c>
      <c r="G86" t="s">
        <v>245</v>
      </c>
      <c r="H86" t="s">
        <v>324</v>
      </c>
    </row>
    <row r="87" spans="1:8" x14ac:dyDescent="0.25">
      <c r="A87" t="s">
        <v>7</v>
      </c>
      <c r="B87" t="s">
        <v>325</v>
      </c>
      <c r="C87" t="s">
        <v>326</v>
      </c>
      <c r="E87" s="128">
        <v>23211.88</v>
      </c>
      <c r="F87" t="s">
        <v>12</v>
      </c>
      <c r="G87" t="s">
        <v>48</v>
      </c>
      <c r="H87" t="s">
        <v>327</v>
      </c>
    </row>
    <row r="88" spans="1:8" x14ac:dyDescent="0.25">
      <c r="A88" t="s">
        <v>13</v>
      </c>
      <c r="B88" t="s">
        <v>328</v>
      </c>
      <c r="C88" t="s">
        <v>329</v>
      </c>
      <c r="E88" s="128">
        <v>80526.41</v>
      </c>
      <c r="F88" t="s">
        <v>18</v>
      </c>
      <c r="G88" t="s">
        <v>331</v>
      </c>
      <c r="H88" t="s">
        <v>330</v>
      </c>
    </row>
    <row r="89" spans="1:8" x14ac:dyDescent="0.25">
      <c r="A89" t="s">
        <v>13</v>
      </c>
      <c r="B89" t="s">
        <v>332</v>
      </c>
      <c r="C89" t="s">
        <v>333</v>
      </c>
      <c r="E89" s="128">
        <v>20984.14</v>
      </c>
      <c r="F89" t="s">
        <v>36</v>
      </c>
      <c r="G89" t="s">
        <v>69</v>
      </c>
      <c r="H89" t="s">
        <v>334</v>
      </c>
    </row>
    <row r="90" spans="1:8" x14ac:dyDescent="0.25">
      <c r="A90" t="s">
        <v>7</v>
      </c>
      <c r="B90" t="s">
        <v>335</v>
      </c>
      <c r="C90" t="s">
        <v>336</v>
      </c>
      <c r="E90" s="128">
        <v>37784.879999999997</v>
      </c>
      <c r="F90" t="s">
        <v>36</v>
      </c>
      <c r="G90" t="s">
        <v>338</v>
      </c>
      <c r="H90" t="s">
        <v>337</v>
      </c>
    </row>
    <row r="91" spans="1:8" x14ac:dyDescent="0.25">
      <c r="A91" t="s">
        <v>7</v>
      </c>
      <c r="B91" t="s">
        <v>339</v>
      </c>
      <c r="C91" t="s">
        <v>340</v>
      </c>
      <c r="E91" s="128">
        <v>46505.89</v>
      </c>
      <c r="F91" t="s">
        <v>74</v>
      </c>
      <c r="G91" t="s">
        <v>241</v>
      </c>
      <c r="H91" t="s">
        <v>341</v>
      </c>
    </row>
    <row r="92" spans="1:8" x14ac:dyDescent="0.25">
      <c r="A92" t="s">
        <v>7</v>
      </c>
      <c r="B92" t="s">
        <v>342</v>
      </c>
      <c r="C92" t="s">
        <v>343</v>
      </c>
      <c r="E92" s="128">
        <v>4424.5600000000004</v>
      </c>
      <c r="F92" t="s">
        <v>36</v>
      </c>
      <c r="G92" t="s">
        <v>345</v>
      </c>
      <c r="H92" t="s">
        <v>344</v>
      </c>
    </row>
    <row r="93" spans="1:8" x14ac:dyDescent="0.25">
      <c r="A93" t="s">
        <v>7</v>
      </c>
      <c r="B93" t="s">
        <v>346</v>
      </c>
      <c r="C93" t="s">
        <v>347</v>
      </c>
      <c r="E93" s="128">
        <v>54518.21</v>
      </c>
      <c r="F93" t="s">
        <v>23</v>
      </c>
      <c r="G93" t="s">
        <v>349</v>
      </c>
      <c r="H93" t="s">
        <v>348</v>
      </c>
    </row>
    <row r="94" spans="1:8" x14ac:dyDescent="0.25">
      <c r="A94" t="s">
        <v>7</v>
      </c>
      <c r="B94" t="s">
        <v>350</v>
      </c>
      <c r="C94" t="s">
        <v>351</v>
      </c>
      <c r="E94" s="128">
        <v>25722.95</v>
      </c>
      <c r="F94" t="s">
        <v>36</v>
      </c>
      <c r="G94" t="s">
        <v>338</v>
      </c>
      <c r="H94" t="s">
        <v>352</v>
      </c>
    </row>
    <row r="95" spans="1:8" x14ac:dyDescent="0.25">
      <c r="A95" t="s">
        <v>13</v>
      </c>
      <c r="B95" t="s">
        <v>353</v>
      </c>
      <c r="C95" t="s">
        <v>354</v>
      </c>
      <c r="E95" s="128">
        <v>30465</v>
      </c>
      <c r="F95" t="s">
        <v>65</v>
      </c>
      <c r="G95" t="s">
        <v>356</v>
      </c>
      <c r="H95" t="s">
        <v>355</v>
      </c>
    </row>
    <row r="96" spans="1:8" x14ac:dyDescent="0.25">
      <c r="A96" t="s">
        <v>7</v>
      </c>
      <c r="B96" t="s">
        <v>357</v>
      </c>
      <c r="C96" t="s">
        <v>358</v>
      </c>
      <c r="E96" s="128">
        <v>33664.18</v>
      </c>
      <c r="F96" t="s">
        <v>23</v>
      </c>
      <c r="G96" t="s">
        <v>360</v>
      </c>
      <c r="H96" t="s">
        <v>359</v>
      </c>
    </row>
    <row r="97" spans="1:8" x14ac:dyDescent="0.25">
      <c r="A97" t="s">
        <v>7</v>
      </c>
      <c r="B97" t="s">
        <v>361</v>
      </c>
      <c r="C97" t="s">
        <v>362</v>
      </c>
      <c r="E97" s="128">
        <v>8468.59</v>
      </c>
      <c r="F97" t="s">
        <v>65</v>
      </c>
      <c r="G97" t="s">
        <v>317</v>
      </c>
      <c r="H97" t="s">
        <v>363</v>
      </c>
    </row>
    <row r="98" spans="1:8" x14ac:dyDescent="0.25">
      <c r="A98" t="s">
        <v>7</v>
      </c>
      <c r="B98" t="s">
        <v>364</v>
      </c>
      <c r="C98" t="s">
        <v>131</v>
      </c>
      <c r="E98" s="128">
        <v>368.28</v>
      </c>
      <c r="F98" t="s">
        <v>74</v>
      </c>
      <c r="G98" t="s">
        <v>366</v>
      </c>
      <c r="H98" t="s">
        <v>365</v>
      </c>
    </row>
    <row r="99" spans="1:8" x14ac:dyDescent="0.25">
      <c r="A99" t="s">
        <v>7</v>
      </c>
      <c r="B99" t="s">
        <v>367</v>
      </c>
      <c r="C99" t="s">
        <v>368</v>
      </c>
      <c r="E99" s="128">
        <v>21375.25</v>
      </c>
      <c r="F99" t="s">
        <v>74</v>
      </c>
      <c r="G99" t="s">
        <v>241</v>
      </c>
      <c r="H99" t="s">
        <v>369</v>
      </c>
    </row>
    <row r="100" spans="1:8" x14ac:dyDescent="0.25">
      <c r="A100" t="s">
        <v>13</v>
      </c>
      <c r="B100" t="s">
        <v>370</v>
      </c>
      <c r="C100" t="s">
        <v>371</v>
      </c>
      <c r="E100" s="128">
        <v>19669.080000000002</v>
      </c>
      <c r="F100" t="s">
        <v>31</v>
      </c>
      <c r="G100" t="s">
        <v>373</v>
      </c>
      <c r="H100" t="s">
        <v>372</v>
      </c>
    </row>
    <row r="101" spans="1:8" x14ac:dyDescent="0.25">
      <c r="A101" t="s">
        <v>7</v>
      </c>
      <c r="B101" t="s">
        <v>374</v>
      </c>
      <c r="C101" t="s">
        <v>375</v>
      </c>
      <c r="E101" s="128">
        <v>41318.82</v>
      </c>
      <c r="F101" t="s">
        <v>74</v>
      </c>
      <c r="G101" t="s">
        <v>377</v>
      </c>
      <c r="H101" t="s">
        <v>376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711AFBD-2479-4EBB-B070-5E36561DD40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IF</vt:lpstr>
      <vt:lpstr>IF(AND.OR)</vt:lpstr>
      <vt:lpstr>Nested IFs</vt:lpstr>
      <vt:lpstr>Sumif(s), Countif(s)</vt:lpstr>
      <vt:lpstr>SumProduct</vt:lpstr>
      <vt:lpstr>Date</vt:lpstr>
      <vt:lpstr>Date case</vt:lpstr>
      <vt:lpstr>Vlookup</vt:lpstr>
      <vt:lpstr>Text</vt:lpstr>
      <vt:lpstr>Index-Match</vt:lpstr>
      <vt:lpstr>bonus_faiz</vt:lpstr>
      <vt:lpstr>hedef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Badalov</dc:creator>
  <cp:lastModifiedBy>Windows User</cp:lastModifiedBy>
  <cp:lastPrinted>2024-06-18T15:23:43Z</cp:lastPrinted>
  <dcterms:created xsi:type="dcterms:W3CDTF">2018-03-04T07:48:29Z</dcterms:created>
  <dcterms:modified xsi:type="dcterms:W3CDTF">2024-06-19T06:33:56Z</dcterms:modified>
</cp:coreProperties>
</file>