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10\"/>
    </mc:Choice>
  </mc:AlternateContent>
  <xr:revisionPtr revIDLastSave="0" documentId="13_ncr:1_{61484245-1252-4549-8AB7-4F4F67C8A74B}" xr6:coauthVersionLast="45" xr6:coauthVersionMax="45" xr10:uidLastSave="{00000000-0000-0000-0000-000000000000}"/>
  <bookViews>
    <workbookView xWindow="-120" yWindow="-120" windowWidth="20730" windowHeight="11160" firstSheet="2" activeTab="4" xr2:uid="{2233CA02-3F61-4272-8153-56605F377F85}"/>
  </bookViews>
  <sheets>
    <sheet name="Confidence Intervel" sheetId="1" r:id="rId1"/>
    <sheet name="Hyp Z  test two-tail siq. known" sheetId="2" r:id="rId2"/>
    <sheet name="Hyp t  test two-tail siq. unkno" sheetId="3" r:id="rId3"/>
    <sheet name="Hyp t  test Upper one-tail" sheetId="4" r:id="rId4"/>
    <sheet name="Hyp t  test Lower one-tai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7" i="5" l="1"/>
  <c r="P19" i="5"/>
  <c r="P16" i="5" l="1"/>
  <c r="P15" i="5"/>
  <c r="O11" i="5"/>
  <c r="O10" i="5"/>
  <c r="O13" i="5" s="1"/>
  <c r="R5" i="5"/>
  <c r="P5" i="5"/>
  <c r="N5" i="5"/>
  <c r="N13" i="5" s="1"/>
  <c r="K8" i="5"/>
  <c r="N17" i="4"/>
  <c r="N15" i="4"/>
  <c r="N12" i="4"/>
  <c r="O14" i="2"/>
  <c r="M14" i="2"/>
  <c r="P14" i="4"/>
  <c r="O12" i="4"/>
  <c r="P5" i="4"/>
  <c r="O10" i="4"/>
  <c r="N5" i="4"/>
  <c r="K8" i="4"/>
  <c r="O19" i="3" l="1"/>
  <c r="M19" i="3"/>
  <c r="O17" i="3"/>
  <c r="M17" i="3"/>
  <c r="O16" i="3"/>
  <c r="O11" i="3"/>
  <c r="M14" i="3" s="1"/>
  <c r="O12" i="3"/>
  <c r="O14" i="3" s="1"/>
  <c r="N10" i="3"/>
  <c r="P5" i="3"/>
  <c r="K8" i="3"/>
  <c r="N5" i="3"/>
  <c r="N14" i="3" s="1"/>
  <c r="M17" i="2"/>
  <c r="O17" i="2"/>
  <c r="O19" i="2"/>
  <c r="M19" i="2"/>
  <c r="O16" i="2"/>
  <c r="O15" i="2"/>
  <c r="N12" i="2"/>
  <c r="N11" i="2"/>
  <c r="N14" i="2" s="1"/>
  <c r="M10" i="2"/>
  <c r="O5" i="2"/>
  <c r="M5" i="2"/>
  <c r="E16" i="1" l="1"/>
  <c r="E13" i="1"/>
  <c r="C19" i="1" s="1"/>
  <c r="E17" i="1"/>
  <c r="E19" i="1"/>
  <c r="D19" i="1"/>
  <c r="E14" i="1"/>
  <c r="F11" i="1"/>
  <c r="C10" i="1"/>
  <c r="G9" i="1"/>
</calcChain>
</file>

<file path=xl/sharedStrings.xml><?xml version="1.0" encoding="utf-8"?>
<sst xmlns="http://schemas.openxmlformats.org/spreadsheetml/2006/main" count="221" uniqueCount="65">
  <si>
    <t>n=</t>
  </si>
  <si>
    <t>mean=</t>
  </si>
  <si>
    <t>S=</t>
  </si>
  <si>
    <t>95 % Conifdence intreval</t>
  </si>
  <si>
    <t>alfa=</t>
  </si>
  <si>
    <t>df=</t>
  </si>
  <si>
    <t>n-1</t>
  </si>
  <si>
    <t>from t table=</t>
  </si>
  <si>
    <t>t_score</t>
  </si>
  <si>
    <t>Mean=</t>
  </si>
  <si>
    <t>siqma=</t>
  </si>
  <si>
    <t>from Z table</t>
  </si>
  <si>
    <t>from t table</t>
  </si>
  <si>
    <t>Z_score</t>
  </si>
  <si>
    <t>Z_stat =</t>
  </si>
  <si>
    <t>1 st method</t>
  </si>
  <si>
    <t xml:space="preserve">Z_stat </t>
  </si>
  <si>
    <t>Aralığa düşmədi</t>
  </si>
  <si>
    <t>reject H0</t>
  </si>
  <si>
    <t>H0: M  =</t>
  </si>
  <si>
    <t>H1: M  !=</t>
  </si>
  <si>
    <t>2 nd method</t>
  </si>
  <si>
    <t>p-value</t>
  </si>
  <si>
    <t>alfa</t>
  </si>
  <si>
    <t>3 thd method</t>
  </si>
  <si>
    <t>&lt;=  H0: M   &lt;=</t>
  </si>
  <si>
    <t>alfa/2=</t>
  </si>
  <si>
    <t>t_alfa/2</t>
  </si>
  <si>
    <t>Z_alfa/2</t>
  </si>
  <si>
    <t>for 95%</t>
  </si>
  <si>
    <t>If H0: M  = 30   not in</t>
  </si>
  <si>
    <t>t_stat =</t>
  </si>
  <si>
    <t>P(Z_stat)*2</t>
  </si>
  <si>
    <t>P(Z_stat)</t>
  </si>
  <si>
    <t>P(t_stat)</t>
  </si>
  <si>
    <t>P(t_stat) - p-value</t>
  </si>
  <si>
    <t>Hypothesis Z Test two-tail siqma known</t>
  </si>
  <si>
    <t>Hypothesis t Test two-tail siqma unknown</t>
  </si>
  <si>
    <t>Z_critic</t>
  </si>
  <si>
    <t>t_critic</t>
  </si>
  <si>
    <t>lower critical value</t>
  </si>
  <si>
    <t>upper critical value</t>
  </si>
  <si>
    <t xml:space="preserve">t_stat </t>
  </si>
  <si>
    <t>Don’t reject H0</t>
  </si>
  <si>
    <t>If H0: M  = 168   in</t>
  </si>
  <si>
    <t>&lt;=  168   &lt;=</t>
  </si>
  <si>
    <t>Hypothesis t Test Upper one-tail siqma unknown</t>
  </si>
  <si>
    <t>H0: M  &lt;=</t>
  </si>
  <si>
    <t>90 % Conifdence intreval</t>
  </si>
  <si>
    <t>t_alfa=</t>
  </si>
  <si>
    <t>&gt;    0.05</t>
  </si>
  <si>
    <t>&lt;     0.05</t>
  </si>
  <si>
    <t>&gt;     0.05</t>
  </si>
  <si>
    <t>∞</t>
  </si>
  <si>
    <t>&lt;=   52    &lt;=</t>
  </si>
  <si>
    <t>If H0: M  =  52   in</t>
  </si>
  <si>
    <t>Hypothesis t Test Lower one-tail siqma unknown</t>
  </si>
  <si>
    <t>H1: M  &gt;</t>
  </si>
  <si>
    <t>H0: M  &gt;=</t>
  </si>
  <si>
    <t>H1: M  &lt;</t>
  </si>
  <si>
    <t>&lt;    0.05</t>
  </si>
  <si>
    <t>−∞</t>
  </si>
  <si>
    <t>If H0: M  =  184.2   not in</t>
  </si>
  <si>
    <t>If H0: M  =  184.2  not  in</t>
  </si>
  <si>
    <t>&lt;=   H0: M  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</si>
</sst>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right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Border="1"/>
    <xf numFmtId="0" fontId="0" fillId="6" borderId="3" xfId="0" applyFill="1" applyBorder="1" applyAlignment="1">
      <alignment horizontal="center"/>
    </xf>
    <xf numFmtId="0" fontId="0" fillId="5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1" xfId="0" applyBorder="1"/>
    <xf numFmtId="0" fontId="0" fillId="2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1" fillId="0" borderId="3" xfId="0" applyFont="1" applyBorder="1"/>
    <xf numFmtId="0" fontId="0" fillId="0" borderId="0" xfId="0" applyBorder="1"/>
    <xf numFmtId="0" fontId="0" fillId="5" borderId="0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4" xfId="0" applyBorder="1"/>
    <xf numFmtId="0" fontId="0" fillId="6" borderId="3" xfId="0" applyFill="1" applyBorder="1" applyAlignment="1">
      <alignment horizontal="center"/>
    </xf>
    <xf numFmtId="165" fontId="0" fillId="0" borderId="3" xfId="0" applyNumberFormat="1" applyBorder="1" applyAlignment="1">
      <alignment horizontal="right"/>
    </xf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0" fillId="0" borderId="4" xfId="0" applyBorder="1" applyAlignment="1">
      <alignment horizontal="center" vertical="center"/>
    </xf>
    <xf numFmtId="165" fontId="0" fillId="0" borderId="0" xfId="0" applyNumberFormat="1" applyBorder="1" applyAlignment="1">
      <alignment horizontal="right"/>
    </xf>
    <xf numFmtId="165" fontId="0" fillId="0" borderId="0" xfId="0" applyNumberFormat="1" applyBorder="1" applyAlignment="1">
      <alignment horizontal="left"/>
    </xf>
    <xf numFmtId="0" fontId="0" fillId="5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0" fillId="6" borderId="3" xfId="0" applyFill="1" applyBorder="1" applyAlignment="1"/>
    <xf numFmtId="0" fontId="0" fillId="2" borderId="13" xfId="0" applyFill="1" applyBorder="1" applyAlignment="1">
      <alignment horizontal="right"/>
    </xf>
    <xf numFmtId="0" fontId="0" fillId="2" borderId="13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6" borderId="0" xfId="0" applyFill="1" applyAlignment="1">
      <alignment horizontal="center"/>
    </xf>
    <xf numFmtId="164" fontId="0" fillId="5" borderId="3" xfId="0" applyNumberFormat="1" applyFill="1" applyBorder="1" applyAlignment="1">
      <alignment horizontal="left"/>
    </xf>
    <xf numFmtId="164" fontId="0" fillId="5" borderId="3" xfId="0" applyNumberFormat="1" applyFill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0" fontId="0" fillId="0" borderId="7" xfId="0" applyBorder="1"/>
    <xf numFmtId="0" fontId="0" fillId="6" borderId="7" xfId="0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left"/>
    </xf>
    <xf numFmtId="0" fontId="0" fillId="0" borderId="11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5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2" fontId="0" fillId="5" borderId="3" xfId="0" applyNumberFormat="1" applyFill="1" applyBorder="1" applyAlignment="1"/>
    <xf numFmtId="165" fontId="0" fillId="0" borderId="3" xfId="0" applyNumberFormat="1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3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161925</xdr:rowOff>
    </xdr:from>
    <xdr:to>
      <xdr:col>6</xdr:col>
      <xdr:colOff>523329</xdr:colOff>
      <xdr:row>5</xdr:row>
      <xdr:rowOff>76115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F1090-76EA-41D2-86FD-ED5776FD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52425"/>
          <a:ext cx="4371429" cy="676190"/>
        </a:xfrm>
        <a:prstGeom prst="rect">
          <a:avLst/>
        </a:prstGeom>
      </xdr:spPr>
    </xdr:pic>
    <xdr:clientData/>
  </xdr:twoCellAnchor>
  <xdr:twoCellAnchor>
    <xdr:from>
      <xdr:col>3</xdr:col>
      <xdr:colOff>333375</xdr:colOff>
      <xdr:row>10</xdr:row>
      <xdr:rowOff>19051</xdr:rowOff>
    </xdr:from>
    <xdr:to>
      <xdr:col>5</xdr:col>
      <xdr:colOff>47626</xdr:colOff>
      <xdr:row>11</xdr:row>
      <xdr:rowOff>38101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A638CA5-DE4D-49BC-8D94-C4BB5466B788}"/>
            </a:ext>
          </a:extLst>
        </xdr:cNvPr>
        <xdr:cNvSpPr txBox="1">
          <a:spLocks noChangeArrowheads="1"/>
        </xdr:cNvSpPr>
      </xdr:nvSpPr>
      <xdr:spPr bwMode="auto">
        <a:xfrm>
          <a:off x="2381250" y="1924051"/>
          <a:ext cx="1152526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=T.INV.2T(0.05, 24)</a:t>
          </a:r>
        </a:p>
      </xdr:txBody>
    </xdr:sp>
    <xdr:clientData/>
  </xdr:twoCellAnchor>
  <xdr:twoCellAnchor>
    <xdr:from>
      <xdr:col>1</xdr:col>
      <xdr:colOff>285750</xdr:colOff>
      <xdr:row>11</xdr:row>
      <xdr:rowOff>180976</xdr:rowOff>
    </xdr:from>
    <xdr:to>
      <xdr:col>4</xdr:col>
      <xdr:colOff>47625</xdr:colOff>
      <xdr:row>12</xdr:row>
      <xdr:rowOff>180975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4DDB3E02-9BF2-4C6C-915B-2CA48F517F70}"/>
            </a:ext>
          </a:extLst>
        </xdr:cNvPr>
        <xdr:cNvSpPr txBox="1">
          <a:spLocks noChangeArrowheads="1"/>
        </xdr:cNvSpPr>
      </xdr:nvSpPr>
      <xdr:spPr bwMode="auto">
        <a:xfrm>
          <a:off x="895350" y="2276476"/>
          <a:ext cx="1809750" cy="190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=50-CONFIDENCE.T(0.05,8,25)</a:t>
          </a:r>
        </a:p>
      </xdr:txBody>
    </xdr:sp>
    <xdr:clientData/>
  </xdr:twoCellAnchor>
  <xdr:twoCellAnchor>
    <xdr:from>
      <xdr:col>1</xdr:col>
      <xdr:colOff>285750</xdr:colOff>
      <xdr:row>13</xdr:row>
      <xdr:rowOff>28574</xdr:rowOff>
    </xdr:from>
    <xdr:to>
      <xdr:col>4</xdr:col>
      <xdr:colOff>47625</xdr:colOff>
      <xdr:row>14</xdr:row>
      <xdr:rowOff>47625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2024EB75-BA48-4990-A837-6F4072B32920}"/>
            </a:ext>
          </a:extLst>
        </xdr:cNvPr>
        <xdr:cNvSpPr txBox="1">
          <a:spLocks noChangeArrowheads="1"/>
        </xdr:cNvSpPr>
      </xdr:nvSpPr>
      <xdr:spPr bwMode="auto">
        <a:xfrm>
          <a:off x="895350" y="2505074"/>
          <a:ext cx="1809750" cy="2095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=50+CONFIDENCE.T(0.05,8,25)</a:t>
          </a:r>
        </a:p>
      </xdr:txBody>
    </xdr:sp>
    <xdr:clientData/>
  </xdr:twoCellAnchor>
  <xdr:twoCellAnchor editAs="oneCell">
    <xdr:from>
      <xdr:col>5</xdr:col>
      <xdr:colOff>47626</xdr:colOff>
      <xdr:row>11</xdr:row>
      <xdr:rowOff>171451</xdr:rowOff>
    </xdr:from>
    <xdr:to>
      <xdr:col>6</xdr:col>
      <xdr:colOff>95251</xdr:colOff>
      <xdr:row>14</xdr:row>
      <xdr:rowOff>16459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CB665-276F-4F71-937B-96610F4AB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6651" y="2266951"/>
          <a:ext cx="876300" cy="416508"/>
        </a:xfrm>
        <a:prstGeom prst="rect">
          <a:avLst/>
        </a:prstGeom>
      </xdr:spPr>
    </xdr:pic>
    <xdr:clientData/>
  </xdr:twoCellAnchor>
  <xdr:twoCellAnchor>
    <xdr:from>
      <xdr:col>0</xdr:col>
      <xdr:colOff>581025</xdr:colOff>
      <xdr:row>14</xdr:row>
      <xdr:rowOff>161925</xdr:rowOff>
    </xdr:from>
    <xdr:to>
      <xdr:col>4</xdr:col>
      <xdr:colOff>9524</xdr:colOff>
      <xdr:row>15</xdr:row>
      <xdr:rowOff>171450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4A0BF783-0631-4F09-8233-477B01B42A0F}"/>
            </a:ext>
          </a:extLst>
        </xdr:cNvPr>
        <xdr:cNvSpPr txBox="1">
          <a:spLocks noChangeArrowheads="1"/>
        </xdr:cNvSpPr>
      </xdr:nvSpPr>
      <xdr:spPr bwMode="auto">
        <a:xfrm>
          <a:off x="581025" y="2828925"/>
          <a:ext cx="2228849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=50 - T.INV.2T(0.05, 24) * 8 /SQRT(25)</a:t>
          </a:r>
        </a:p>
      </xdr:txBody>
    </xdr:sp>
    <xdr:clientData/>
  </xdr:twoCellAnchor>
  <xdr:twoCellAnchor>
    <xdr:from>
      <xdr:col>0</xdr:col>
      <xdr:colOff>581024</xdr:colOff>
      <xdr:row>16</xdr:row>
      <xdr:rowOff>28575</xdr:rowOff>
    </xdr:from>
    <xdr:to>
      <xdr:col>4</xdr:col>
      <xdr:colOff>19050</xdr:colOff>
      <xdr:row>17</xdr:row>
      <xdr:rowOff>38100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6EED2F22-68D4-4620-B5AC-83315A4CA68D}"/>
            </a:ext>
          </a:extLst>
        </xdr:cNvPr>
        <xdr:cNvSpPr txBox="1">
          <a:spLocks noChangeArrowheads="1"/>
        </xdr:cNvSpPr>
      </xdr:nvSpPr>
      <xdr:spPr bwMode="auto">
        <a:xfrm>
          <a:off x="581024" y="3076575"/>
          <a:ext cx="2238376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=50 + T.INV.2T(0.05, 24) * 8 /SQRT(25)</a:t>
          </a:r>
        </a:p>
      </xdr:txBody>
    </xdr:sp>
    <xdr:clientData/>
  </xdr:twoCellAnchor>
  <xdr:twoCellAnchor editAs="oneCell">
    <xdr:from>
      <xdr:col>5</xdr:col>
      <xdr:colOff>47625</xdr:colOff>
      <xdr:row>14</xdr:row>
      <xdr:rowOff>142875</xdr:rowOff>
    </xdr:from>
    <xdr:to>
      <xdr:col>6</xdr:col>
      <xdr:colOff>95250</xdr:colOff>
      <xdr:row>16</xdr:row>
      <xdr:rowOff>178383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8A9CC0-AA93-4E54-B951-9F94FBB8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6650" y="2809875"/>
          <a:ext cx="876300" cy="4165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9526</xdr:rowOff>
    </xdr:from>
    <xdr:to>
      <xdr:col>7</xdr:col>
      <xdr:colOff>247650</xdr:colOff>
      <xdr:row>12</xdr:row>
      <xdr:rowOff>95618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DA90B-5D12-46C1-A6D1-EEE8AFC40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9526"/>
          <a:ext cx="4457699" cy="242924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12</xdr:row>
      <xdr:rowOff>95252</xdr:rowOff>
    </xdr:from>
    <xdr:to>
      <xdr:col>7</xdr:col>
      <xdr:colOff>236090</xdr:colOff>
      <xdr:row>21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7536EE-B475-41A0-A78B-537FA0B1A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2390777"/>
          <a:ext cx="4446140" cy="1857374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419101</xdr:colOff>
      <xdr:row>1</xdr:row>
      <xdr:rowOff>47626</xdr:rowOff>
    </xdr:from>
    <xdr:to>
      <xdr:col>12</xdr:col>
      <xdr:colOff>608543</xdr:colOff>
      <xdr:row>3</xdr:row>
      <xdr:rowOff>161926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F6C002-1CC0-4C9B-8A8A-D825D0365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24701" y="238126"/>
          <a:ext cx="1018117" cy="495300"/>
        </a:xfrm>
        <a:prstGeom prst="rect">
          <a:avLst/>
        </a:prstGeom>
      </xdr:spPr>
    </xdr:pic>
    <xdr:clientData/>
  </xdr:twoCellAnchor>
  <xdr:twoCellAnchor>
    <xdr:from>
      <xdr:col>14</xdr:col>
      <xdr:colOff>28576</xdr:colOff>
      <xdr:row>3</xdr:row>
      <xdr:rowOff>19051</xdr:rowOff>
    </xdr:from>
    <xdr:to>
      <xdr:col>15</xdr:col>
      <xdr:colOff>676276</xdr:colOff>
      <xdr:row>4</xdr:row>
      <xdr:rowOff>9525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1A04BA08-9A2D-4E93-89C8-38D6CDC6A6DF}"/>
            </a:ext>
          </a:extLst>
        </xdr:cNvPr>
        <xdr:cNvSpPr txBox="1">
          <a:spLocks noChangeArrowheads="1"/>
        </xdr:cNvSpPr>
      </xdr:nvSpPr>
      <xdr:spPr bwMode="auto">
        <a:xfrm>
          <a:off x="9039226" y="590551"/>
          <a:ext cx="1428750" cy="1809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=NORM.S.DIST(-2,TRUE)</a:t>
          </a:r>
        </a:p>
      </xdr:txBody>
    </xdr:sp>
    <xdr:clientData/>
  </xdr:twoCellAnchor>
  <xdr:twoCellAnchor>
    <xdr:from>
      <xdr:col>11</xdr:col>
      <xdr:colOff>171450</xdr:colOff>
      <xdr:row>9</xdr:row>
      <xdr:rowOff>180975</xdr:rowOff>
    </xdr:from>
    <xdr:to>
      <xdr:col>12</xdr:col>
      <xdr:colOff>600075</xdr:colOff>
      <xdr:row>11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5F84F572-95A0-4651-BF3A-71B07C2EB4EE}"/>
            </a:ext>
          </a:extLst>
        </xdr:cNvPr>
        <xdr:cNvSpPr txBox="1">
          <a:spLocks noChangeArrowheads="1"/>
        </xdr:cNvSpPr>
      </xdr:nvSpPr>
      <xdr:spPr bwMode="auto">
        <a:xfrm>
          <a:off x="6877050" y="1895475"/>
          <a:ext cx="12573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=NORM.S.INV(0.025)</a:t>
          </a:r>
        </a:p>
      </xdr:txBody>
    </xdr:sp>
    <xdr:clientData/>
  </xdr:twoCellAnchor>
  <xdr:twoCellAnchor>
    <xdr:from>
      <xdr:col>11</xdr:col>
      <xdr:colOff>171449</xdr:colOff>
      <xdr:row>11</xdr:row>
      <xdr:rowOff>19050</xdr:rowOff>
    </xdr:from>
    <xdr:to>
      <xdr:col>12</xdr:col>
      <xdr:colOff>609599</xdr:colOff>
      <xdr:row>12</xdr:row>
      <xdr:rowOff>38100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C00518D7-6D69-4E9C-876E-41EB1BC3B445}"/>
            </a:ext>
          </a:extLst>
        </xdr:cNvPr>
        <xdr:cNvSpPr txBox="1">
          <a:spLocks noChangeArrowheads="1"/>
        </xdr:cNvSpPr>
      </xdr:nvSpPr>
      <xdr:spPr bwMode="auto">
        <a:xfrm>
          <a:off x="6877049" y="2114550"/>
          <a:ext cx="12668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=NORM.S.INV(0.975)</a:t>
          </a:r>
        </a:p>
      </xdr:txBody>
    </xdr:sp>
    <xdr:clientData/>
  </xdr:twoCellAnchor>
  <xdr:twoCellAnchor>
    <xdr:from>
      <xdr:col>11</xdr:col>
      <xdr:colOff>742951</xdr:colOff>
      <xdr:row>14</xdr:row>
      <xdr:rowOff>180976</xdr:rowOff>
    </xdr:from>
    <xdr:to>
      <xdr:col>14</xdr:col>
      <xdr:colOff>19051</xdr:colOff>
      <xdr:row>15</xdr:row>
      <xdr:rowOff>190500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80D7CA04-0653-4BE5-8548-555825EEA518}"/>
            </a:ext>
          </a:extLst>
        </xdr:cNvPr>
        <xdr:cNvSpPr txBox="1">
          <a:spLocks noChangeArrowheads="1"/>
        </xdr:cNvSpPr>
      </xdr:nvSpPr>
      <xdr:spPr bwMode="auto">
        <a:xfrm>
          <a:off x="7448551" y="2867026"/>
          <a:ext cx="1619250" cy="2000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=2*NORM.S.DIST(-2,TRUE)</a:t>
          </a:r>
        </a:p>
      </xdr:txBody>
    </xdr:sp>
    <xdr:clientData/>
  </xdr:twoCellAnchor>
  <xdr:twoCellAnchor>
    <xdr:from>
      <xdr:col>8</xdr:col>
      <xdr:colOff>466725</xdr:colOff>
      <xdr:row>19</xdr:row>
      <xdr:rowOff>28575</xdr:rowOff>
    </xdr:from>
    <xdr:to>
      <xdr:col>12</xdr:col>
      <xdr:colOff>342900</xdr:colOff>
      <xdr:row>20</xdr:row>
      <xdr:rowOff>57150</xdr:rowOff>
    </xdr:to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50A5C94D-70AF-49DE-9D23-FFA315726E65}"/>
            </a:ext>
          </a:extLst>
        </xdr:cNvPr>
        <xdr:cNvSpPr txBox="1">
          <a:spLocks noChangeArrowheads="1"/>
        </xdr:cNvSpPr>
      </xdr:nvSpPr>
      <xdr:spPr bwMode="auto">
        <a:xfrm>
          <a:off x="5343525" y="3686175"/>
          <a:ext cx="253365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=29.84 - CONFIDENCE.NORM(0.05, 0.8, 100)</a:t>
          </a:r>
        </a:p>
      </xdr:txBody>
    </xdr:sp>
    <xdr:clientData/>
  </xdr:twoCellAnchor>
  <xdr:twoCellAnchor>
    <xdr:from>
      <xdr:col>12</xdr:col>
      <xdr:colOff>476249</xdr:colOff>
      <xdr:row>19</xdr:row>
      <xdr:rowOff>28576</xdr:rowOff>
    </xdr:from>
    <xdr:to>
      <xdr:col>15</xdr:col>
      <xdr:colOff>819149</xdr:colOff>
      <xdr:row>20</xdr:row>
      <xdr:rowOff>47625</xdr:rowOff>
    </xdr:to>
    <xdr:sp macro="" textlink="">
      <xdr:nvSpPr>
        <xdr:cNvPr id="2056" name="Text Box 8">
          <a:extLst>
            <a:ext uri="{FF2B5EF4-FFF2-40B4-BE49-F238E27FC236}">
              <a16:creationId xmlns:a16="http://schemas.microsoft.com/office/drawing/2014/main" id="{2F1CACC3-3604-4C90-B1CE-9E249A93362A}"/>
            </a:ext>
          </a:extLst>
        </xdr:cNvPr>
        <xdr:cNvSpPr txBox="1">
          <a:spLocks noChangeArrowheads="1"/>
        </xdr:cNvSpPr>
      </xdr:nvSpPr>
      <xdr:spPr bwMode="auto">
        <a:xfrm>
          <a:off x="8010524" y="3686176"/>
          <a:ext cx="2600325" cy="209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=29.84 + CONFIDENCE.NORM(0.05, 0.8, 100)</a:t>
          </a:r>
        </a:p>
      </xdr:txBody>
    </xdr:sp>
    <xdr:clientData/>
  </xdr:twoCellAnchor>
  <xdr:twoCellAnchor editAs="oneCell">
    <xdr:from>
      <xdr:col>16</xdr:col>
      <xdr:colOff>38099</xdr:colOff>
      <xdr:row>19</xdr:row>
      <xdr:rowOff>28575</xdr:rowOff>
    </xdr:from>
    <xdr:to>
      <xdr:col>17</xdr:col>
      <xdr:colOff>276225</xdr:colOff>
      <xdr:row>20</xdr:row>
      <xdr:rowOff>165128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F455C7-717C-433B-B26A-4413F36E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87049" y="3733800"/>
          <a:ext cx="1019176" cy="327053"/>
        </a:xfrm>
        <a:prstGeom prst="rect">
          <a:avLst/>
        </a:prstGeom>
      </xdr:spPr>
    </xdr:pic>
    <xdr:clientData/>
  </xdr:twoCellAnchor>
  <xdr:twoCellAnchor>
    <xdr:from>
      <xdr:col>13</xdr:col>
      <xdr:colOff>142874</xdr:colOff>
      <xdr:row>16</xdr:row>
      <xdr:rowOff>190499</xdr:rowOff>
    </xdr:from>
    <xdr:to>
      <xdr:col>15</xdr:col>
      <xdr:colOff>819150</xdr:colOff>
      <xdr:row>17</xdr:row>
      <xdr:rowOff>228600</xdr:rowOff>
    </xdr:to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id="{CA6A22F3-8F8D-4588-AEA5-D71E44248878}"/>
            </a:ext>
          </a:extLst>
        </xdr:cNvPr>
        <xdr:cNvSpPr txBox="1">
          <a:spLocks noChangeArrowheads="1"/>
        </xdr:cNvSpPr>
      </xdr:nvSpPr>
      <xdr:spPr bwMode="auto">
        <a:xfrm>
          <a:off x="8353424" y="3457574"/>
          <a:ext cx="2257426" cy="2286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=J4 + NORM.S.INV(0.975)*J6/SQRT(J5)</a:t>
          </a:r>
        </a:p>
      </xdr:txBody>
    </xdr:sp>
    <xdr:clientData/>
  </xdr:twoCellAnchor>
  <xdr:twoCellAnchor>
    <xdr:from>
      <xdr:col>9</xdr:col>
      <xdr:colOff>523876</xdr:colOff>
      <xdr:row>17</xdr:row>
      <xdr:rowOff>0</xdr:rowOff>
    </xdr:from>
    <xdr:to>
      <xdr:col>13</xdr:col>
      <xdr:colOff>85726</xdr:colOff>
      <xdr:row>17</xdr:row>
      <xdr:rowOff>228600</xdr:rowOff>
    </xdr:to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DE8CEF81-66D6-4118-B2CB-68A59F1B0EB5}"/>
            </a:ext>
          </a:extLst>
        </xdr:cNvPr>
        <xdr:cNvSpPr txBox="1">
          <a:spLocks noChangeArrowheads="1"/>
        </xdr:cNvSpPr>
      </xdr:nvSpPr>
      <xdr:spPr bwMode="auto">
        <a:xfrm>
          <a:off x="6010276" y="3267075"/>
          <a:ext cx="22860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=J4 + NORM.S.INV(0.025)*J6/SQRT(J5)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9524</xdr:rowOff>
    </xdr:from>
    <xdr:to>
      <xdr:col>7</xdr:col>
      <xdr:colOff>585772</xdr:colOff>
      <xdr:row>11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D2C91-479F-459B-A6FD-C7C86B171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4"/>
          <a:ext cx="4824397" cy="233362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1</xdr:row>
      <xdr:rowOff>47626</xdr:rowOff>
    </xdr:from>
    <xdr:to>
      <xdr:col>13</xdr:col>
      <xdr:colOff>447675</xdr:colOff>
      <xdr:row>3</xdr:row>
      <xdr:rowOff>180815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1B59FA-57D8-450B-A807-053C1DEFD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247651"/>
          <a:ext cx="866775" cy="514189"/>
        </a:xfrm>
        <a:prstGeom prst="rect">
          <a:avLst/>
        </a:prstGeom>
      </xdr:spPr>
    </xdr:pic>
    <xdr:clientData/>
  </xdr:twoCellAnchor>
  <xdr:twoCellAnchor>
    <xdr:from>
      <xdr:col>15</xdr:col>
      <xdr:colOff>28574</xdr:colOff>
      <xdr:row>3</xdr:row>
      <xdr:rowOff>0</xdr:rowOff>
    </xdr:from>
    <xdr:to>
      <xdr:col>16</xdr:col>
      <xdr:colOff>600075</xdr:colOff>
      <xdr:row>3</xdr:row>
      <xdr:rowOff>180975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C6D9CED1-0A30-49BA-8BB3-87C45235FD46}"/>
            </a:ext>
          </a:extLst>
        </xdr:cNvPr>
        <xdr:cNvSpPr txBox="1">
          <a:spLocks noChangeArrowheads="1"/>
        </xdr:cNvSpPr>
      </xdr:nvSpPr>
      <xdr:spPr bwMode="auto">
        <a:xfrm>
          <a:off x="9344024" y="571500"/>
          <a:ext cx="1181101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=T.DIST.2T(1.46, 24)</a:t>
          </a:r>
        </a:p>
      </xdr:txBody>
    </xdr:sp>
    <xdr:clientData/>
  </xdr:twoCellAnchor>
  <xdr:twoCellAnchor>
    <xdr:from>
      <xdr:col>12</xdr:col>
      <xdr:colOff>190500</xdr:colOff>
      <xdr:row>10</xdr:row>
      <xdr:rowOff>19050</xdr:rowOff>
    </xdr:from>
    <xdr:to>
      <xdr:col>13</xdr:col>
      <xdr:colOff>733425</xdr:colOff>
      <xdr:row>11</xdr:row>
      <xdr:rowOff>19049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17447426-A7B4-4F37-9C14-D49AAB7FF67D}"/>
            </a:ext>
          </a:extLst>
        </xdr:cNvPr>
        <xdr:cNvSpPr txBox="1">
          <a:spLocks noChangeArrowheads="1"/>
        </xdr:cNvSpPr>
      </xdr:nvSpPr>
      <xdr:spPr bwMode="auto">
        <a:xfrm>
          <a:off x="7505700" y="1933575"/>
          <a:ext cx="1266825" cy="190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 - T.INV.2T(0.05, 24)</a:t>
          </a:r>
        </a:p>
      </xdr:txBody>
    </xdr:sp>
    <xdr:clientData/>
  </xdr:twoCellAnchor>
  <xdr:twoCellAnchor>
    <xdr:from>
      <xdr:col>12</xdr:col>
      <xdr:colOff>200024</xdr:colOff>
      <xdr:row>11</xdr:row>
      <xdr:rowOff>47626</xdr:rowOff>
    </xdr:from>
    <xdr:to>
      <xdr:col>13</xdr:col>
      <xdr:colOff>733425</xdr:colOff>
      <xdr:row>12</xdr:row>
      <xdr:rowOff>47625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7AFCABA8-D2C2-436C-A75A-D6560C1344A3}"/>
            </a:ext>
          </a:extLst>
        </xdr:cNvPr>
        <xdr:cNvSpPr txBox="1">
          <a:spLocks noChangeArrowheads="1"/>
        </xdr:cNvSpPr>
      </xdr:nvSpPr>
      <xdr:spPr bwMode="auto">
        <a:xfrm>
          <a:off x="7515224" y="2152651"/>
          <a:ext cx="1257301" cy="190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=T.INV.2T(0.05, 24)</a:t>
          </a:r>
        </a:p>
      </xdr:txBody>
    </xdr:sp>
    <xdr:clientData/>
  </xdr:twoCellAnchor>
  <xdr:twoCellAnchor>
    <xdr:from>
      <xdr:col>12</xdr:col>
      <xdr:colOff>276225</xdr:colOff>
      <xdr:row>15</xdr:row>
      <xdr:rowOff>0</xdr:rowOff>
    </xdr:from>
    <xdr:to>
      <xdr:col>13</xdr:col>
      <xdr:colOff>733425</xdr:colOff>
      <xdr:row>15</xdr:row>
      <xdr:rowOff>190500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AB1873E5-C48E-4321-8F27-1DAADB5D841C}"/>
            </a:ext>
          </a:extLst>
        </xdr:cNvPr>
        <xdr:cNvSpPr txBox="1">
          <a:spLocks noChangeArrowheads="1"/>
        </xdr:cNvSpPr>
      </xdr:nvSpPr>
      <xdr:spPr bwMode="auto">
        <a:xfrm>
          <a:off x="7591425" y="2886075"/>
          <a:ext cx="11811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=T.DIST.2T(1.46, 24)</a:t>
          </a:r>
        </a:p>
      </xdr:txBody>
    </xdr:sp>
    <xdr:clientData/>
  </xdr:twoCellAnchor>
  <xdr:twoCellAnchor editAs="oneCell">
    <xdr:from>
      <xdr:col>16</xdr:col>
      <xdr:colOff>647701</xdr:colOff>
      <xdr:row>19</xdr:row>
      <xdr:rowOff>28576</xdr:rowOff>
    </xdr:from>
    <xdr:to>
      <xdr:col>17</xdr:col>
      <xdr:colOff>466725</xdr:colOff>
      <xdr:row>20</xdr:row>
      <xdr:rowOff>182204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C327B2-5559-4FB7-91B0-B92789748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4201" y="3686176"/>
          <a:ext cx="761999" cy="344128"/>
        </a:xfrm>
        <a:prstGeom prst="rect">
          <a:avLst/>
        </a:prstGeom>
      </xdr:spPr>
    </xdr:pic>
    <xdr:clientData/>
  </xdr:twoCellAnchor>
  <xdr:twoCellAnchor>
    <xdr:from>
      <xdr:col>9</xdr:col>
      <xdr:colOff>457199</xdr:colOff>
      <xdr:row>16</xdr:row>
      <xdr:rowOff>180975</xdr:rowOff>
    </xdr:from>
    <xdr:to>
      <xdr:col>13</xdr:col>
      <xdr:colOff>390525</xdr:colOff>
      <xdr:row>17</xdr:row>
      <xdr:rowOff>171450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D656B55D-108A-47A1-8BEB-9B309D5504CF}"/>
            </a:ext>
          </a:extLst>
        </xdr:cNvPr>
        <xdr:cNvSpPr txBox="1">
          <a:spLocks noChangeArrowheads="1"/>
        </xdr:cNvSpPr>
      </xdr:nvSpPr>
      <xdr:spPr bwMode="auto">
        <a:xfrm>
          <a:off x="5943599" y="3267075"/>
          <a:ext cx="2486026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=172.5 - T.INV.2T(0.05, 24)*15.4/SQRT(25)</a:t>
          </a:r>
        </a:p>
      </xdr:txBody>
    </xdr:sp>
    <xdr:clientData/>
  </xdr:twoCellAnchor>
  <xdr:twoCellAnchor>
    <xdr:from>
      <xdr:col>13</xdr:col>
      <xdr:colOff>466724</xdr:colOff>
      <xdr:row>16</xdr:row>
      <xdr:rowOff>171450</xdr:rowOff>
    </xdr:from>
    <xdr:to>
      <xdr:col>16</xdr:col>
      <xdr:colOff>781049</xdr:colOff>
      <xdr:row>17</xdr:row>
      <xdr:rowOff>171450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09CAC3E7-0F8C-4AC2-8D96-D9FA53EEFA09}"/>
            </a:ext>
          </a:extLst>
        </xdr:cNvPr>
        <xdr:cNvSpPr txBox="1">
          <a:spLocks noChangeArrowheads="1"/>
        </xdr:cNvSpPr>
      </xdr:nvSpPr>
      <xdr:spPr bwMode="auto">
        <a:xfrm>
          <a:off x="8505824" y="3257550"/>
          <a:ext cx="24860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=172.5 + T.INV.2T(0.05, 24)*15.4/SQRT(25)</a:t>
          </a:r>
        </a:p>
      </xdr:txBody>
    </xdr:sp>
    <xdr:clientData/>
  </xdr:twoCellAnchor>
  <xdr:twoCellAnchor>
    <xdr:from>
      <xdr:col>10</xdr:col>
      <xdr:colOff>9524</xdr:colOff>
      <xdr:row>19</xdr:row>
      <xdr:rowOff>19051</xdr:rowOff>
    </xdr:from>
    <xdr:to>
      <xdr:col>13</xdr:col>
      <xdr:colOff>314325</xdr:colOff>
      <xdr:row>20</xdr:row>
      <xdr:rowOff>19051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0606753B-FCAB-4CE3-9E84-7696AA54A70B}"/>
            </a:ext>
          </a:extLst>
        </xdr:cNvPr>
        <xdr:cNvSpPr txBox="1">
          <a:spLocks noChangeArrowheads="1"/>
        </xdr:cNvSpPr>
      </xdr:nvSpPr>
      <xdr:spPr bwMode="auto">
        <a:xfrm>
          <a:off x="6105524" y="3676651"/>
          <a:ext cx="2247901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=172.5 - CONFIDENCE.T(0.05, 15.4, 25)</a:t>
          </a:r>
        </a:p>
      </xdr:txBody>
    </xdr:sp>
    <xdr:clientData/>
  </xdr:twoCellAnchor>
  <xdr:twoCellAnchor>
    <xdr:from>
      <xdr:col>13</xdr:col>
      <xdr:colOff>352425</xdr:colOff>
      <xdr:row>19</xdr:row>
      <xdr:rowOff>19050</xdr:rowOff>
    </xdr:from>
    <xdr:to>
      <xdr:col>16</xdr:col>
      <xdr:colOff>447675</xdr:colOff>
      <xdr:row>20</xdr:row>
      <xdr:rowOff>19050</xdr:rowOff>
    </xdr:to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7AEDCEE6-E8D3-424B-8E2E-5548143A2D5B}"/>
            </a:ext>
          </a:extLst>
        </xdr:cNvPr>
        <xdr:cNvSpPr txBox="1">
          <a:spLocks noChangeArrowheads="1"/>
        </xdr:cNvSpPr>
      </xdr:nvSpPr>
      <xdr:spPr bwMode="auto">
        <a:xfrm>
          <a:off x="8391525" y="3676650"/>
          <a:ext cx="22669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=172.5 + CONFIDENCE.T(0.05, 15.4, 25)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47624</xdr:rowOff>
    </xdr:from>
    <xdr:to>
      <xdr:col>7</xdr:col>
      <xdr:colOff>571500</xdr:colOff>
      <xdr:row>14</xdr:row>
      <xdr:rowOff>177226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3901C-9498-4D14-B8CF-09305F72E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7624"/>
          <a:ext cx="4800600" cy="288232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15</xdr:row>
      <xdr:rowOff>95251</xdr:rowOff>
    </xdr:from>
    <xdr:to>
      <xdr:col>7</xdr:col>
      <xdr:colOff>581025</xdr:colOff>
      <xdr:row>16</xdr:row>
      <xdr:rowOff>117353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6B508-E250-42CD-B4FB-B434840F8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3086101"/>
          <a:ext cx="4810124" cy="21260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16</xdr:row>
      <xdr:rowOff>219075</xdr:rowOff>
    </xdr:from>
    <xdr:to>
      <xdr:col>7</xdr:col>
      <xdr:colOff>593032</xdr:colOff>
      <xdr:row>20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6F2B7-43C0-4FE8-8D5C-2A371CE98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" y="3400425"/>
          <a:ext cx="4822133" cy="676275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38100</xdr:rowOff>
    </xdr:from>
    <xdr:to>
      <xdr:col>13</xdr:col>
      <xdr:colOff>571500</xdr:colOff>
      <xdr:row>3</xdr:row>
      <xdr:rowOff>171289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5BF2C4-8F8E-40FD-B253-2DEEFEB7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9525" y="285750"/>
          <a:ext cx="866775" cy="514189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3</xdr:row>
      <xdr:rowOff>9524</xdr:rowOff>
    </xdr:from>
    <xdr:to>
      <xdr:col>16</xdr:col>
      <xdr:colOff>571500</xdr:colOff>
      <xdr:row>4</xdr:row>
      <xdr:rowOff>38099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3E6ED1F1-A43D-4F93-A784-69659DB8C8DF}"/>
            </a:ext>
          </a:extLst>
        </xdr:cNvPr>
        <xdr:cNvSpPr txBox="1">
          <a:spLocks noChangeArrowheads="1"/>
        </xdr:cNvSpPr>
      </xdr:nvSpPr>
      <xdr:spPr bwMode="auto">
        <a:xfrm>
          <a:off x="9458325" y="638174"/>
          <a:ext cx="11811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=T.DIST.RT(0.55, 24)</a:t>
          </a:r>
        </a:p>
      </xdr:txBody>
    </xdr:sp>
    <xdr:clientData/>
  </xdr:twoCellAnchor>
  <xdr:twoCellAnchor>
    <xdr:from>
      <xdr:col>12</xdr:col>
      <xdr:colOff>76200</xdr:colOff>
      <xdr:row>9</xdr:row>
      <xdr:rowOff>1</xdr:rowOff>
    </xdr:from>
    <xdr:to>
      <xdr:col>13</xdr:col>
      <xdr:colOff>657226</xdr:colOff>
      <xdr:row>10</xdr:row>
      <xdr:rowOff>9525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60AD3590-E749-4338-9F8A-A6D4B00DC0F7}"/>
            </a:ext>
          </a:extLst>
        </xdr:cNvPr>
        <xdr:cNvSpPr txBox="1">
          <a:spLocks noChangeArrowheads="1"/>
        </xdr:cNvSpPr>
      </xdr:nvSpPr>
      <xdr:spPr bwMode="auto">
        <a:xfrm>
          <a:off x="7391400" y="1771651"/>
          <a:ext cx="1190626" cy="2000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=T.INV.2T(2*0.1, 24)</a:t>
          </a:r>
        </a:p>
      </xdr:txBody>
    </xdr:sp>
    <xdr:clientData/>
  </xdr:twoCellAnchor>
  <xdr:twoCellAnchor>
    <xdr:from>
      <xdr:col>13</xdr:col>
      <xdr:colOff>142873</xdr:colOff>
      <xdr:row>13</xdr:row>
      <xdr:rowOff>9525</xdr:rowOff>
    </xdr:from>
    <xdr:to>
      <xdr:col>14</xdr:col>
      <xdr:colOff>695324</xdr:colOff>
      <xdr:row>14</xdr:row>
      <xdr:rowOff>9525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3AE424C2-6FE6-4748-90CF-8D71C15DF563}"/>
            </a:ext>
          </a:extLst>
        </xdr:cNvPr>
        <xdr:cNvSpPr txBox="1">
          <a:spLocks noChangeArrowheads="1"/>
        </xdr:cNvSpPr>
      </xdr:nvSpPr>
      <xdr:spPr bwMode="auto">
        <a:xfrm>
          <a:off x="7858123" y="2562225"/>
          <a:ext cx="1238251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=T.DIST.RT(0.55, 24)</a:t>
          </a:r>
        </a:p>
      </xdr:txBody>
    </xdr:sp>
    <xdr:clientData/>
  </xdr:twoCellAnchor>
  <xdr:twoCellAnchor>
    <xdr:from>
      <xdr:col>10</xdr:col>
      <xdr:colOff>466725</xdr:colOff>
      <xdr:row>14</xdr:row>
      <xdr:rowOff>228600</xdr:rowOff>
    </xdr:from>
    <xdr:to>
      <xdr:col>14</xdr:col>
      <xdr:colOff>428625</xdr:colOff>
      <xdr:row>15</xdr:row>
      <xdr:rowOff>180975</xdr:rowOff>
    </xdr:to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F92240F3-1FBB-4B42-ACC1-462B78580211}"/>
            </a:ext>
          </a:extLst>
        </xdr:cNvPr>
        <xdr:cNvSpPr txBox="1">
          <a:spLocks noChangeArrowheads="1"/>
        </xdr:cNvSpPr>
      </xdr:nvSpPr>
      <xdr:spPr bwMode="auto">
        <a:xfrm>
          <a:off x="6353175" y="2981325"/>
          <a:ext cx="24765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=53.1 - T.INV.2T(2*0.1, 24) * 10 / SQRT(25)</a:t>
          </a:r>
        </a:p>
      </xdr:txBody>
    </xdr:sp>
    <xdr:clientData/>
  </xdr:twoCellAnchor>
  <xdr:twoCellAnchor editAs="oneCell">
    <xdr:from>
      <xdr:col>17</xdr:col>
      <xdr:colOff>247650</xdr:colOff>
      <xdr:row>17</xdr:row>
      <xdr:rowOff>19051</xdr:rowOff>
    </xdr:from>
    <xdr:to>
      <xdr:col>18</xdr:col>
      <xdr:colOff>371475</xdr:colOff>
      <xdr:row>18</xdr:row>
      <xdr:rowOff>162624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CAF002-51EF-43DE-8279-85186D09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8025" y="3448051"/>
          <a:ext cx="733425" cy="334073"/>
        </a:xfrm>
        <a:prstGeom prst="rect">
          <a:avLst/>
        </a:prstGeom>
      </xdr:spPr>
    </xdr:pic>
    <xdr:clientData/>
  </xdr:twoCellAnchor>
  <xdr:twoCellAnchor>
    <xdr:from>
      <xdr:col>11</xdr:col>
      <xdr:colOff>66674</xdr:colOff>
      <xdr:row>17</xdr:row>
      <xdr:rowOff>28575</xdr:rowOff>
    </xdr:from>
    <xdr:to>
      <xdr:col>14</xdr:col>
      <xdr:colOff>314325</xdr:colOff>
      <xdr:row>18</xdr:row>
      <xdr:rowOff>38100</xdr:rowOff>
    </xdr:to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3AC83FA6-9DC2-459E-A107-BCD736E93E03}"/>
            </a:ext>
          </a:extLst>
        </xdr:cNvPr>
        <xdr:cNvSpPr txBox="1">
          <a:spLocks noChangeArrowheads="1"/>
        </xdr:cNvSpPr>
      </xdr:nvSpPr>
      <xdr:spPr bwMode="auto">
        <a:xfrm>
          <a:off x="6562724" y="3448050"/>
          <a:ext cx="2152651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=53.1 - CONFIDENCE.T(2*0.1, 10, 25)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314325</xdr:colOff>
      <xdr:row>1</xdr:row>
      <xdr:rowOff>38100</xdr:rowOff>
    </xdr:from>
    <xdr:to>
      <xdr:col>13</xdr:col>
      <xdr:colOff>571500</xdr:colOff>
      <xdr:row>3</xdr:row>
      <xdr:rowOff>171289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39C547-034E-43B6-B315-4FDA99257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85750"/>
          <a:ext cx="866775" cy="514189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19</xdr:row>
      <xdr:rowOff>28576</xdr:rowOff>
    </xdr:from>
    <xdr:to>
      <xdr:col>19</xdr:col>
      <xdr:colOff>247650</xdr:colOff>
      <xdr:row>20</xdr:row>
      <xdr:rowOff>172149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74FB8D-8E50-4607-A4F9-495278673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9525" y="3857626"/>
          <a:ext cx="733425" cy="334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8</xdr:col>
      <xdr:colOff>8255</xdr:colOff>
      <xdr:row>12</xdr:row>
      <xdr:rowOff>47625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9FD47D-A83E-45AC-8063-ADF5C78C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"/>
          <a:ext cx="4885055" cy="2333625"/>
        </a:xfrm>
        <a:prstGeom prst="rect">
          <a:avLst/>
        </a:prstGeom>
      </xdr:spPr>
    </xdr:pic>
    <xdr:clientData/>
  </xdr:twoCellAnchor>
  <xdr:twoCellAnchor>
    <xdr:from>
      <xdr:col>15</xdr:col>
      <xdr:colOff>28574</xdr:colOff>
      <xdr:row>3</xdr:row>
      <xdr:rowOff>0</xdr:rowOff>
    </xdr:from>
    <xdr:to>
      <xdr:col>16</xdr:col>
      <xdr:colOff>657224</xdr:colOff>
      <xdr:row>4</xdr:row>
      <xdr:rowOff>9525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67A53343-2E4E-4655-885C-C156F72AB108}"/>
            </a:ext>
          </a:extLst>
        </xdr:cNvPr>
        <xdr:cNvSpPr txBox="1">
          <a:spLocks noChangeArrowheads="1"/>
        </xdr:cNvSpPr>
      </xdr:nvSpPr>
      <xdr:spPr bwMode="auto">
        <a:xfrm>
          <a:off x="9191624" y="628650"/>
          <a:ext cx="13239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=T.DIST(-3.1455, 24, 1)</a:t>
          </a:r>
        </a:p>
      </xdr:txBody>
    </xdr:sp>
    <xdr:clientData/>
  </xdr:twoCellAnchor>
  <xdr:twoCellAnchor>
    <xdr:from>
      <xdr:col>16</xdr:col>
      <xdr:colOff>695325</xdr:colOff>
      <xdr:row>3</xdr:row>
      <xdr:rowOff>0</xdr:rowOff>
    </xdr:from>
    <xdr:to>
      <xdr:col>20</xdr:col>
      <xdr:colOff>47625</xdr:colOff>
      <xdr:row>4</xdr:row>
      <xdr:rowOff>9525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15C99034-893F-4103-AB1F-5596DFAE1168}"/>
            </a:ext>
          </a:extLst>
        </xdr:cNvPr>
        <xdr:cNvSpPr txBox="1">
          <a:spLocks noChangeArrowheads="1"/>
        </xdr:cNvSpPr>
      </xdr:nvSpPr>
      <xdr:spPr bwMode="auto">
        <a:xfrm>
          <a:off x="10639425" y="628650"/>
          <a:ext cx="17335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=T.DIST.RT(ABS(-3.1455), 24)</a:t>
          </a:r>
        </a:p>
      </xdr:txBody>
    </xdr:sp>
    <xdr:clientData/>
  </xdr:twoCellAnchor>
  <xdr:twoCellAnchor>
    <xdr:from>
      <xdr:col>12</xdr:col>
      <xdr:colOff>171450</xdr:colOff>
      <xdr:row>9</xdr:row>
      <xdr:rowOff>0</xdr:rowOff>
    </xdr:from>
    <xdr:to>
      <xdr:col>13</xdr:col>
      <xdr:colOff>533400</xdr:colOff>
      <xdr:row>9</xdr:row>
      <xdr:rowOff>180975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48F04FA4-7641-42C1-AD2E-2EFB97246124}"/>
            </a:ext>
          </a:extLst>
        </xdr:cNvPr>
        <xdr:cNvSpPr txBox="1">
          <a:spLocks noChangeArrowheads="1"/>
        </xdr:cNvSpPr>
      </xdr:nvSpPr>
      <xdr:spPr bwMode="auto">
        <a:xfrm>
          <a:off x="7277100" y="1771650"/>
          <a:ext cx="9715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=T.INV(0.05, 24)</a:t>
          </a:r>
        </a:p>
      </xdr:txBody>
    </xdr:sp>
    <xdr:clientData/>
  </xdr:twoCellAnchor>
  <xdr:twoCellAnchor>
    <xdr:from>
      <xdr:col>12</xdr:col>
      <xdr:colOff>28574</xdr:colOff>
      <xdr:row>10</xdr:row>
      <xdr:rowOff>19050</xdr:rowOff>
    </xdr:from>
    <xdr:to>
      <xdr:col>14</xdr:col>
      <xdr:colOff>123825</xdr:colOff>
      <xdr:row>11</xdr:row>
      <xdr:rowOff>28575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8AAF51B3-06B4-42E6-989B-27B8BF9428E8}"/>
            </a:ext>
          </a:extLst>
        </xdr:cNvPr>
        <xdr:cNvSpPr txBox="1">
          <a:spLocks noChangeArrowheads="1"/>
        </xdr:cNvSpPr>
      </xdr:nvSpPr>
      <xdr:spPr bwMode="auto">
        <a:xfrm>
          <a:off x="7134224" y="1981200"/>
          <a:ext cx="1390651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 - T.INV.2T(2*0.05, 24)</a:t>
          </a:r>
        </a:p>
      </xdr:txBody>
    </xdr:sp>
    <xdr:clientData/>
  </xdr:twoCellAnchor>
  <xdr:twoCellAnchor>
    <xdr:from>
      <xdr:col>13</xdr:col>
      <xdr:colOff>57150</xdr:colOff>
      <xdr:row>14</xdr:row>
      <xdr:rowOff>9525</xdr:rowOff>
    </xdr:from>
    <xdr:to>
      <xdr:col>14</xdr:col>
      <xdr:colOff>723900</xdr:colOff>
      <xdr:row>15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A6A49FA-0F6A-4154-BBEC-C3C966C78DC9}"/>
            </a:ext>
          </a:extLst>
        </xdr:cNvPr>
        <xdr:cNvSpPr txBox="1">
          <a:spLocks noChangeArrowheads="1"/>
        </xdr:cNvSpPr>
      </xdr:nvSpPr>
      <xdr:spPr bwMode="auto">
        <a:xfrm>
          <a:off x="7772400" y="2752725"/>
          <a:ext cx="13525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=T.DIST(-3.1455, 24, 1)</a:t>
          </a:r>
        </a:p>
      </xdr:txBody>
    </xdr:sp>
    <xdr:clientData/>
  </xdr:twoCellAnchor>
  <xdr:twoCellAnchor>
    <xdr:from>
      <xdr:col>12</xdr:col>
      <xdr:colOff>238125</xdr:colOff>
      <xdr:row>15</xdr:row>
      <xdr:rowOff>19049</xdr:rowOff>
    </xdr:from>
    <xdr:to>
      <xdr:col>14</xdr:col>
      <xdr:colOff>619125</xdr:colOff>
      <xdr:row>15</xdr:row>
      <xdr:rowOff>200025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C1AB76EC-87A6-4704-BEAE-6853A02EB37B}"/>
            </a:ext>
          </a:extLst>
        </xdr:cNvPr>
        <xdr:cNvSpPr txBox="1">
          <a:spLocks noChangeArrowheads="1"/>
        </xdr:cNvSpPr>
      </xdr:nvSpPr>
      <xdr:spPr bwMode="auto">
        <a:xfrm>
          <a:off x="7343775" y="2952749"/>
          <a:ext cx="1676400" cy="1809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=T.DIST.RT(ABS(-3.1455), 24)</a:t>
          </a:r>
        </a:p>
      </xdr:txBody>
    </xdr:sp>
    <xdr:clientData/>
  </xdr:twoCellAnchor>
  <xdr:twoCellAnchor>
    <xdr:from>
      <xdr:col>14</xdr:col>
      <xdr:colOff>409574</xdr:colOff>
      <xdr:row>16</xdr:row>
      <xdr:rowOff>228600</xdr:rowOff>
    </xdr:from>
    <xdr:to>
      <xdr:col>18</xdr:col>
      <xdr:colOff>161925</xdr:colOff>
      <xdr:row>17</xdr:row>
      <xdr:rowOff>180975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D00D504-C5E4-4070-82F4-782A835E4DD9}"/>
            </a:ext>
          </a:extLst>
        </xdr:cNvPr>
        <xdr:cNvSpPr txBox="1">
          <a:spLocks noChangeArrowheads="1"/>
        </xdr:cNvSpPr>
      </xdr:nvSpPr>
      <xdr:spPr bwMode="auto">
        <a:xfrm>
          <a:off x="8896349" y="3390900"/>
          <a:ext cx="2581276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=170.8 + T.INV(1-0.05, 24) * 21.3 / SQRT(25)</a:t>
          </a:r>
        </a:p>
      </xdr:txBody>
    </xdr:sp>
    <xdr:clientData/>
  </xdr:twoCellAnchor>
  <xdr:twoCellAnchor>
    <xdr:from>
      <xdr:col>14</xdr:col>
      <xdr:colOff>409574</xdr:colOff>
      <xdr:row>19</xdr:row>
      <xdr:rowOff>9525</xdr:rowOff>
    </xdr:from>
    <xdr:to>
      <xdr:col>17</xdr:col>
      <xdr:colOff>600074</xdr:colOff>
      <xdr:row>20</xdr:row>
      <xdr:rowOff>9525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A3D914B-2215-4BE2-936F-112C38AA09F6}"/>
            </a:ext>
          </a:extLst>
        </xdr:cNvPr>
        <xdr:cNvSpPr txBox="1">
          <a:spLocks noChangeArrowheads="1"/>
        </xdr:cNvSpPr>
      </xdr:nvSpPr>
      <xdr:spPr bwMode="auto">
        <a:xfrm>
          <a:off x="8896349" y="3838575"/>
          <a:ext cx="24098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=170.8 + CONFIDENCE.T(2*0.05, 21.3, 25)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27C4-EF0D-4430-8B46-0C03DA385FAC}">
  <dimension ref="A7:H19"/>
  <sheetViews>
    <sheetView workbookViewId="0">
      <selection activeCell="E7" sqref="E7:G7"/>
    </sheetView>
  </sheetViews>
  <sheetFormatPr defaultRowHeight="15" x14ac:dyDescent="0.25"/>
  <cols>
    <col min="2" max="2" width="12.42578125" bestFit="1" customWidth="1"/>
    <col min="3" max="3" width="11.28515625" customWidth="1"/>
    <col min="5" max="6" width="12.42578125" bestFit="1" customWidth="1"/>
  </cols>
  <sheetData>
    <row r="7" spans="1:8" x14ac:dyDescent="0.25">
      <c r="B7" s="1" t="s">
        <v>0</v>
      </c>
      <c r="C7" s="2">
        <v>25</v>
      </c>
      <c r="E7" s="73" t="s">
        <v>3</v>
      </c>
      <c r="F7" s="73"/>
      <c r="G7" s="73"/>
    </row>
    <row r="8" spans="1:8" x14ac:dyDescent="0.25">
      <c r="B8" s="1" t="s">
        <v>1</v>
      </c>
      <c r="C8" s="2">
        <v>50</v>
      </c>
      <c r="E8" s="3" t="s">
        <v>4</v>
      </c>
      <c r="F8" s="4">
        <v>0.05</v>
      </c>
    </row>
    <row r="9" spans="1:8" x14ac:dyDescent="0.25">
      <c r="B9" s="1" t="s">
        <v>2</v>
      </c>
      <c r="C9" s="2">
        <v>8</v>
      </c>
      <c r="E9" s="3" t="s">
        <v>26</v>
      </c>
      <c r="F9" s="4">
        <v>2.5000000000000001E-2</v>
      </c>
      <c r="G9" s="4">
        <f>1-F9</f>
        <v>0.97499999999999998</v>
      </c>
    </row>
    <row r="10" spans="1:8" x14ac:dyDescent="0.25">
      <c r="A10" s="5" t="s">
        <v>6</v>
      </c>
      <c r="B10" s="1" t="s">
        <v>5</v>
      </c>
      <c r="C10" s="2">
        <f>C7-1</f>
        <v>24</v>
      </c>
      <c r="E10" s="3" t="s">
        <v>7</v>
      </c>
      <c r="F10" s="4">
        <v>2.0640000000000001</v>
      </c>
      <c r="G10" s="4" t="s">
        <v>8</v>
      </c>
      <c r="H10" s="3" t="s">
        <v>27</v>
      </c>
    </row>
    <row r="11" spans="1:8" x14ac:dyDescent="0.25">
      <c r="F11" s="4">
        <f>_xlfn.T.INV.2T(0.05, 24)</f>
        <v>2.0638985616280254</v>
      </c>
      <c r="G11" s="4" t="s">
        <v>8</v>
      </c>
      <c r="H11" s="3" t="s">
        <v>27</v>
      </c>
    </row>
    <row r="13" spans="1:8" x14ac:dyDescent="0.25">
      <c r="E13" s="7">
        <f>50-_xlfn.CONFIDENCE.T(0.05,8,25)</f>
        <v>46.697762301395159</v>
      </c>
    </row>
    <row r="14" spans="1:8" x14ac:dyDescent="0.25">
      <c r="E14" s="7">
        <f>50+_xlfn.CONFIDENCE.T(0.05,8,25)</f>
        <v>53.302237698604841</v>
      </c>
    </row>
    <row r="16" spans="1:8" x14ac:dyDescent="0.25">
      <c r="B16" s="6"/>
      <c r="E16" s="7">
        <f>50 - _xlfn.T.INV.2T(0.05, 24) * 8 /SQRT(25)</f>
        <v>46.697762301395159</v>
      </c>
    </row>
    <row r="17" spans="3:5" x14ac:dyDescent="0.25">
      <c r="E17" s="7">
        <f>50 + _xlfn.T.INV.2T(0.05, 24) * 8 /SQRT(25)</f>
        <v>53.302237698604841</v>
      </c>
    </row>
    <row r="19" spans="3:5" x14ac:dyDescent="0.25">
      <c r="C19" s="8" t="str">
        <f>ROUND(E13,3)&amp;" &lt;="</f>
        <v>46.698 &lt;=</v>
      </c>
      <c r="D19" s="9">
        <f>C8</f>
        <v>50</v>
      </c>
      <c r="E19" s="10" t="str">
        <f>"&lt;= "&amp;ROUND(E14,3)</f>
        <v>&lt;= 53.302</v>
      </c>
    </row>
  </sheetData>
  <mergeCells count="1">
    <mergeCell ref="E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37BC-1704-4143-A479-996F1F7DAC19}">
  <dimension ref="I1:R21"/>
  <sheetViews>
    <sheetView workbookViewId="0">
      <selection activeCell="Q14" sqref="Q14"/>
    </sheetView>
  </sheetViews>
  <sheetFormatPr defaultRowHeight="15" x14ac:dyDescent="0.25"/>
  <cols>
    <col min="12" max="12" width="12.42578125" bestFit="1" customWidth="1"/>
    <col min="13" max="13" width="10.7109375" customWidth="1"/>
    <col min="14" max="14" width="12" customWidth="1"/>
    <col min="15" max="15" width="11.7109375" bestFit="1" customWidth="1"/>
    <col min="16" max="16" width="12.85546875" customWidth="1"/>
    <col min="17" max="17" width="11.7109375" customWidth="1"/>
  </cols>
  <sheetData>
    <row r="1" spans="9:18" ht="19.5" thickBot="1" x14ac:dyDescent="0.3">
      <c r="I1" s="77" t="s">
        <v>36</v>
      </c>
      <c r="J1" s="78"/>
      <c r="K1" s="78"/>
      <c r="L1" s="78"/>
      <c r="M1" s="79"/>
    </row>
    <row r="2" spans="9:18" x14ac:dyDescent="0.25">
      <c r="I2" s="47" t="s">
        <v>19</v>
      </c>
      <c r="J2" s="48">
        <v>30</v>
      </c>
    </row>
    <row r="3" spans="9:18" x14ac:dyDescent="0.25">
      <c r="I3" s="1" t="s">
        <v>20</v>
      </c>
      <c r="J3" s="2">
        <v>30</v>
      </c>
      <c r="N3" s="13" t="s">
        <v>33</v>
      </c>
      <c r="O3" s="76" t="s">
        <v>33</v>
      </c>
      <c r="P3" s="76"/>
    </row>
    <row r="4" spans="9:18" x14ac:dyDescent="0.25">
      <c r="I4" s="1" t="s">
        <v>9</v>
      </c>
      <c r="J4" s="2">
        <v>29.84</v>
      </c>
      <c r="N4" s="14" t="s">
        <v>11</v>
      </c>
    </row>
    <row r="5" spans="9:18" x14ac:dyDescent="0.25">
      <c r="I5" s="1" t="s">
        <v>0</v>
      </c>
      <c r="J5" s="2">
        <v>100</v>
      </c>
      <c r="L5" s="13" t="s">
        <v>14</v>
      </c>
      <c r="M5" s="4">
        <f>(J4-J2) / (J6 / SQRT(J5))</f>
        <v>-2.0000000000000018</v>
      </c>
      <c r="N5" s="4">
        <v>2.2800000000000001E-2</v>
      </c>
      <c r="O5" s="80">
        <f>_xlfn.NORM.S.DIST(-2,TRUE)</f>
        <v>2.2750131948179191E-2</v>
      </c>
      <c r="P5" s="80"/>
    </row>
    <row r="6" spans="9:18" x14ac:dyDescent="0.25">
      <c r="I6" s="1" t="s">
        <v>10</v>
      </c>
      <c r="J6" s="2">
        <v>0.8</v>
      </c>
    </row>
    <row r="7" spans="9:18" x14ac:dyDescent="0.25">
      <c r="L7" s="73" t="s">
        <v>3</v>
      </c>
      <c r="M7" s="73"/>
      <c r="N7" s="73"/>
    </row>
    <row r="8" spans="9:18" x14ac:dyDescent="0.25">
      <c r="L8" s="3" t="s">
        <v>4</v>
      </c>
      <c r="M8" s="4">
        <v>0.05</v>
      </c>
      <c r="P8" s="49" t="s">
        <v>38</v>
      </c>
    </row>
    <row r="9" spans="9:18" x14ac:dyDescent="0.25">
      <c r="L9" s="3" t="s">
        <v>26</v>
      </c>
      <c r="M9" s="4">
        <v>2.5000000000000001E-2</v>
      </c>
      <c r="N9" s="4">
        <v>-1.96</v>
      </c>
      <c r="O9" s="4" t="s">
        <v>28</v>
      </c>
      <c r="P9" s="4" t="s">
        <v>13</v>
      </c>
      <c r="Q9" s="16" t="s">
        <v>11</v>
      </c>
    </row>
    <row r="10" spans="9:18" x14ac:dyDescent="0.25">
      <c r="L10" s="3" t="s">
        <v>26</v>
      </c>
      <c r="M10" s="4">
        <f>1-M9</f>
        <v>0.97499999999999998</v>
      </c>
      <c r="N10" s="4">
        <v>1.96</v>
      </c>
      <c r="O10" s="4" t="s">
        <v>28</v>
      </c>
      <c r="P10" s="4" t="s">
        <v>13</v>
      </c>
      <c r="Q10" s="16" t="s">
        <v>11</v>
      </c>
    </row>
    <row r="11" spans="9:18" x14ac:dyDescent="0.25">
      <c r="N11" s="17">
        <f>_xlfn.NORM.S.INV(0.025)</f>
        <v>-1.9599639845400538</v>
      </c>
      <c r="O11" s="4" t="s">
        <v>28</v>
      </c>
      <c r="P11" s="4" t="s">
        <v>13</v>
      </c>
    </row>
    <row r="12" spans="9:18" x14ac:dyDescent="0.25">
      <c r="N12" s="17">
        <f>_xlfn.NORM.S.INV(0.975)</f>
        <v>1.9599639845400536</v>
      </c>
      <c r="O12" s="4" t="s">
        <v>28</v>
      </c>
      <c r="P12" s="4" t="s">
        <v>13</v>
      </c>
    </row>
    <row r="13" spans="9:18" ht="15.75" thickBot="1" x14ac:dyDescent="0.3"/>
    <row r="14" spans="9:18" ht="15.75" thickBot="1" x14ac:dyDescent="0.3">
      <c r="I14" s="81" t="s">
        <v>15</v>
      </c>
      <c r="J14" s="82"/>
      <c r="K14" s="22"/>
      <c r="L14" s="23" t="s">
        <v>16</v>
      </c>
      <c r="M14" s="28" t="str">
        <f>M5&amp;"    &lt;"</f>
        <v>-2    &lt;</v>
      </c>
      <c r="N14" s="24">
        <f>ROUND(N11,3)</f>
        <v>-1.96</v>
      </c>
      <c r="O14" s="29" t="str">
        <f>"&lt;    "&amp;ROUND(N12,3)</f>
        <v>&lt;    1.96</v>
      </c>
      <c r="P14" s="30" t="s">
        <v>17</v>
      </c>
      <c r="Q14" s="27" t="s">
        <v>18</v>
      </c>
    </row>
    <row r="15" spans="9:18" x14ac:dyDescent="0.25">
      <c r="I15" s="83" t="s">
        <v>21</v>
      </c>
      <c r="J15" s="84"/>
      <c r="K15" s="22"/>
      <c r="L15" s="23" t="s">
        <v>22</v>
      </c>
      <c r="M15" s="46" t="s">
        <v>32</v>
      </c>
      <c r="N15" s="24" t="s">
        <v>11</v>
      </c>
      <c r="O15" s="24">
        <f>0.0228*2</f>
        <v>4.5600000000000002E-2</v>
      </c>
      <c r="P15" s="24" t="s">
        <v>51</v>
      </c>
      <c r="Q15" s="25" t="s">
        <v>23</v>
      </c>
      <c r="R15" s="27" t="s">
        <v>18</v>
      </c>
    </row>
    <row r="16" spans="9:18" ht="15.75" thickBot="1" x14ac:dyDescent="0.3">
      <c r="I16" s="85"/>
      <c r="J16" s="86"/>
      <c r="K16" s="31"/>
      <c r="L16" s="12" t="s">
        <v>22</v>
      </c>
      <c r="M16" s="31"/>
      <c r="N16" s="31"/>
      <c r="O16" s="33">
        <f>2*_xlfn.NORM.S.DIST(-2,TRUE)</f>
        <v>4.5500263896358382E-2</v>
      </c>
      <c r="P16" s="32" t="s">
        <v>51</v>
      </c>
      <c r="Q16" s="4" t="s">
        <v>23</v>
      </c>
      <c r="R16" s="20" t="s">
        <v>18</v>
      </c>
    </row>
    <row r="17" spans="9:18" x14ac:dyDescent="0.25">
      <c r="I17" s="81" t="s">
        <v>24</v>
      </c>
      <c r="J17" s="82"/>
      <c r="K17" s="87" t="s">
        <v>30</v>
      </c>
      <c r="L17" s="87"/>
      <c r="M17" s="41">
        <f>J4 - _xlfn.NORM.S.INV(0.025)*J6/SQRT(J5)</f>
        <v>29.996797118763205</v>
      </c>
      <c r="N17" s="43" t="s">
        <v>25</v>
      </c>
      <c r="O17" s="41">
        <f>J4 + _xlfn.NORM.S.INV(0.975)*J6/SQRT(J5)</f>
        <v>29.996797118763205</v>
      </c>
      <c r="P17" s="22"/>
      <c r="Q17" s="25" t="s">
        <v>29</v>
      </c>
      <c r="R17" s="27" t="s">
        <v>18</v>
      </c>
    </row>
    <row r="18" spans="9:18" ht="19.5" customHeight="1" x14ac:dyDescent="0.25">
      <c r="I18" s="11"/>
      <c r="J18" s="12"/>
      <c r="K18" s="12"/>
      <c r="L18" s="12"/>
      <c r="M18" s="12"/>
      <c r="N18" s="12"/>
      <c r="O18" s="12"/>
      <c r="P18" s="31"/>
      <c r="Q18" s="4"/>
      <c r="R18" s="20"/>
    </row>
    <row r="19" spans="9:18" x14ac:dyDescent="0.25">
      <c r="I19" s="74" t="s">
        <v>24</v>
      </c>
      <c r="J19" s="75"/>
      <c r="K19" s="76" t="s">
        <v>30</v>
      </c>
      <c r="L19" s="76"/>
      <c r="M19" s="41">
        <f>29.84 - _xlfn.CONFIDENCE.NORM(0.05, 0.8, 100)</f>
        <v>29.683202881236795</v>
      </c>
      <c r="N19" s="43" t="s">
        <v>25</v>
      </c>
      <c r="O19" s="42">
        <f>29.84 + _xlfn.CONFIDENCE.NORM(0.05, 0.8, 100)</f>
        <v>29.996797118763205</v>
      </c>
      <c r="P19" s="31"/>
      <c r="Q19" s="44" t="s">
        <v>29</v>
      </c>
      <c r="R19" s="20" t="s">
        <v>18</v>
      </c>
    </row>
    <row r="20" spans="9:18" x14ac:dyDescent="0.25">
      <c r="I20" s="34"/>
      <c r="J20" s="31"/>
      <c r="K20" s="31"/>
      <c r="L20" s="31"/>
      <c r="M20" s="31"/>
      <c r="N20" s="31"/>
      <c r="O20" s="31"/>
      <c r="P20" s="31"/>
      <c r="Q20" s="31"/>
      <c r="R20" s="37"/>
    </row>
    <row r="21" spans="9:18" ht="15.75" thickBot="1" x14ac:dyDescent="0.3">
      <c r="I21" s="38"/>
      <c r="J21" s="26"/>
      <c r="K21" s="26"/>
      <c r="L21" s="26"/>
      <c r="M21" s="26"/>
      <c r="N21" s="26"/>
      <c r="O21" s="26"/>
      <c r="P21" s="26"/>
      <c r="Q21" s="26"/>
      <c r="R21" s="39"/>
    </row>
  </sheetData>
  <mergeCells count="10">
    <mergeCell ref="I19:J19"/>
    <mergeCell ref="K19:L19"/>
    <mergeCell ref="L7:N7"/>
    <mergeCell ref="O3:P3"/>
    <mergeCell ref="I1:M1"/>
    <mergeCell ref="O5:P5"/>
    <mergeCell ref="I14:J14"/>
    <mergeCell ref="I15:J16"/>
    <mergeCell ref="K17:L17"/>
    <mergeCell ref="I17:J17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F597-A894-4E52-89DB-C1E6624578DE}">
  <dimension ref="I1:S21"/>
  <sheetViews>
    <sheetView workbookViewId="0">
      <selection activeCell="O25" sqref="O25"/>
    </sheetView>
  </sheetViews>
  <sheetFormatPr defaultRowHeight="15" x14ac:dyDescent="0.25"/>
  <cols>
    <col min="9" max="9" width="7.42578125" customWidth="1"/>
    <col min="13" max="13" width="10.85546875" customWidth="1"/>
    <col min="14" max="14" width="11.7109375" bestFit="1" customWidth="1"/>
    <col min="15" max="15" width="11.7109375" customWidth="1"/>
    <col min="17" max="17" width="14.140625" bestFit="1" customWidth="1"/>
    <col min="18" max="18" width="11.42578125" bestFit="1" customWidth="1"/>
    <col min="19" max="19" width="7.7109375" customWidth="1"/>
  </cols>
  <sheetData>
    <row r="1" spans="9:19" ht="19.5" customHeight="1" thickBot="1" x14ac:dyDescent="0.3">
      <c r="J1" s="77" t="s">
        <v>37</v>
      </c>
      <c r="K1" s="78"/>
      <c r="L1" s="78"/>
      <c r="M1" s="78"/>
      <c r="N1" s="79"/>
    </row>
    <row r="2" spans="9:19" x14ac:dyDescent="0.25">
      <c r="J2" s="47" t="s">
        <v>19</v>
      </c>
      <c r="K2" s="48">
        <v>168</v>
      </c>
      <c r="O2" s="50" t="s">
        <v>22</v>
      </c>
    </row>
    <row r="3" spans="9:19" x14ac:dyDescent="0.25">
      <c r="J3" s="1" t="s">
        <v>20</v>
      </c>
      <c r="K3" s="2">
        <v>168</v>
      </c>
      <c r="O3" s="50" t="s">
        <v>34</v>
      </c>
      <c r="P3" s="76" t="s">
        <v>35</v>
      </c>
      <c r="Q3" s="76"/>
    </row>
    <row r="4" spans="9:19" x14ac:dyDescent="0.25">
      <c r="J4" s="1" t="s">
        <v>9</v>
      </c>
      <c r="K4" s="2">
        <v>172.5</v>
      </c>
      <c r="O4" s="14" t="s">
        <v>12</v>
      </c>
    </row>
    <row r="5" spans="9:19" x14ac:dyDescent="0.25">
      <c r="J5" s="1" t="s">
        <v>0</v>
      </c>
      <c r="K5" s="2">
        <v>25</v>
      </c>
      <c r="M5" s="13" t="s">
        <v>31</v>
      </c>
      <c r="N5" s="45">
        <f>(K4-K2) / (K6 / SQRT(K5))</f>
        <v>1.4610389610389609</v>
      </c>
      <c r="O5" s="4">
        <v>0.1573</v>
      </c>
      <c r="P5" s="80">
        <f>_xlfn.T.DIST.2T(1.46, 24)</f>
        <v>0.15725736054406439</v>
      </c>
      <c r="Q5" s="80"/>
    </row>
    <row r="6" spans="9:19" x14ac:dyDescent="0.25">
      <c r="J6" s="1" t="s">
        <v>2</v>
      </c>
      <c r="K6" s="2">
        <v>15.4</v>
      </c>
    </row>
    <row r="7" spans="9:19" x14ac:dyDescent="0.25">
      <c r="M7" s="73" t="s">
        <v>3</v>
      </c>
      <c r="N7" s="73"/>
      <c r="O7" s="73"/>
    </row>
    <row r="8" spans="9:19" x14ac:dyDescent="0.25">
      <c r="I8" s="2" t="s">
        <v>6</v>
      </c>
      <c r="J8" s="1" t="s">
        <v>5</v>
      </c>
      <c r="K8" s="2">
        <f>K5-1</f>
        <v>24</v>
      </c>
      <c r="M8" s="3" t="s">
        <v>4</v>
      </c>
      <c r="N8" s="4">
        <v>0.05</v>
      </c>
      <c r="Q8" s="49" t="s">
        <v>39</v>
      </c>
    </row>
    <row r="9" spans="9:19" x14ac:dyDescent="0.25">
      <c r="M9" s="3" t="s">
        <v>26</v>
      </c>
      <c r="N9" s="4">
        <v>2.5000000000000001E-2</v>
      </c>
      <c r="O9" s="4">
        <v>-2.0640000000000001</v>
      </c>
      <c r="P9" s="4" t="s">
        <v>27</v>
      </c>
      <c r="Q9" s="4" t="s">
        <v>8</v>
      </c>
      <c r="R9" s="16" t="s">
        <v>12</v>
      </c>
    </row>
    <row r="10" spans="9:19" x14ac:dyDescent="0.25">
      <c r="M10" s="3" t="s">
        <v>26</v>
      </c>
      <c r="N10" s="4">
        <f>1-N9</f>
        <v>0.97499999999999998</v>
      </c>
      <c r="O10" s="4">
        <v>2.0640000000000001</v>
      </c>
      <c r="P10" s="4" t="s">
        <v>27</v>
      </c>
      <c r="Q10" s="4" t="s">
        <v>8</v>
      </c>
      <c r="R10" s="16" t="s">
        <v>12</v>
      </c>
    </row>
    <row r="11" spans="9:19" x14ac:dyDescent="0.25">
      <c r="K11" s="88" t="s">
        <v>40</v>
      </c>
      <c r="L11" s="88"/>
      <c r="O11" s="7">
        <f xml:space="preserve"> - _xlfn.T.INV.2T(0.05, 24)</f>
        <v>-2.0638985616280254</v>
      </c>
      <c r="P11" s="4" t="s">
        <v>27</v>
      </c>
      <c r="Q11" s="4" t="s">
        <v>8</v>
      </c>
    </row>
    <row r="12" spans="9:19" x14ac:dyDescent="0.25">
      <c r="K12" s="88" t="s">
        <v>41</v>
      </c>
      <c r="L12" s="88"/>
      <c r="O12" s="7">
        <f>_xlfn.T.INV.2T(0.05, 24)</f>
        <v>2.0638985616280254</v>
      </c>
      <c r="P12" s="4" t="s">
        <v>27</v>
      </c>
      <c r="Q12" s="4" t="s">
        <v>8</v>
      </c>
    </row>
    <row r="13" spans="9:19" ht="15.75" thickBot="1" x14ac:dyDescent="0.3"/>
    <row r="14" spans="9:19" ht="15.75" thickBot="1" x14ac:dyDescent="0.3">
      <c r="I14" s="81" t="s">
        <v>15</v>
      </c>
      <c r="J14" s="82"/>
      <c r="K14" s="22"/>
      <c r="L14" s="23" t="s">
        <v>42</v>
      </c>
      <c r="M14" s="52">
        <f>O11</f>
        <v>-2.0638985616280254</v>
      </c>
      <c r="N14" s="24" t="str">
        <f>"&lt;   "&amp;ROUND(N5, 2)&amp;"   &lt;"</f>
        <v>&lt;   1.46   &lt;</v>
      </c>
      <c r="O14" s="51">
        <f>O12</f>
        <v>2.0638985616280254</v>
      </c>
      <c r="P14" s="89" t="s">
        <v>43</v>
      </c>
      <c r="Q14" s="90"/>
    </row>
    <row r="15" spans="9:19" x14ac:dyDescent="0.25">
      <c r="I15" s="83" t="s">
        <v>21</v>
      </c>
      <c r="J15" s="84"/>
      <c r="K15" s="22"/>
      <c r="L15" s="23" t="s">
        <v>22</v>
      </c>
      <c r="M15" s="23" t="s">
        <v>34</v>
      </c>
      <c r="N15" s="24" t="s">
        <v>12</v>
      </c>
      <c r="O15" s="24">
        <v>0.1573</v>
      </c>
      <c r="P15" s="24" t="s">
        <v>52</v>
      </c>
      <c r="Q15" s="25" t="s">
        <v>23</v>
      </c>
      <c r="R15" s="93" t="s">
        <v>43</v>
      </c>
      <c r="S15" s="94"/>
    </row>
    <row r="16" spans="9:19" ht="15.75" thickBot="1" x14ac:dyDescent="0.3">
      <c r="I16" s="85"/>
      <c r="J16" s="86"/>
      <c r="K16" s="31"/>
      <c r="L16" s="12" t="s">
        <v>22</v>
      </c>
      <c r="M16" s="31"/>
      <c r="N16" s="31"/>
      <c r="O16" s="33">
        <f>_xlfn.T.DIST.2T(1.46, 24)</f>
        <v>0.15725736054406439</v>
      </c>
      <c r="P16" s="32" t="s">
        <v>52</v>
      </c>
      <c r="Q16" s="4" t="s">
        <v>23</v>
      </c>
      <c r="R16" s="95" t="s">
        <v>43</v>
      </c>
      <c r="S16" s="96"/>
    </row>
    <row r="17" spans="9:19" x14ac:dyDescent="0.25">
      <c r="I17" s="81" t="s">
        <v>24</v>
      </c>
      <c r="J17" s="82"/>
      <c r="K17" s="87" t="s">
        <v>44</v>
      </c>
      <c r="L17" s="87"/>
      <c r="M17" s="36">
        <f>172.5 - _xlfn.T.INV.2T(0.05, 24)*15.4/SQRT(25)</f>
        <v>166.14319243018568</v>
      </c>
      <c r="N17" s="28" t="s">
        <v>45</v>
      </c>
      <c r="O17" s="36">
        <f>172.5 + _xlfn.T.INV.2T(0.05, 24)*15.4/SQRT(25)</f>
        <v>178.85680756981432</v>
      </c>
      <c r="P17" s="22"/>
      <c r="Q17" s="25" t="s">
        <v>29</v>
      </c>
      <c r="R17" s="89" t="s">
        <v>43</v>
      </c>
      <c r="S17" s="90"/>
    </row>
    <row r="18" spans="9:19" x14ac:dyDescent="0.25">
      <c r="I18" s="11"/>
      <c r="J18" s="12"/>
      <c r="K18" s="12"/>
      <c r="L18" s="12"/>
      <c r="M18" s="12"/>
      <c r="N18" s="12"/>
      <c r="O18" s="12"/>
      <c r="P18" s="31"/>
      <c r="Q18" s="4"/>
      <c r="R18" s="4"/>
      <c r="S18" s="20"/>
    </row>
    <row r="19" spans="9:19" x14ac:dyDescent="0.25">
      <c r="I19" s="74" t="s">
        <v>24</v>
      </c>
      <c r="J19" s="75"/>
      <c r="K19" s="76" t="s">
        <v>44</v>
      </c>
      <c r="L19" s="76"/>
      <c r="M19" s="41">
        <f>172.5 - _xlfn.CONFIDENCE.T(0.05, 15.4, 25)</f>
        <v>166.14319243018568</v>
      </c>
      <c r="N19" s="43" t="s">
        <v>45</v>
      </c>
      <c r="O19" s="42">
        <f>172.5 + _xlfn.CONFIDENCE.T(0.05, 15.4, 25)</f>
        <v>178.85680756981432</v>
      </c>
      <c r="P19" s="31"/>
      <c r="Q19" s="44" t="s">
        <v>29</v>
      </c>
      <c r="R19" s="91" t="s">
        <v>43</v>
      </c>
      <c r="S19" s="92"/>
    </row>
    <row r="20" spans="9:19" x14ac:dyDescent="0.25">
      <c r="I20" s="34"/>
      <c r="J20" s="31"/>
      <c r="K20" s="31"/>
      <c r="L20" s="31"/>
      <c r="M20" s="31"/>
      <c r="N20" s="31"/>
      <c r="O20" s="31"/>
      <c r="P20" s="31"/>
      <c r="Q20" s="31"/>
      <c r="R20" s="31"/>
      <c r="S20" s="37"/>
    </row>
    <row r="21" spans="9:19" ht="15.75" thickBot="1" x14ac:dyDescent="0.3">
      <c r="I21" s="38"/>
      <c r="J21" s="26"/>
      <c r="K21" s="26"/>
      <c r="L21" s="26"/>
      <c r="M21" s="26"/>
      <c r="N21" s="26"/>
      <c r="O21" s="26"/>
      <c r="P21" s="26"/>
      <c r="Q21" s="26"/>
      <c r="R21" s="26"/>
      <c r="S21" s="39"/>
    </row>
  </sheetData>
  <mergeCells count="17">
    <mergeCell ref="J1:N1"/>
    <mergeCell ref="I14:J14"/>
    <mergeCell ref="P14:Q14"/>
    <mergeCell ref="I15:J16"/>
    <mergeCell ref="R15:S15"/>
    <mergeCell ref="R16:S16"/>
    <mergeCell ref="P3:Q3"/>
    <mergeCell ref="P5:Q5"/>
    <mergeCell ref="M7:O7"/>
    <mergeCell ref="K11:L11"/>
    <mergeCell ref="K12:L12"/>
    <mergeCell ref="I19:J19"/>
    <mergeCell ref="K19:L19"/>
    <mergeCell ref="R17:S17"/>
    <mergeCell ref="R19:S19"/>
    <mergeCell ref="I17:J17"/>
    <mergeCell ref="K17:L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4091-62CA-447F-9A14-A15622108F18}">
  <dimension ref="I1:T19"/>
  <sheetViews>
    <sheetView workbookViewId="0">
      <selection activeCell="N17" sqref="N17"/>
    </sheetView>
  </sheetViews>
  <sheetFormatPr defaultRowHeight="15" x14ac:dyDescent="0.25"/>
  <cols>
    <col min="9" max="9" width="6" customWidth="1"/>
    <col min="14" max="14" width="10.28515625" customWidth="1"/>
    <col min="15" max="15" width="11.42578125" bestFit="1" customWidth="1"/>
    <col min="16" max="16" width="10.42578125" customWidth="1"/>
    <col min="17" max="17" width="11.42578125" customWidth="1"/>
    <col min="20" max="20" width="6" customWidth="1"/>
  </cols>
  <sheetData>
    <row r="1" spans="9:20" ht="19.5" thickBot="1" x14ac:dyDescent="0.3">
      <c r="J1" s="77" t="s">
        <v>46</v>
      </c>
      <c r="K1" s="78"/>
      <c r="L1" s="78"/>
      <c r="M1" s="78"/>
      <c r="N1" s="78"/>
      <c r="O1" s="79"/>
    </row>
    <row r="2" spans="9:20" x14ac:dyDescent="0.25">
      <c r="J2" s="47" t="s">
        <v>47</v>
      </c>
      <c r="K2" s="48">
        <v>52</v>
      </c>
      <c r="O2" s="50" t="s">
        <v>22</v>
      </c>
    </row>
    <row r="3" spans="9:20" x14ac:dyDescent="0.25">
      <c r="J3" s="1" t="s">
        <v>57</v>
      </c>
      <c r="K3" s="2">
        <v>52</v>
      </c>
      <c r="O3" s="50" t="s">
        <v>34</v>
      </c>
      <c r="P3" s="76" t="s">
        <v>35</v>
      </c>
      <c r="Q3" s="76"/>
    </row>
    <row r="4" spans="9:20" x14ac:dyDescent="0.25">
      <c r="J4" s="1" t="s">
        <v>9</v>
      </c>
      <c r="K4" s="2">
        <v>53.1</v>
      </c>
      <c r="O4" s="14" t="s">
        <v>12</v>
      </c>
    </row>
    <row r="5" spans="9:20" x14ac:dyDescent="0.25">
      <c r="J5" s="1" t="s">
        <v>0</v>
      </c>
      <c r="K5" s="2">
        <v>25</v>
      </c>
      <c r="M5" s="50" t="s">
        <v>31</v>
      </c>
      <c r="N5" s="45">
        <f>(K4-K2) / (K6 / SQRT(K5))</f>
        <v>0.55000000000000071</v>
      </c>
      <c r="O5" s="56">
        <v>0.29370000000000002</v>
      </c>
      <c r="P5" s="80">
        <f>_xlfn.T.DIST.RT(0.55, 24)</f>
        <v>0.2937009950995082</v>
      </c>
      <c r="Q5" s="80"/>
    </row>
    <row r="6" spans="9:20" x14ac:dyDescent="0.25">
      <c r="J6" s="1" t="s">
        <v>2</v>
      </c>
      <c r="K6" s="2">
        <v>10</v>
      </c>
    </row>
    <row r="7" spans="9:20" x14ac:dyDescent="0.25">
      <c r="M7" s="73" t="s">
        <v>48</v>
      </c>
      <c r="N7" s="73"/>
      <c r="O7" s="73"/>
    </row>
    <row r="8" spans="9:20" x14ac:dyDescent="0.25">
      <c r="I8" s="2" t="s">
        <v>6</v>
      </c>
      <c r="J8" s="1" t="s">
        <v>5</v>
      </c>
      <c r="K8" s="2">
        <f>K5-1</f>
        <v>24</v>
      </c>
      <c r="M8" s="3" t="s">
        <v>4</v>
      </c>
      <c r="N8" s="56">
        <v>0.1</v>
      </c>
    </row>
    <row r="9" spans="9:20" x14ac:dyDescent="0.25">
      <c r="M9" s="3" t="s">
        <v>49</v>
      </c>
      <c r="N9" s="57">
        <v>1.3178359336731498</v>
      </c>
      <c r="O9" s="56" t="s">
        <v>8</v>
      </c>
      <c r="P9" s="49" t="s">
        <v>39</v>
      </c>
      <c r="Q9" s="54" t="s">
        <v>12</v>
      </c>
    </row>
    <row r="10" spans="9:20" x14ac:dyDescent="0.25">
      <c r="K10" s="88" t="s">
        <v>41</v>
      </c>
      <c r="L10" s="88"/>
      <c r="O10" s="15">
        <f>_xlfn.T.INV.2T(2*0.1, 24)</f>
        <v>1.3178359336731498</v>
      </c>
      <c r="P10" s="56" t="s">
        <v>8</v>
      </c>
      <c r="Q10" s="49" t="s">
        <v>39</v>
      </c>
    </row>
    <row r="11" spans="9:20" ht="15.75" thickBot="1" x14ac:dyDescent="0.3"/>
    <row r="12" spans="9:20" ht="15.75" thickBot="1" x14ac:dyDescent="0.3">
      <c r="J12" s="99" t="s">
        <v>15</v>
      </c>
      <c r="K12" s="100"/>
      <c r="L12" s="59"/>
      <c r="M12" s="60" t="s">
        <v>42</v>
      </c>
      <c r="N12" s="61" t="str">
        <f>ROUND(N5, 2)&amp;"       &lt;"</f>
        <v>0.55       &lt;</v>
      </c>
      <c r="O12" s="62">
        <f>O10</f>
        <v>1.3178359336731498</v>
      </c>
      <c r="P12" s="63"/>
      <c r="Q12" s="101" t="s">
        <v>43</v>
      </c>
      <c r="R12" s="102"/>
    </row>
    <row r="13" spans="9:20" x14ac:dyDescent="0.25">
      <c r="J13" s="83" t="s">
        <v>21</v>
      </c>
      <c r="K13" s="84"/>
      <c r="L13" s="22"/>
      <c r="M13" s="35" t="s">
        <v>22</v>
      </c>
      <c r="N13" s="35" t="s">
        <v>34</v>
      </c>
      <c r="O13" s="24" t="s">
        <v>12</v>
      </c>
      <c r="P13" s="24">
        <v>0.29370000000000002</v>
      </c>
      <c r="Q13" s="24" t="s">
        <v>50</v>
      </c>
      <c r="R13" s="53" t="s">
        <v>23</v>
      </c>
      <c r="S13" s="93" t="s">
        <v>43</v>
      </c>
      <c r="T13" s="94"/>
    </row>
    <row r="14" spans="9:20" ht="15.75" thickBot="1" x14ac:dyDescent="0.3">
      <c r="J14" s="103"/>
      <c r="K14" s="104"/>
      <c r="L14" s="26"/>
      <c r="M14" s="64" t="s">
        <v>22</v>
      </c>
      <c r="N14" s="26"/>
      <c r="O14" s="26"/>
      <c r="P14" s="65">
        <f>_xlfn.T.DIST.RT(0.55, 24)</f>
        <v>0.2937009950995082</v>
      </c>
      <c r="Q14" s="66" t="s">
        <v>50</v>
      </c>
      <c r="R14" s="67" t="s">
        <v>23</v>
      </c>
      <c r="S14" s="97" t="s">
        <v>43</v>
      </c>
      <c r="T14" s="98"/>
    </row>
    <row r="15" spans="9:20" ht="18.75" x14ac:dyDescent="0.3">
      <c r="J15" s="81" t="s">
        <v>24</v>
      </c>
      <c r="K15" s="82"/>
      <c r="L15" s="87" t="s">
        <v>55</v>
      </c>
      <c r="M15" s="87"/>
      <c r="N15" s="36">
        <f>53.1 - _xlfn.T.INV.2T(2*0.1, 24) * 10 / SQRT(25)</f>
        <v>50.464328132653705</v>
      </c>
      <c r="O15" s="28" t="s">
        <v>54</v>
      </c>
      <c r="P15" s="68" t="s">
        <v>53</v>
      </c>
      <c r="Q15" s="22"/>
      <c r="R15" s="53" t="s">
        <v>29</v>
      </c>
      <c r="S15" s="89" t="s">
        <v>43</v>
      </c>
      <c r="T15" s="90"/>
    </row>
    <row r="16" spans="9:20" x14ac:dyDescent="0.25">
      <c r="J16" s="18"/>
      <c r="K16" s="19"/>
      <c r="L16" s="19"/>
      <c r="M16" s="19"/>
      <c r="N16" s="19"/>
      <c r="O16" s="19"/>
      <c r="P16" s="19"/>
      <c r="Q16" s="31"/>
      <c r="R16" s="56"/>
      <c r="S16" s="56"/>
      <c r="T16" s="55"/>
    </row>
    <row r="17" spans="10:20" ht="18.75" x14ac:dyDescent="0.3">
      <c r="J17" s="74" t="s">
        <v>24</v>
      </c>
      <c r="K17" s="75"/>
      <c r="L17" s="76" t="s">
        <v>55</v>
      </c>
      <c r="M17" s="76"/>
      <c r="N17" s="41">
        <f>53.1 - _xlfn.CONFIDENCE.T(2*0.1, 10, 25)</f>
        <v>50.464328132653705</v>
      </c>
      <c r="O17" s="43" t="s">
        <v>54</v>
      </c>
      <c r="P17" s="69" t="s">
        <v>53</v>
      </c>
      <c r="Q17" s="31"/>
      <c r="R17" s="44" t="s">
        <v>29</v>
      </c>
      <c r="S17" s="91" t="s">
        <v>43</v>
      </c>
      <c r="T17" s="92"/>
    </row>
    <row r="18" spans="10:20" x14ac:dyDescent="0.25">
      <c r="J18" s="34"/>
      <c r="K18" s="31"/>
      <c r="L18" s="31"/>
      <c r="M18" s="31"/>
      <c r="N18" s="31"/>
      <c r="O18" s="31"/>
      <c r="P18" s="31"/>
      <c r="Q18" s="31"/>
      <c r="R18" s="31"/>
      <c r="S18" s="31"/>
      <c r="T18" s="37"/>
    </row>
    <row r="19" spans="10:20" ht="15.75" thickBot="1" x14ac:dyDescent="0.3">
      <c r="J19" s="38"/>
      <c r="K19" s="26"/>
      <c r="L19" s="26"/>
      <c r="M19" s="26"/>
      <c r="N19" s="26"/>
      <c r="O19" s="26"/>
      <c r="P19" s="26"/>
      <c r="Q19" s="26"/>
      <c r="R19" s="26"/>
      <c r="S19" s="26"/>
      <c r="T19" s="39"/>
    </row>
  </sheetData>
  <mergeCells count="16">
    <mergeCell ref="J1:O1"/>
    <mergeCell ref="P3:Q3"/>
    <mergeCell ref="P5:Q5"/>
    <mergeCell ref="M7:O7"/>
    <mergeCell ref="J17:K17"/>
    <mergeCell ref="L17:M17"/>
    <mergeCell ref="S17:T17"/>
    <mergeCell ref="K10:L10"/>
    <mergeCell ref="J12:K12"/>
    <mergeCell ref="Q12:R12"/>
    <mergeCell ref="J13:K14"/>
    <mergeCell ref="S13:T13"/>
    <mergeCell ref="S14:T14"/>
    <mergeCell ref="J15:K15"/>
    <mergeCell ref="L15:M15"/>
    <mergeCell ref="S15:T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DFF4-0333-4C3F-A340-34B956F26F13}">
  <dimension ref="I1:T21"/>
  <sheetViews>
    <sheetView tabSelected="1" workbookViewId="0">
      <selection activeCell="C16" sqref="C16"/>
    </sheetView>
  </sheetViews>
  <sheetFormatPr defaultRowHeight="15" x14ac:dyDescent="0.25"/>
  <cols>
    <col min="9" max="9" width="4.85546875" customWidth="1"/>
    <col min="11" max="11" width="9.140625" customWidth="1"/>
    <col min="12" max="12" width="11.5703125" customWidth="1"/>
    <col min="14" max="14" width="10.28515625" customWidth="1"/>
    <col min="15" max="15" width="11.42578125" bestFit="1" customWidth="1"/>
    <col min="16" max="16" width="10.42578125" customWidth="1"/>
    <col min="17" max="17" width="11.42578125" customWidth="1"/>
    <col min="20" max="20" width="6" customWidth="1"/>
  </cols>
  <sheetData>
    <row r="1" spans="9:20" ht="19.5" thickBot="1" x14ac:dyDescent="0.3">
      <c r="J1" s="77" t="s">
        <v>56</v>
      </c>
      <c r="K1" s="78"/>
      <c r="L1" s="78"/>
      <c r="M1" s="78"/>
      <c r="N1" s="78"/>
      <c r="O1" s="79"/>
    </row>
    <row r="2" spans="9:20" x14ac:dyDescent="0.25">
      <c r="J2" s="47" t="s">
        <v>58</v>
      </c>
      <c r="K2" s="48">
        <v>184.2</v>
      </c>
      <c r="O2" s="50" t="s">
        <v>22</v>
      </c>
    </row>
    <row r="3" spans="9:20" x14ac:dyDescent="0.25">
      <c r="J3" s="1" t="s">
        <v>59</v>
      </c>
      <c r="K3" s="2">
        <v>184.2</v>
      </c>
      <c r="O3" s="50" t="s">
        <v>34</v>
      </c>
      <c r="P3" s="76" t="s">
        <v>35</v>
      </c>
      <c r="Q3" s="76"/>
      <c r="R3" s="76" t="s">
        <v>35</v>
      </c>
      <c r="S3" s="76"/>
      <c r="T3" s="76"/>
    </row>
    <row r="4" spans="9:20" x14ac:dyDescent="0.25">
      <c r="J4" s="1" t="s">
        <v>9</v>
      </c>
      <c r="K4" s="2">
        <v>170.8</v>
      </c>
      <c r="O4" s="14" t="s">
        <v>12</v>
      </c>
    </row>
    <row r="5" spans="9:20" x14ac:dyDescent="0.25">
      <c r="J5" s="1" t="s">
        <v>0</v>
      </c>
      <c r="K5" s="2">
        <v>25</v>
      </c>
      <c r="M5" s="50" t="s">
        <v>31</v>
      </c>
      <c r="N5" s="57">
        <f>(K4-K2) / (K6 / SQRT(K5))</f>
        <v>-3.1455399061032812</v>
      </c>
      <c r="O5" s="56">
        <v>2.2000000000000001E-3</v>
      </c>
      <c r="P5" s="80">
        <f>_xlfn.T.DIST(-3.1455, 24, 1)</f>
        <v>2.1905092425091319E-3</v>
      </c>
      <c r="Q5" s="80"/>
      <c r="R5" s="80">
        <f>_xlfn.T.DIST.RT(ABS(-3.1455), 24)</f>
        <v>2.1905092425091319E-3</v>
      </c>
      <c r="S5" s="80"/>
      <c r="T5" s="80"/>
    </row>
    <row r="6" spans="9:20" x14ac:dyDescent="0.25">
      <c r="J6" s="1" t="s">
        <v>2</v>
      </c>
      <c r="K6" s="2">
        <v>21.3</v>
      </c>
    </row>
    <row r="7" spans="9:20" x14ac:dyDescent="0.25">
      <c r="M7" s="73" t="s">
        <v>3</v>
      </c>
      <c r="N7" s="73"/>
      <c r="O7" s="73"/>
    </row>
    <row r="8" spans="9:20" x14ac:dyDescent="0.25">
      <c r="I8" s="2" t="s">
        <v>6</v>
      </c>
      <c r="J8" s="1" t="s">
        <v>5</v>
      </c>
      <c r="K8" s="2">
        <f>K5-1</f>
        <v>24</v>
      </c>
      <c r="M8" s="3" t="s">
        <v>4</v>
      </c>
      <c r="N8" s="56">
        <v>0.05</v>
      </c>
    </row>
    <row r="9" spans="9:20" x14ac:dyDescent="0.25">
      <c r="M9" s="3" t="s">
        <v>49</v>
      </c>
      <c r="N9" s="57">
        <v>-1.7110000000000001</v>
      </c>
      <c r="O9" s="56" t="s">
        <v>8</v>
      </c>
      <c r="P9" s="49" t="s">
        <v>39</v>
      </c>
      <c r="Q9" s="54" t="s">
        <v>12</v>
      </c>
    </row>
    <row r="10" spans="9:20" x14ac:dyDescent="0.25">
      <c r="K10" s="88" t="s">
        <v>40</v>
      </c>
      <c r="L10" s="88"/>
      <c r="O10" s="15">
        <f>_xlfn.T.INV(0.05, 24)</f>
        <v>-1.7108820799094284</v>
      </c>
      <c r="P10" s="56" t="s">
        <v>8</v>
      </c>
      <c r="Q10" s="49" t="s">
        <v>39</v>
      </c>
    </row>
    <row r="11" spans="9:20" x14ac:dyDescent="0.25">
      <c r="K11" s="88" t="s">
        <v>40</v>
      </c>
      <c r="L11" s="88"/>
      <c r="O11" s="15">
        <f xml:space="preserve"> - _xlfn.T.INV.2T(2*0.05, 24)</f>
        <v>-1.7108820799094284</v>
      </c>
      <c r="P11" s="56" t="s">
        <v>8</v>
      </c>
      <c r="Q11" s="49" t="s">
        <v>39</v>
      </c>
    </row>
    <row r="12" spans="9:20" ht="15.75" thickBot="1" x14ac:dyDescent="0.3"/>
    <row r="13" spans="9:20" ht="15.75" thickBot="1" x14ac:dyDescent="0.3">
      <c r="J13" s="81" t="s">
        <v>15</v>
      </c>
      <c r="K13" s="82"/>
      <c r="L13" s="22"/>
      <c r="M13" s="35" t="s">
        <v>42</v>
      </c>
      <c r="N13" s="70" t="str">
        <f>ROUND(N5, 4)&amp;"     &lt;"</f>
        <v>-3.1455     &lt;</v>
      </c>
      <c r="O13" s="58">
        <f>O10</f>
        <v>-1.7108820799094284</v>
      </c>
      <c r="P13" s="51"/>
      <c r="Q13" s="89" t="s">
        <v>18</v>
      </c>
      <c r="R13" s="90"/>
    </row>
    <row r="14" spans="9:20" x14ac:dyDescent="0.25">
      <c r="J14" s="83" t="s">
        <v>21</v>
      </c>
      <c r="K14" s="84"/>
      <c r="L14" s="22"/>
      <c r="M14" s="35" t="s">
        <v>22</v>
      </c>
      <c r="N14" s="35" t="s">
        <v>34</v>
      </c>
      <c r="O14" s="24" t="s">
        <v>12</v>
      </c>
      <c r="P14" s="24">
        <v>2.2000000000000001E-3</v>
      </c>
      <c r="Q14" s="24" t="s">
        <v>60</v>
      </c>
      <c r="R14" s="53" t="s">
        <v>23</v>
      </c>
      <c r="S14" s="89" t="s">
        <v>18</v>
      </c>
      <c r="T14" s="90"/>
    </row>
    <row r="15" spans="9:20" x14ac:dyDescent="0.25">
      <c r="J15" s="85"/>
      <c r="K15" s="86"/>
      <c r="L15" s="31"/>
      <c r="M15" s="19" t="s">
        <v>22</v>
      </c>
      <c r="N15" s="31"/>
      <c r="O15" s="31"/>
      <c r="P15" s="33">
        <f>_xlfn.T.DIST(-3.1455, 24, 1)</f>
        <v>2.1905092425091319E-3</v>
      </c>
      <c r="Q15" s="32" t="s">
        <v>60</v>
      </c>
      <c r="R15" s="56" t="s">
        <v>23</v>
      </c>
      <c r="S15" s="91" t="s">
        <v>18</v>
      </c>
      <c r="T15" s="92"/>
    </row>
    <row r="16" spans="9:20" ht="18" customHeight="1" thickBot="1" x14ac:dyDescent="0.3">
      <c r="J16" s="40"/>
      <c r="K16" s="21"/>
      <c r="L16" s="21" t="s">
        <v>22</v>
      </c>
      <c r="N16" s="31"/>
      <c r="O16" s="31"/>
      <c r="P16" s="33">
        <f>_xlfn.T.DIST.RT(ABS(-3.1455), 24)</f>
        <v>2.1905092425091319E-3</v>
      </c>
      <c r="Q16" s="32" t="s">
        <v>60</v>
      </c>
      <c r="R16" s="56" t="s">
        <v>23</v>
      </c>
      <c r="S16" s="105" t="s">
        <v>18</v>
      </c>
      <c r="T16" s="106"/>
    </row>
    <row r="17" spans="10:20" ht="18.75" x14ac:dyDescent="0.3">
      <c r="J17" s="81" t="s">
        <v>24</v>
      </c>
      <c r="K17" s="82"/>
      <c r="L17" s="87" t="s">
        <v>62</v>
      </c>
      <c r="M17" s="87"/>
      <c r="N17" s="68" t="s">
        <v>61</v>
      </c>
      <c r="O17" s="28" t="s">
        <v>64</v>
      </c>
      <c r="P17" s="71">
        <f>170.8 + _xlfn.T.INV(1-0.05, 24) * 21.3 / SQRT(25)</f>
        <v>178.08835766041418</v>
      </c>
      <c r="Q17" s="22"/>
      <c r="R17" s="53" t="s">
        <v>29</v>
      </c>
      <c r="S17" s="89" t="s">
        <v>18</v>
      </c>
      <c r="T17" s="90"/>
    </row>
    <row r="18" spans="10:20" x14ac:dyDescent="0.25">
      <c r="J18" s="18"/>
      <c r="K18" s="19"/>
      <c r="L18" s="19"/>
      <c r="M18" s="19"/>
      <c r="N18" s="19"/>
      <c r="O18" s="19"/>
      <c r="P18" s="19"/>
      <c r="Q18" s="31"/>
      <c r="R18" s="56"/>
      <c r="S18" s="56"/>
      <c r="T18" s="55"/>
    </row>
    <row r="19" spans="10:20" ht="18.75" x14ac:dyDescent="0.3">
      <c r="J19" s="74" t="s">
        <v>24</v>
      </c>
      <c r="K19" s="75"/>
      <c r="L19" s="76" t="s">
        <v>63</v>
      </c>
      <c r="M19" s="76"/>
      <c r="N19" s="69" t="s">
        <v>61</v>
      </c>
      <c r="O19" s="43" t="s">
        <v>64</v>
      </c>
      <c r="P19" s="72">
        <f>170.8 + _xlfn.CONFIDENCE.T(2*0.05, 21.3, 25)</f>
        <v>178.08835766041418</v>
      </c>
      <c r="Q19" s="31"/>
      <c r="R19" s="44" t="s">
        <v>29</v>
      </c>
      <c r="S19" s="91" t="s">
        <v>18</v>
      </c>
      <c r="T19" s="92"/>
    </row>
    <row r="20" spans="10:20" x14ac:dyDescent="0.25">
      <c r="J20" s="34"/>
      <c r="K20" s="31"/>
      <c r="L20" s="31"/>
      <c r="M20" s="31"/>
      <c r="N20" s="31"/>
      <c r="O20" s="31"/>
      <c r="P20" s="31"/>
      <c r="Q20" s="31"/>
      <c r="R20" s="31"/>
      <c r="S20" s="31"/>
      <c r="T20" s="37"/>
    </row>
    <row r="21" spans="10:20" ht="15.75" thickBot="1" x14ac:dyDescent="0.3">
      <c r="J21" s="38"/>
      <c r="K21" s="26"/>
      <c r="L21" s="26"/>
      <c r="M21" s="26"/>
      <c r="N21" s="26"/>
      <c r="O21" s="26"/>
      <c r="P21" s="26"/>
      <c r="Q21" s="26"/>
      <c r="R21" s="26"/>
      <c r="S21" s="26"/>
      <c r="T21" s="39"/>
    </row>
  </sheetData>
  <mergeCells count="20">
    <mergeCell ref="J1:O1"/>
    <mergeCell ref="P3:Q3"/>
    <mergeCell ref="P5:Q5"/>
    <mergeCell ref="M7:O7"/>
    <mergeCell ref="K10:L10"/>
    <mergeCell ref="J19:K19"/>
    <mergeCell ref="L19:M19"/>
    <mergeCell ref="S19:T19"/>
    <mergeCell ref="R5:T5"/>
    <mergeCell ref="R3:T3"/>
    <mergeCell ref="K11:L11"/>
    <mergeCell ref="S16:T16"/>
    <mergeCell ref="J14:K15"/>
    <mergeCell ref="S14:T14"/>
    <mergeCell ref="S15:T15"/>
    <mergeCell ref="J17:K17"/>
    <mergeCell ref="L17:M17"/>
    <mergeCell ref="S17:T17"/>
    <mergeCell ref="J13:K13"/>
    <mergeCell ref="Q13:R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Confidence Intervel</vt:lpstr>
      <vt:lpstr>Hyp Z  test two-tail siq. known</vt:lpstr>
      <vt:lpstr>Hyp t  test two-tail siq. unkno</vt:lpstr>
      <vt:lpstr>Hyp t  test Upper one-tail</vt:lpstr>
      <vt:lpstr>Hyp t  test Lower one-tail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2025-07-28T05:55:53Z</dcterms:created>
  <dcterms:modified xsi:type="dcterms:W3CDTF">2025-08-03T14:49:58Z</dcterms:modified>
</cp:coreProperties>
</file>